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25_Dzintaru_97_99_2\"/>
    </mc:Choice>
  </mc:AlternateContent>
  <xr:revisionPtr revIDLastSave="0" documentId="8_{0517D23F-2401-404C-A4F0-7F18950FBB88}" xr6:coauthVersionLast="33" xr6:coauthVersionMax="33" xr10:uidLastSave="{00000000-0000-0000-0000-000000000000}"/>
  <bookViews>
    <workbookView xWindow="0" yWindow="0" windowWidth="28800" windowHeight="12225" tabRatio="990" xr2:uid="{00000000-000D-0000-FFFF-FFFF00000000}"/>
  </bookViews>
  <sheets>
    <sheet name="KPDV+" sheetId="20" r:id="rId1"/>
    <sheet name="AR" sheetId="2" r:id="rId2"/>
    <sheet name="Logi" sheetId="3" r:id="rId3"/>
    <sheet name="aprēķini" sheetId="4" state="hidden" r:id="rId4"/>
    <sheet name="pagrabs" sheetId="5" r:id="rId5"/>
    <sheet name="cokols" sheetId="6" r:id="rId6"/>
    <sheet name="Imposti" sheetId="7" r:id="rId7"/>
    <sheet name="pilastri" sheetId="8" r:id="rId8"/>
    <sheet name="kāpņu telpa" sheetId="9" r:id="rId9"/>
    <sheet name="ārējās kāpnes" sheetId="10" r:id="rId10"/>
    <sheet name="jumts" sheetId="11" r:id="rId11"/>
    <sheet name="bēniņi" sheetId="12" r:id="rId12"/>
    <sheet name="lodz" sheetId="13" r:id="rId13"/>
    <sheet name="AVK" sheetId="14" r:id="rId14"/>
    <sheet name="zibens" sheetId="15" r:id="rId15"/>
    <sheet name="GA" sheetId="16" r:id="rId16"/>
    <sheet name="S3" sheetId="17" r:id="rId17"/>
    <sheet name="Ū1" sheetId="18" r:id="rId18"/>
    <sheet name="K" sheetId="19" r:id="rId19"/>
  </sheets>
  <definedNames>
    <definedName name="_xlnm._FilterDatabase" localSheetId="1" hidden="1">AR!$A$13:$Q$68</definedName>
    <definedName name="_xlnm._FilterDatabase" localSheetId="9" hidden="1">'ārējās kāpnes'!$A$13:$T$62</definedName>
    <definedName name="_xlnm._FilterDatabase" localSheetId="11" hidden="1">bēniņi!$13:$88</definedName>
    <definedName name="_xlnm._FilterDatabase" localSheetId="6" hidden="1">Imposti!$A$13:$T$31</definedName>
    <definedName name="_xlnm._FilterDatabase" localSheetId="8" hidden="1">'kāpņu telpa'!$A$13:$T$30</definedName>
    <definedName name="_xlnm._FilterDatabase" localSheetId="7" hidden="1">pilastri!$A$13:$T$52</definedName>
    <definedName name="_xlnm.Print_Area" localSheetId="1">AR!$A$1:$Q$78</definedName>
    <definedName name="_xlnm.Print_Area" localSheetId="13">AVK!$A$1:$Q$235</definedName>
    <definedName name="_xlnm.Print_Area" localSheetId="9">'ārējās kāpnes'!$A$1:$Q$75</definedName>
    <definedName name="_xlnm.Print_Area" localSheetId="5">cokols!$A$1:$Q$72</definedName>
    <definedName name="_xlnm.Print_Area" localSheetId="6">Imposti!$A$1:$Q$41</definedName>
    <definedName name="_xlnm.Print_Area" localSheetId="18">K!$A$1:$Q$40</definedName>
    <definedName name="_xlnm.Print_Area" localSheetId="8">'kāpņu telpa'!$A$1:$Q$40</definedName>
    <definedName name="_xlnm.Print_Area" localSheetId="4">pagrabs!$A$1:$Q$33</definedName>
    <definedName name="_xlnm.Print_Area" localSheetId="7">pilastri!$A$1:$Q$62</definedName>
    <definedName name="_xlnm.Print_Area" localSheetId="16">'S3'!$A$1:$Q$69</definedName>
    <definedName name="_xlnm.Print_Area" localSheetId="17">Ū1!$A$1:$Q$64</definedName>
    <definedName name="Excel_BuiltIn__FilterDatabase" localSheetId="11">bēniņi!$A$13:$Q$13</definedName>
    <definedName name="Excel_BuiltIn__FilterDatabase" localSheetId="5">cokols!$A$13:$V$62</definedName>
    <definedName name="Excel_BuiltIn__FilterDatabase" localSheetId="12">lodz!$A$13:$IT$49</definedName>
    <definedName name="Excel_BuiltIn__FilterDatabase" localSheetId="4">pagrabs!$A$13:$Q$23</definedName>
  </definedNames>
  <calcPr calcId="179017" iterateDelta="1E-4"/>
</workbook>
</file>

<file path=xl/calcChain.xml><?xml version="1.0" encoding="utf-8"?>
<calcChain xmlns="http://schemas.openxmlformats.org/spreadsheetml/2006/main">
  <c r="C31" i="20" l="1"/>
  <c r="A14" i="20" l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G31" i="20"/>
  <c r="F31" i="20"/>
  <c r="E31" i="20"/>
  <c r="D31" i="20"/>
  <c r="D9" i="20"/>
  <c r="C4" i="4" l="1"/>
  <c r="E4" i="4"/>
  <c r="P4" i="4" s="1"/>
  <c r="H4" i="4"/>
  <c r="I4" i="4"/>
  <c r="C6" i="4"/>
  <c r="H6" i="4"/>
  <c r="I6" i="4"/>
  <c r="J6" i="4"/>
  <c r="K6" i="4"/>
  <c r="O6" i="4"/>
  <c r="P6" i="4"/>
  <c r="Q6" i="4"/>
  <c r="S6" i="4"/>
  <c r="D7" i="4"/>
  <c r="E7" i="4"/>
  <c r="H7" i="4"/>
  <c r="J7" i="4"/>
  <c r="K7" i="4"/>
  <c r="M7" i="4" s="1"/>
  <c r="O7" i="4"/>
  <c r="Q7" i="4"/>
  <c r="R7" i="4" s="1"/>
  <c r="C8" i="4"/>
  <c r="H8" i="4"/>
  <c r="I8" i="4" s="1"/>
  <c r="J8" i="4"/>
  <c r="K8" i="4"/>
  <c r="M8" i="4" s="1"/>
  <c r="O8" i="4"/>
  <c r="P8" i="4"/>
  <c r="Q8" i="4"/>
  <c r="R8" i="4" s="1"/>
  <c r="S8" i="4"/>
  <c r="T8" i="4" s="1"/>
  <c r="D9" i="4"/>
  <c r="E9" i="4"/>
  <c r="P9" i="4" s="1"/>
  <c r="H9" i="4"/>
  <c r="J9" i="4"/>
  <c r="O9" i="4"/>
  <c r="Q9" i="4"/>
  <c r="R9" i="4" s="1"/>
  <c r="S9" i="4"/>
  <c r="T9" i="4" s="1"/>
  <c r="C10" i="4"/>
  <c r="H10" i="4"/>
  <c r="I10" i="4" s="1"/>
  <c r="J10" i="4"/>
  <c r="K10" i="4"/>
  <c r="M10" i="4" s="1"/>
  <c r="O10" i="4"/>
  <c r="P10" i="4"/>
  <c r="Q10" i="4"/>
  <c r="R10" i="4" s="1"/>
  <c r="S10" i="4"/>
  <c r="T10" i="4" s="1"/>
  <c r="D11" i="4"/>
  <c r="E11" i="4"/>
  <c r="H11" i="4"/>
  <c r="J11" i="4" s="1"/>
  <c r="K11" i="4"/>
  <c r="M11" i="4" s="1"/>
  <c r="O11" i="4"/>
  <c r="Q11" i="4"/>
  <c r="R11" i="4" s="1"/>
  <c r="C12" i="4"/>
  <c r="H12" i="4"/>
  <c r="I12" i="4" s="1"/>
  <c r="J12" i="4"/>
  <c r="K12" i="4"/>
  <c r="M12" i="4" s="1"/>
  <c r="O12" i="4"/>
  <c r="P12" i="4"/>
  <c r="Q12" i="4"/>
  <c r="R12" i="4" s="1"/>
  <c r="S12" i="4"/>
  <c r="T12" i="4" s="1"/>
  <c r="D13" i="4"/>
  <c r="E13" i="4"/>
  <c r="P13" i="4" s="1"/>
  <c r="H13" i="4"/>
  <c r="J13" i="4" s="1"/>
  <c r="K13" i="4"/>
  <c r="M13" i="4" s="1"/>
  <c r="O13" i="4"/>
  <c r="Q13" i="4"/>
  <c r="R13" i="4" s="1"/>
  <c r="S13" i="4"/>
  <c r="T13" i="4" s="1"/>
  <c r="C14" i="4"/>
  <c r="H14" i="4"/>
  <c r="I14" i="4"/>
  <c r="J14" i="4"/>
  <c r="K14" i="4"/>
  <c r="M14" i="4" s="1"/>
  <c r="O14" i="4"/>
  <c r="P14" i="4"/>
  <c r="Q14" i="4"/>
  <c r="R14" i="4" s="1"/>
  <c r="S14" i="4"/>
  <c r="T14" i="4" s="1"/>
  <c r="D15" i="4"/>
  <c r="E15" i="4"/>
  <c r="K15" i="4" s="1"/>
  <c r="M15" i="4" s="1"/>
  <c r="H15" i="4"/>
  <c r="J15" i="4"/>
  <c r="O15" i="4"/>
  <c r="C16" i="4"/>
  <c r="H16" i="4"/>
  <c r="I16" i="4"/>
  <c r="J16" i="4"/>
  <c r="K16" i="4"/>
  <c r="M16" i="4" s="1"/>
  <c r="O16" i="4"/>
  <c r="P16" i="4"/>
  <c r="Q16" i="4"/>
  <c r="R16" i="4" s="1"/>
  <c r="S16" i="4"/>
  <c r="T16" i="4" s="1"/>
  <c r="C17" i="4"/>
  <c r="H17" i="4"/>
  <c r="I17" i="4" s="1"/>
  <c r="J17" i="4"/>
  <c r="K17" i="4"/>
  <c r="M17" i="4" s="1"/>
  <c r="O17" i="4"/>
  <c r="P17" i="4"/>
  <c r="Q17" i="4"/>
  <c r="R17" i="4" s="1"/>
  <c r="S17" i="4"/>
  <c r="T17" i="4" s="1"/>
  <c r="C18" i="4"/>
  <c r="H18" i="4"/>
  <c r="I18" i="4"/>
  <c r="J18" i="4"/>
  <c r="K18" i="4"/>
  <c r="M18" i="4" s="1"/>
  <c r="O18" i="4"/>
  <c r="P18" i="4"/>
  <c r="Q18" i="4"/>
  <c r="R18" i="4" s="1"/>
  <c r="S18" i="4"/>
  <c r="T18" i="4" s="1"/>
  <c r="C19" i="4"/>
  <c r="H19" i="4"/>
  <c r="I19" i="4" s="1"/>
  <c r="J19" i="4"/>
  <c r="K19" i="4"/>
  <c r="M19" i="4" s="1"/>
  <c r="O19" i="4"/>
  <c r="P19" i="4"/>
  <c r="Q19" i="4"/>
  <c r="R19" i="4" s="1"/>
  <c r="S19" i="4"/>
  <c r="T19" i="4" s="1"/>
  <c r="C20" i="4"/>
  <c r="H20" i="4"/>
  <c r="I20" i="4"/>
  <c r="J20" i="4"/>
  <c r="K20" i="4"/>
  <c r="M20" i="4" s="1"/>
  <c r="O20" i="4"/>
  <c r="P20" i="4"/>
  <c r="Q20" i="4"/>
  <c r="R20" i="4" s="1"/>
  <c r="S20" i="4"/>
  <c r="T20" i="4" s="1"/>
  <c r="C21" i="4"/>
  <c r="H21" i="4"/>
  <c r="I21" i="4" s="1"/>
  <c r="J21" i="4"/>
  <c r="K21" i="4"/>
  <c r="M21" i="4" s="1"/>
  <c r="O21" i="4"/>
  <c r="P21" i="4"/>
  <c r="Q21" i="4"/>
  <c r="R21" i="4" s="1"/>
  <c r="S21" i="4"/>
  <c r="T21" i="4" s="1"/>
  <c r="C22" i="4"/>
  <c r="H22" i="4"/>
  <c r="I22" i="4"/>
  <c r="J22" i="4"/>
  <c r="K22" i="4"/>
  <c r="M22" i="4" s="1"/>
  <c r="O22" i="4"/>
  <c r="Q22" i="4"/>
  <c r="R22" i="4" s="1"/>
  <c r="S22" i="4"/>
  <c r="T22" i="4" s="1"/>
  <c r="C23" i="4"/>
  <c r="H23" i="4"/>
  <c r="J23" i="4"/>
  <c r="K23" i="4"/>
  <c r="M23" i="4"/>
  <c r="O23" i="4"/>
  <c r="Q23" i="4"/>
  <c r="R23" i="4" s="1"/>
  <c r="S23" i="4"/>
  <c r="T23" i="4" s="1"/>
  <c r="L24" i="4"/>
  <c r="N24" i="4"/>
  <c r="E29" i="4"/>
  <c r="E30" i="4" s="1"/>
  <c r="K29" i="4"/>
  <c r="O29" i="4"/>
  <c r="K30" i="4"/>
  <c r="O30" i="4"/>
  <c r="K31" i="4"/>
  <c r="O31" i="4"/>
  <c r="K32" i="4"/>
  <c r="O32" i="4"/>
  <c r="D33" i="4"/>
  <c r="K33" i="4"/>
  <c r="O33" i="4"/>
  <c r="K34" i="4"/>
  <c r="O34" i="4"/>
  <c r="E35" i="4"/>
  <c r="K35" i="4"/>
  <c r="O35" i="4"/>
  <c r="K36" i="4"/>
  <c r="O36" i="4"/>
  <c r="K37" i="4"/>
  <c r="O37" i="4"/>
  <c r="K38" i="4"/>
  <c r="O38" i="4"/>
  <c r="U38" i="4"/>
  <c r="X38" i="4"/>
  <c r="Y38" i="4" s="1"/>
  <c r="Y39" i="4" s="1"/>
  <c r="Z38" i="4"/>
  <c r="AA38" i="4" s="1"/>
  <c r="AA39" i="4" s="1"/>
  <c r="AC38" i="4"/>
  <c r="AD38" i="4"/>
  <c r="AE38" i="4"/>
  <c r="AF38" i="4"/>
  <c r="AG38" i="4"/>
  <c r="AH38" i="4"/>
  <c r="K39" i="4"/>
  <c r="O39" i="4"/>
  <c r="V39" i="4"/>
  <c r="W39" i="4"/>
  <c r="X39" i="4"/>
  <c r="Z39" i="4"/>
  <c r="AC39" i="4"/>
  <c r="AD39" i="4"/>
  <c r="AE39" i="4"/>
  <c r="AF39" i="4"/>
  <c r="AG39" i="4"/>
  <c r="AH39" i="4"/>
  <c r="K40" i="4"/>
  <c r="O40" i="4"/>
  <c r="T41" i="4"/>
  <c r="K42" i="4"/>
  <c r="O42" i="4"/>
  <c r="S42" i="4"/>
  <c r="I45" i="4"/>
  <c r="F46" i="4"/>
  <c r="I46" i="4"/>
  <c r="C47" i="4"/>
  <c r="I47" i="4"/>
  <c r="C48" i="4"/>
  <c r="C49" i="4"/>
  <c r="F49" i="4" s="1"/>
  <c r="C50" i="4"/>
  <c r="F50" i="4" s="1"/>
  <c r="E17" i="6" s="1"/>
  <c r="C53" i="4"/>
  <c r="H1" i="2"/>
  <c r="A3" i="2"/>
  <c r="A5" i="2"/>
  <c r="A6" i="2"/>
  <c r="A7" i="2"/>
  <c r="Q10" i="2"/>
  <c r="B13" i="2"/>
  <c r="C13" i="2" s="1"/>
  <c r="D13" i="2" s="1"/>
  <c r="E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A14" i="2"/>
  <c r="A15" i="2"/>
  <c r="E15" i="2"/>
  <c r="A16" i="2"/>
  <c r="E16" i="2"/>
  <c r="A17" i="2"/>
  <c r="A18" i="2"/>
  <c r="E18" i="2"/>
  <c r="A19" i="2"/>
  <c r="A20" i="2"/>
  <c r="A21" i="2"/>
  <c r="A22" i="2"/>
  <c r="A23" i="2"/>
  <c r="E23" i="2"/>
  <c r="A24" i="2"/>
  <c r="A25" i="2"/>
  <c r="A26" i="2"/>
  <c r="E26" i="2"/>
  <c r="A27" i="2"/>
  <c r="E27" i="2"/>
  <c r="A28" i="2"/>
  <c r="A29" i="2"/>
  <c r="A30" i="2"/>
  <c r="B31" i="2"/>
  <c r="A31" i="2" s="1"/>
  <c r="C31" i="2"/>
  <c r="E31" i="2"/>
  <c r="E28" i="2" s="1"/>
  <c r="B32" i="2"/>
  <c r="C32" i="2"/>
  <c r="D32" i="2"/>
  <c r="F32" i="2"/>
  <c r="E32" i="2" s="1"/>
  <c r="B33" i="2"/>
  <c r="A33" i="2" s="1"/>
  <c r="C33" i="2"/>
  <c r="D33" i="2"/>
  <c r="F33" i="2"/>
  <c r="E33" i="2" s="1"/>
  <c r="B34" i="2"/>
  <c r="A34" i="2" s="1"/>
  <c r="C34" i="2"/>
  <c r="D34" i="2"/>
  <c r="D35" i="2" s="1"/>
  <c r="F34" i="2"/>
  <c r="E34" i="2" s="1"/>
  <c r="B35" i="2"/>
  <c r="A35" i="2" s="1"/>
  <c r="C35" i="2"/>
  <c r="E35" i="2"/>
  <c r="E36" i="2" s="1"/>
  <c r="A36" i="2"/>
  <c r="A37" i="2"/>
  <c r="E37" i="2"/>
  <c r="A38" i="2"/>
  <c r="A39" i="2"/>
  <c r="A40" i="2"/>
  <c r="A41" i="2"/>
  <c r="A42" i="2"/>
  <c r="A43" i="2"/>
  <c r="A44" i="2"/>
  <c r="A46" i="2"/>
  <c r="A47" i="2"/>
  <c r="A48" i="2"/>
  <c r="A49" i="2"/>
  <c r="A50" i="2"/>
  <c r="A51" i="2"/>
  <c r="A52" i="2"/>
  <c r="A53" i="2"/>
  <c r="A54" i="2"/>
  <c r="A56" i="2"/>
  <c r="A57" i="2"/>
  <c r="A58" i="2"/>
  <c r="A60" i="2"/>
  <c r="A62" i="2"/>
  <c r="E63" i="2"/>
  <c r="E64" i="2"/>
  <c r="E65" i="2"/>
  <c r="A68" i="2"/>
  <c r="E68" i="2"/>
  <c r="M70" i="2"/>
  <c r="N70" i="2"/>
  <c r="O70" i="2"/>
  <c r="P70" i="2"/>
  <c r="Q70" i="2"/>
  <c r="A71" i="2"/>
  <c r="O71" i="2"/>
  <c r="A72" i="2"/>
  <c r="M72" i="2"/>
  <c r="N72" i="2"/>
  <c r="O72" i="2"/>
  <c r="P72" i="2"/>
  <c r="Q72" i="2"/>
  <c r="A3" i="14"/>
  <c r="A4" i="14"/>
  <c r="A5" i="14"/>
  <c r="A6" i="14"/>
  <c r="A7" i="14"/>
  <c r="O9" i="14"/>
  <c r="P10" i="14"/>
  <c r="B13" i="14"/>
  <c r="C13" i="14" s="1"/>
  <c r="D13" i="14" s="1"/>
  <c r="E13" i="14" s="1"/>
  <c r="G13" i="14" s="1"/>
  <c r="H13" i="14" s="1"/>
  <c r="I13" i="14" s="1"/>
  <c r="J13" i="14" s="1"/>
  <c r="K13" i="14" s="1"/>
  <c r="L13" i="14" s="1"/>
  <c r="M13" i="14" s="1"/>
  <c r="N13" i="14" s="1"/>
  <c r="O13" i="14" s="1"/>
  <c r="P13" i="14" s="1"/>
  <c r="Q13" i="14" s="1"/>
  <c r="F62" i="14"/>
  <c r="F63" i="14"/>
  <c r="F64" i="14"/>
  <c r="F65" i="14"/>
  <c r="A66" i="14"/>
  <c r="F66" i="14"/>
  <c r="A67" i="14"/>
  <c r="F67" i="14"/>
  <c r="A68" i="14"/>
  <c r="F68" i="14"/>
  <c r="A69" i="14"/>
  <c r="F69" i="14"/>
  <c r="A70" i="14"/>
  <c r="F70" i="14"/>
  <c r="A71" i="14"/>
  <c r="F71" i="14"/>
  <c r="A72" i="14"/>
  <c r="F72" i="14"/>
  <c r="A73" i="14"/>
  <c r="F73" i="14"/>
  <c r="F76" i="14"/>
  <c r="F77" i="14"/>
  <c r="F78" i="14"/>
  <c r="F79" i="14"/>
  <c r="F80" i="14"/>
  <c r="F81" i="14"/>
  <c r="F82" i="14"/>
  <c r="A83" i="14"/>
  <c r="F83" i="14"/>
  <c r="A84" i="14"/>
  <c r="F84" i="14"/>
  <c r="A85" i="14"/>
  <c r="F85" i="14"/>
  <c r="A86" i="14"/>
  <c r="F86" i="14"/>
  <c r="A87" i="14"/>
  <c r="F87" i="14"/>
  <c r="F90" i="14"/>
  <c r="F91" i="14"/>
  <c r="F92" i="14"/>
  <c r="F93" i="14"/>
  <c r="F94" i="14"/>
  <c r="F95" i="14"/>
  <c r="F96" i="14"/>
  <c r="F97" i="14"/>
  <c r="F98" i="14"/>
  <c r="A99" i="14"/>
  <c r="F99" i="14"/>
  <c r="A100" i="14"/>
  <c r="F100" i="14"/>
  <c r="A101" i="14"/>
  <c r="F101" i="14"/>
  <c r="F104" i="14"/>
  <c r="F105" i="14"/>
  <c r="F106" i="14"/>
  <c r="F107" i="14"/>
  <c r="F108" i="14"/>
  <c r="F109" i="14"/>
  <c r="F110" i="14"/>
  <c r="A111" i="14"/>
  <c r="F111" i="14"/>
  <c r="A112" i="14"/>
  <c r="F112" i="14"/>
  <c r="A113" i="14"/>
  <c r="F113" i="14"/>
  <c r="A114" i="14"/>
  <c r="F114" i="14"/>
  <c r="A115" i="14"/>
  <c r="F115" i="14"/>
  <c r="F118" i="14"/>
  <c r="F119" i="14"/>
  <c r="F120" i="14"/>
  <c r="F121" i="14"/>
  <c r="F122" i="14"/>
  <c r="F123" i="14"/>
  <c r="F124" i="14"/>
  <c r="A125" i="14"/>
  <c r="F125" i="14"/>
  <c r="A126" i="14"/>
  <c r="F126" i="14"/>
  <c r="A127" i="14"/>
  <c r="F127" i="14"/>
  <c r="A128" i="14"/>
  <c r="F128" i="14"/>
  <c r="A129" i="14"/>
  <c r="F129" i="14"/>
  <c r="F132" i="14"/>
  <c r="F133" i="14"/>
  <c r="F134" i="14"/>
  <c r="F135" i="14"/>
  <c r="A136" i="14"/>
  <c r="F136" i="14"/>
  <c r="A137" i="14"/>
  <c r="F137" i="14"/>
  <c r="A138" i="14"/>
  <c r="F138" i="14"/>
  <c r="A139" i="14"/>
  <c r="F139" i="14"/>
  <c r="A140" i="14"/>
  <c r="F140" i="14"/>
  <c r="A141" i="14"/>
  <c r="F141" i="14"/>
  <c r="A142" i="14"/>
  <c r="F142" i="14"/>
  <c r="A143" i="14"/>
  <c r="F143" i="14"/>
  <c r="F146" i="14"/>
  <c r="F147" i="14"/>
  <c r="F148" i="14"/>
  <c r="F149" i="14"/>
  <c r="F150" i="14"/>
  <c r="F151" i="14"/>
  <c r="F152" i="14"/>
  <c r="A153" i="14"/>
  <c r="F153" i="14"/>
  <c r="A154" i="14"/>
  <c r="F154" i="14"/>
  <c r="A155" i="14"/>
  <c r="F155" i="14"/>
  <c r="A156" i="14"/>
  <c r="F156" i="14"/>
  <c r="A157" i="14"/>
  <c r="F157" i="14"/>
  <c r="F160" i="14"/>
  <c r="F161" i="14"/>
  <c r="F162" i="14"/>
  <c r="F163" i="14"/>
  <c r="F164" i="14"/>
  <c r="F165" i="14"/>
  <c r="F166" i="14"/>
  <c r="A167" i="14"/>
  <c r="F167" i="14"/>
  <c r="A168" i="14"/>
  <c r="F168" i="14"/>
  <c r="A169" i="14"/>
  <c r="F169" i="14"/>
  <c r="A170" i="14"/>
  <c r="F170" i="14"/>
  <c r="A171" i="14"/>
  <c r="F171" i="14"/>
  <c r="F174" i="14"/>
  <c r="F175" i="14"/>
  <c r="F176" i="14"/>
  <c r="F177" i="14"/>
  <c r="F178" i="14"/>
  <c r="F179" i="14"/>
  <c r="F180" i="14"/>
  <c r="A181" i="14"/>
  <c r="F181" i="14"/>
  <c r="A182" i="14"/>
  <c r="F182" i="14"/>
  <c r="A183" i="14"/>
  <c r="F183" i="14"/>
  <c r="A184" i="14"/>
  <c r="F184" i="14"/>
  <c r="A185" i="14"/>
  <c r="F185" i="14"/>
  <c r="F188" i="14"/>
  <c r="F189" i="14"/>
  <c r="F190" i="14"/>
  <c r="F191" i="14"/>
  <c r="F192" i="14"/>
  <c r="F193" i="14"/>
  <c r="F194" i="14"/>
  <c r="A195" i="14"/>
  <c r="F195" i="14"/>
  <c r="A196" i="14"/>
  <c r="F196" i="14"/>
  <c r="A197" i="14"/>
  <c r="F197" i="14"/>
  <c r="A198" i="14"/>
  <c r="F198" i="14"/>
  <c r="A199" i="14"/>
  <c r="F199" i="14"/>
  <c r="F201" i="14"/>
  <c r="F202" i="14"/>
  <c r="F203" i="14"/>
  <c r="F204" i="14"/>
  <c r="F205" i="14"/>
  <c r="F206" i="14"/>
  <c r="F207" i="14"/>
  <c r="F208" i="14"/>
  <c r="F210" i="14"/>
  <c r="F211" i="14"/>
  <c r="F212" i="14"/>
  <c r="F213" i="14"/>
  <c r="F214" i="14"/>
  <c r="F215" i="14"/>
  <c r="F216" i="14"/>
  <c r="F217" i="14"/>
  <c r="F218" i="14"/>
  <c r="F219" i="14"/>
  <c r="F220" i="14"/>
  <c r="M227" i="14"/>
  <c r="M229" i="14" s="1"/>
  <c r="N227" i="14"/>
  <c r="O227" i="14"/>
  <c r="O228" i="14" s="1"/>
  <c r="P227" i="14"/>
  <c r="Q227" i="14"/>
  <c r="N229" i="14"/>
  <c r="P229" i="14"/>
  <c r="A3" i="10"/>
  <c r="A5" i="10"/>
  <c r="A6" i="10"/>
  <c r="A7" i="10"/>
  <c r="Q10" i="10"/>
  <c r="B13" i="10"/>
  <c r="C13" i="10" s="1"/>
  <c r="D13" i="10" s="1"/>
  <c r="E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Q13" i="10" s="1"/>
  <c r="A14" i="10"/>
  <c r="M14" i="10"/>
  <c r="N14" i="10"/>
  <c r="O14" i="10"/>
  <c r="P14" i="10"/>
  <c r="Q14" i="10"/>
  <c r="A15" i="10"/>
  <c r="A16" i="10"/>
  <c r="A17" i="10"/>
  <c r="A18" i="10"/>
  <c r="A19" i="10"/>
  <c r="E19" i="10"/>
  <c r="A20" i="10"/>
  <c r="A21" i="10"/>
  <c r="E21" i="10"/>
  <c r="A22" i="10"/>
  <c r="E22" i="10"/>
  <c r="A23" i="10"/>
  <c r="E23" i="10"/>
  <c r="A24" i="10"/>
  <c r="A25" i="10"/>
  <c r="E25" i="10"/>
  <c r="A26" i="10"/>
  <c r="A27" i="10"/>
  <c r="A28" i="10"/>
  <c r="A29" i="10"/>
  <c r="A30" i="10"/>
  <c r="A31" i="10"/>
  <c r="A32" i="10"/>
  <c r="A33" i="10"/>
  <c r="E33" i="10"/>
  <c r="A34" i="10"/>
  <c r="E34" i="10"/>
  <c r="A35" i="10"/>
  <c r="A36" i="10"/>
  <c r="A37" i="10"/>
  <c r="A38" i="10"/>
  <c r="E38" i="10"/>
  <c r="A39" i="10"/>
  <c r="A40" i="10"/>
  <c r="E40" i="10"/>
  <c r="A41" i="10"/>
  <c r="E41" i="10"/>
  <c r="A42" i="10"/>
  <c r="A43" i="10"/>
  <c r="A44" i="10"/>
  <c r="A45" i="10"/>
  <c r="A46" i="10"/>
  <c r="A47" i="10"/>
  <c r="A48" i="10"/>
  <c r="A49" i="10"/>
  <c r="E49" i="10"/>
  <c r="A50" i="10"/>
  <c r="E50" i="10"/>
  <c r="A51" i="10"/>
  <c r="A52" i="10"/>
  <c r="A53" i="10"/>
  <c r="A54" i="10"/>
  <c r="E54" i="10"/>
  <c r="A55" i="10"/>
  <c r="A56" i="10"/>
  <c r="E56" i="10"/>
  <c r="A57" i="10"/>
  <c r="E57" i="10"/>
  <c r="A58" i="10"/>
  <c r="A59" i="10"/>
  <c r="A60" i="10"/>
  <c r="A61" i="10"/>
  <c r="E61" i="10"/>
  <c r="A62" i="10"/>
  <c r="E62" i="10"/>
  <c r="M64" i="10"/>
  <c r="O64" i="10"/>
  <c r="O65" i="10" s="1"/>
  <c r="O66" i="10" s="1"/>
  <c r="Q64" i="10"/>
  <c r="A65" i="10"/>
  <c r="A66" i="10"/>
  <c r="M66" i="10"/>
  <c r="A3" i="12"/>
  <c r="A4" i="12"/>
  <c r="A5" i="12"/>
  <c r="A6" i="12"/>
  <c r="A7" i="12"/>
  <c r="C8" i="12"/>
  <c r="D8" i="12"/>
  <c r="G8" i="12"/>
  <c r="A9" i="12"/>
  <c r="Q10" i="12"/>
  <c r="B13" i="12"/>
  <c r="C13" i="12" s="1"/>
  <c r="D13" i="12" s="1"/>
  <c r="E13" i="12" s="1"/>
  <c r="G13" i="12" s="1"/>
  <c r="H13" i="12" s="1"/>
  <c r="I13" i="12" s="1"/>
  <c r="J13" i="12" s="1"/>
  <c r="K13" i="12" s="1"/>
  <c r="L13" i="12" s="1"/>
  <c r="M13" i="12" s="1"/>
  <c r="N13" i="12" s="1"/>
  <c r="O13" i="12" s="1"/>
  <c r="P13" i="12" s="1"/>
  <c r="Q13" i="12" s="1"/>
  <c r="A14" i="12"/>
  <c r="A15" i="12"/>
  <c r="A16" i="12"/>
  <c r="A17" i="12"/>
  <c r="A18" i="12"/>
  <c r="A19" i="12"/>
  <c r="E19" i="12"/>
  <c r="A20" i="12"/>
  <c r="A21" i="12"/>
  <c r="A22" i="12"/>
  <c r="A23" i="12"/>
  <c r="A24" i="12"/>
  <c r="A25" i="12"/>
  <c r="A26" i="12"/>
  <c r="A27" i="12"/>
  <c r="E27" i="12"/>
  <c r="A28" i="12"/>
  <c r="A29" i="12"/>
  <c r="A30" i="12"/>
  <c r="E30" i="12"/>
  <c r="A31" i="12"/>
  <c r="A32" i="12"/>
  <c r="A33" i="12"/>
  <c r="A34" i="12"/>
  <c r="E34" i="12"/>
  <c r="A35" i="12"/>
  <c r="A36" i="12"/>
  <c r="E36" i="12"/>
  <c r="A37" i="12"/>
  <c r="E37" i="12"/>
  <c r="A38" i="12"/>
  <c r="A39" i="12"/>
  <c r="E39" i="12"/>
  <c r="A40" i="12"/>
  <c r="E40" i="12"/>
  <c r="A41" i="12"/>
  <c r="E41" i="12"/>
  <c r="A42" i="12"/>
  <c r="A43" i="12"/>
  <c r="A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A56" i="12"/>
  <c r="E56" i="12"/>
  <c r="A57" i="12"/>
  <c r="E57" i="12"/>
  <c r="A58" i="12"/>
  <c r="E58" i="12"/>
  <c r="A59" i="12"/>
  <c r="A60" i="12"/>
  <c r="A61" i="12"/>
  <c r="A62" i="12"/>
  <c r="E62" i="12"/>
  <c r="A63" i="12"/>
  <c r="A64" i="12"/>
  <c r="A65" i="12"/>
  <c r="E65" i="12"/>
  <c r="A66" i="12"/>
  <c r="E66" i="12"/>
  <c r="A67" i="12"/>
  <c r="A68" i="12"/>
  <c r="E68" i="12"/>
  <c r="A69" i="12"/>
  <c r="E69" i="12"/>
  <c r="A70" i="12"/>
  <c r="E70" i="12"/>
  <c r="A71" i="12"/>
  <c r="A72" i="12"/>
  <c r="A73" i="12"/>
  <c r="A74" i="12"/>
  <c r="A75" i="12"/>
  <c r="A76" i="12"/>
  <c r="E76" i="12"/>
  <c r="A77" i="12"/>
  <c r="A78" i="12"/>
  <c r="E78" i="12"/>
  <c r="A79" i="12"/>
  <c r="E79" i="12"/>
  <c r="A80" i="12"/>
  <c r="A81" i="12"/>
  <c r="A82" i="12"/>
  <c r="A83" i="12"/>
  <c r="A84" i="12"/>
  <c r="A85" i="12"/>
  <c r="A86" i="12"/>
  <c r="A87" i="12"/>
  <c r="E87" i="12"/>
  <c r="A88" i="12"/>
  <c r="M90" i="12"/>
  <c r="N90" i="12"/>
  <c r="O90" i="12"/>
  <c r="P90" i="12"/>
  <c r="P92" i="12" s="1"/>
  <c r="Q90" i="12"/>
  <c r="O91" i="12"/>
  <c r="O92" i="12" s="1"/>
  <c r="M92" i="12"/>
  <c r="N92" i="12"/>
  <c r="H1" i="6"/>
  <c r="A3" i="6"/>
  <c r="A4" i="6"/>
  <c r="A5" i="6"/>
  <c r="A6" i="6"/>
  <c r="A7" i="6"/>
  <c r="C8" i="6"/>
  <c r="D8" i="6"/>
  <c r="G8" i="6"/>
  <c r="Q10" i="6"/>
  <c r="B13" i="6"/>
  <c r="C13" i="6" s="1"/>
  <c r="D13" i="6" s="1"/>
  <c r="E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A14" i="6"/>
  <c r="A15" i="6"/>
  <c r="E15" i="6"/>
  <c r="A16" i="6"/>
  <c r="E16" i="6"/>
  <c r="A17" i="6"/>
  <c r="A18" i="6"/>
  <c r="A19" i="6"/>
  <c r="A20" i="6"/>
  <c r="A21" i="6"/>
  <c r="A22" i="6"/>
  <c r="A23" i="6"/>
  <c r="A24" i="6"/>
  <c r="A25" i="6"/>
  <c r="E25" i="6"/>
  <c r="A26" i="6"/>
  <c r="E26" i="6"/>
  <c r="A27" i="6"/>
  <c r="E27" i="6"/>
  <c r="A28" i="6"/>
  <c r="E28" i="6"/>
  <c r="A29" i="6"/>
  <c r="E29" i="6"/>
  <c r="A30" i="6"/>
  <c r="E30" i="6"/>
  <c r="A31" i="6"/>
  <c r="E31" i="6"/>
  <c r="A32" i="6"/>
  <c r="A33" i="6"/>
  <c r="A34" i="6"/>
  <c r="E34" i="6"/>
  <c r="A35" i="6"/>
  <c r="E35" i="6"/>
  <c r="A36" i="6"/>
  <c r="A37" i="6"/>
  <c r="E37" i="6"/>
  <c r="A38" i="6"/>
  <c r="E38" i="6"/>
  <c r="A39" i="6"/>
  <c r="E39" i="6"/>
  <c r="A40" i="6"/>
  <c r="E40" i="6"/>
  <c r="A41" i="6"/>
  <c r="E41" i="6"/>
  <c r="A42" i="6"/>
  <c r="E42" i="6"/>
  <c r="A43" i="6"/>
  <c r="E43" i="6"/>
  <c r="A44" i="6"/>
  <c r="A45" i="6"/>
  <c r="A46" i="6"/>
  <c r="E46" i="6"/>
  <c r="A47" i="6"/>
  <c r="A48" i="6"/>
  <c r="E48" i="6"/>
  <c r="A49" i="6"/>
  <c r="E49" i="6"/>
  <c r="A50" i="6"/>
  <c r="A51" i="6"/>
  <c r="A52" i="6"/>
  <c r="A53" i="6"/>
  <c r="E53" i="6"/>
  <c r="A54" i="6"/>
  <c r="A55" i="6"/>
  <c r="E55" i="6"/>
  <c r="A56" i="6"/>
  <c r="A57" i="6"/>
  <c r="E57" i="6"/>
  <c r="A58" i="6"/>
  <c r="A59" i="6"/>
  <c r="E59" i="6"/>
  <c r="A60" i="6"/>
  <c r="E60" i="6"/>
  <c r="A61" i="6"/>
  <c r="E61" i="6"/>
  <c r="A62" i="6"/>
  <c r="E62" i="6"/>
  <c r="M64" i="6"/>
  <c r="M66" i="6" s="1"/>
  <c r="N64" i="6"/>
  <c r="O64" i="6"/>
  <c r="P64" i="6"/>
  <c r="Q64" i="6"/>
  <c r="A65" i="6"/>
  <c r="A66" i="6"/>
  <c r="N66" i="6"/>
  <c r="P66" i="6"/>
  <c r="A3" i="16"/>
  <c r="A4" i="16"/>
  <c r="A5" i="16"/>
  <c r="A6" i="16"/>
  <c r="A7" i="16"/>
  <c r="A9" i="16"/>
  <c r="P10" i="16"/>
  <c r="B13" i="16"/>
  <c r="C13" i="16" s="1"/>
  <c r="D13" i="16" s="1"/>
  <c r="E13" i="16" s="1"/>
  <c r="F13" i="16" s="1"/>
  <c r="G13" i="16" s="1"/>
  <c r="H13" i="16" s="1"/>
  <c r="I13" i="16" s="1"/>
  <c r="J13" i="16" s="1"/>
  <c r="K13" i="16" s="1"/>
  <c r="L13" i="16" s="1"/>
  <c r="M13" i="16" s="1"/>
  <c r="N13" i="16" s="1"/>
  <c r="O13" i="16" s="1"/>
  <c r="P13" i="16" s="1"/>
  <c r="A16" i="16"/>
  <c r="A17" i="16" s="1"/>
  <c r="A19" i="16" s="1"/>
  <c r="B16" i="16"/>
  <c r="E16" i="16"/>
  <c r="E17" i="16" s="1"/>
  <c r="B17" i="16"/>
  <c r="B18" i="16" s="1"/>
  <c r="A18" i="16"/>
  <c r="E18" i="16"/>
  <c r="E19" i="16"/>
  <c r="A20" i="16"/>
  <c r="A21" i="16" s="1"/>
  <c r="A22" i="16" s="1"/>
  <c r="A23" i="16" s="1"/>
  <c r="A24" i="16" s="1"/>
  <c r="A25" i="16" s="1"/>
  <c r="A26" i="16" s="1"/>
  <c r="A27" i="16" s="1"/>
  <c r="A28" i="16" s="1"/>
  <c r="A29" i="16" s="1"/>
  <c r="E20" i="16"/>
  <c r="E21" i="16"/>
  <c r="E28" i="16" s="1"/>
  <c r="E31" i="16" s="1"/>
  <c r="E22" i="16"/>
  <c r="E23" i="16"/>
  <c r="E24" i="16"/>
  <c r="E25" i="16"/>
  <c r="E26" i="16"/>
  <c r="E27" i="16"/>
  <c r="A30" i="16"/>
  <c r="E30" i="16"/>
  <c r="A31" i="16"/>
  <c r="A32" i="16" s="1"/>
  <c r="A33" i="16" s="1"/>
  <c r="A34" i="16" s="1"/>
  <c r="A35" i="16" s="1"/>
  <c r="A36" i="16" s="1"/>
  <c r="A37" i="16" s="1"/>
  <c r="A38" i="16" s="1"/>
  <c r="A39" i="16" s="1"/>
  <c r="E32" i="16"/>
  <c r="E33" i="16"/>
  <c r="E34" i="16" s="1"/>
  <c r="E35" i="16" s="1"/>
  <c r="E36" i="16"/>
  <c r="E37" i="16"/>
  <c r="E38" i="16" s="1"/>
  <c r="E39" i="16" s="1"/>
  <c r="L41" i="16"/>
  <c r="M41" i="16"/>
  <c r="N41" i="16"/>
  <c r="N42" i="16" s="1"/>
  <c r="O41" i="16"/>
  <c r="P41" i="16"/>
  <c r="L43" i="16"/>
  <c r="M43" i="16"/>
  <c r="N43" i="16"/>
  <c r="O43" i="16"/>
  <c r="P43" i="16"/>
  <c r="P9" i="16" s="1"/>
  <c r="A3" i="7"/>
  <c r="A5" i="7"/>
  <c r="A6" i="7"/>
  <c r="A7" i="7"/>
  <c r="Q10" i="7"/>
  <c r="B13" i="7"/>
  <c r="C13" i="7" s="1"/>
  <c r="D13" i="7" s="1"/>
  <c r="E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A14" i="7"/>
  <c r="M14" i="7"/>
  <c r="N14" i="7"/>
  <c r="Q14" i="7" s="1"/>
  <c r="P33" i="7" s="1"/>
  <c r="P35" i="7" s="1"/>
  <c r="O14" i="7"/>
  <c r="P14" i="7"/>
  <c r="A15" i="7"/>
  <c r="A16" i="7"/>
  <c r="A17" i="7"/>
  <c r="A18" i="7"/>
  <c r="A19" i="7"/>
  <c r="E19" i="7"/>
  <c r="A20" i="7"/>
  <c r="E20" i="7"/>
  <c r="A21" i="7"/>
  <c r="A22" i="7"/>
  <c r="E22" i="7"/>
  <c r="A23" i="7"/>
  <c r="A24" i="7"/>
  <c r="A25" i="7"/>
  <c r="A26" i="7"/>
  <c r="E26" i="7"/>
  <c r="F26" i="7"/>
  <c r="A27" i="7"/>
  <c r="E27" i="7"/>
  <c r="A28" i="7"/>
  <c r="E28" i="7"/>
  <c r="A29" i="7"/>
  <c r="E29" i="7"/>
  <c r="A30" i="7"/>
  <c r="A31" i="7"/>
  <c r="E31" i="7"/>
  <c r="A34" i="7"/>
  <c r="A35" i="7"/>
  <c r="A6" i="11"/>
  <c r="B13" i="11"/>
  <c r="C13" i="11" s="1"/>
  <c r="D13" i="11" s="1"/>
  <c r="E13" i="11" s="1"/>
  <c r="G13" i="11" s="1"/>
  <c r="H13" i="11" s="1"/>
  <c r="I13" i="11" s="1"/>
  <c r="J13" i="11" s="1"/>
  <c r="K13" i="11" s="1"/>
  <c r="L13" i="11" s="1"/>
  <c r="M13" i="11" s="1"/>
  <c r="N13" i="11" s="1"/>
  <c r="O13" i="11" s="1"/>
  <c r="P13" i="11" s="1"/>
  <c r="Q13" i="11" s="1"/>
  <c r="A14" i="11"/>
  <c r="A15" i="11"/>
  <c r="A16" i="11"/>
  <c r="A17" i="11"/>
  <c r="A18" i="11"/>
  <c r="A19" i="11"/>
  <c r="A20" i="11"/>
  <c r="A21" i="11"/>
  <c r="E21" i="11"/>
  <c r="A22" i="11"/>
  <c r="E22" i="11"/>
  <c r="A23" i="11"/>
  <c r="E23" i="11"/>
  <c r="A24" i="11"/>
  <c r="E24" i="11"/>
  <c r="A25" i="11"/>
  <c r="A26" i="11"/>
  <c r="E26" i="11"/>
  <c r="A27" i="11"/>
  <c r="A28" i="11"/>
  <c r="A29" i="11"/>
  <c r="E29" i="11"/>
  <c r="A30" i="11"/>
  <c r="A31" i="11"/>
  <c r="E31" i="11"/>
  <c r="A32" i="11"/>
  <c r="E32" i="11"/>
  <c r="A33" i="11"/>
  <c r="E33" i="11"/>
  <c r="A34" i="11"/>
  <c r="A35" i="11"/>
  <c r="A36" i="11"/>
  <c r="A37" i="11"/>
  <c r="A38" i="11"/>
  <c r="E38" i="11"/>
  <c r="A39" i="11"/>
  <c r="E39" i="11"/>
  <c r="A40" i="11"/>
  <c r="E40" i="11"/>
  <c r="A41" i="11"/>
  <c r="A42" i="11"/>
  <c r="A43" i="11"/>
  <c r="E43" i="11"/>
  <c r="A44" i="11"/>
  <c r="E44" i="11"/>
  <c r="A45" i="11"/>
  <c r="A46" i="11"/>
  <c r="E46" i="11"/>
  <c r="A47" i="11"/>
  <c r="E47" i="11"/>
  <c r="A48" i="11"/>
  <c r="A49" i="11"/>
  <c r="E49" i="11"/>
  <c r="A50" i="11"/>
  <c r="E50" i="11"/>
  <c r="A51" i="11"/>
  <c r="A52" i="11"/>
  <c r="E52" i="11"/>
  <c r="A53" i="11"/>
  <c r="E53" i="11"/>
  <c r="A54" i="11"/>
  <c r="A55" i="11"/>
  <c r="A56" i="11"/>
  <c r="A57" i="11"/>
  <c r="E57" i="11"/>
  <c r="A58" i="11"/>
  <c r="E58" i="11"/>
  <c r="A59" i="11"/>
  <c r="A60" i="11"/>
  <c r="A61" i="11"/>
  <c r="E61" i="11"/>
  <c r="A62" i="11"/>
  <c r="A63" i="11"/>
  <c r="A64" i="11"/>
  <c r="A65" i="11"/>
  <c r="A66" i="11"/>
  <c r="A67" i="11"/>
  <c r="A68" i="11"/>
  <c r="E68" i="11"/>
  <c r="A69" i="11"/>
  <c r="E69" i="11"/>
  <c r="A70" i="11"/>
  <c r="A71" i="11"/>
  <c r="A72" i="11"/>
  <c r="E72" i="11"/>
  <c r="A73" i="11"/>
  <c r="A74" i="11"/>
  <c r="A75" i="11"/>
  <c r="E75" i="11"/>
  <c r="A76" i="11"/>
  <c r="E76" i="11"/>
  <c r="A77" i="11"/>
  <c r="A78" i="11"/>
  <c r="E78" i="11"/>
  <c r="A79" i="11"/>
  <c r="A80" i="11"/>
  <c r="E80" i="11"/>
  <c r="A81" i="11"/>
  <c r="E81" i="11"/>
  <c r="A82" i="11"/>
  <c r="A83" i="11"/>
  <c r="A84" i="11"/>
  <c r="A85" i="11"/>
  <c r="A86" i="11"/>
  <c r="E86" i="11"/>
  <c r="A87" i="11"/>
  <c r="E87" i="11"/>
  <c r="A88" i="11"/>
  <c r="E88" i="11"/>
  <c r="A89" i="11"/>
  <c r="A90" i="11"/>
  <c r="A91" i="11"/>
  <c r="A92" i="11"/>
  <c r="A93" i="11"/>
  <c r="E93" i="11"/>
  <c r="A94" i="11"/>
  <c r="E94" i="11"/>
  <c r="A95" i="11"/>
  <c r="A96" i="11"/>
  <c r="A97" i="11"/>
  <c r="E97" i="11"/>
  <c r="A98" i="11"/>
  <c r="A99" i="11"/>
  <c r="E99" i="11"/>
  <c r="A100" i="11"/>
  <c r="E100" i="11"/>
  <c r="A101" i="11"/>
  <c r="A102" i="11"/>
  <c r="E102" i="11"/>
  <c r="A103" i="11"/>
  <c r="E103" i="11"/>
  <c r="A104" i="11"/>
  <c r="E104" i="11"/>
  <c r="A105" i="11"/>
  <c r="A106" i="11"/>
  <c r="A107" i="11"/>
  <c r="A108" i="11"/>
  <c r="A109" i="11"/>
  <c r="E109" i="11"/>
  <c r="M111" i="11"/>
  <c r="N111" i="11"/>
  <c r="O111" i="11"/>
  <c r="P111" i="11"/>
  <c r="Q111" i="11"/>
  <c r="A112" i="11"/>
  <c r="O112" i="11"/>
  <c r="A113" i="11"/>
  <c r="M113" i="11"/>
  <c r="N113" i="11"/>
  <c r="O113" i="11"/>
  <c r="P113" i="11"/>
  <c r="Q113" i="11"/>
  <c r="Q9" i="11" s="1"/>
  <c r="A3" i="19"/>
  <c r="A4" i="19"/>
  <c r="A5" i="19"/>
  <c r="A6" i="19"/>
  <c r="A7" i="19"/>
  <c r="A9" i="19"/>
  <c r="Q10" i="19"/>
  <c r="B13" i="19"/>
  <c r="C13" i="19" s="1"/>
  <c r="E13" i="19" s="1"/>
  <c r="F13" i="19" s="1"/>
  <c r="G13" i="19" s="1"/>
  <c r="H13" i="19" s="1"/>
  <c r="I13" i="19" s="1"/>
  <c r="J13" i="19" s="1"/>
  <c r="K13" i="19" s="1"/>
  <c r="L13" i="19" s="1"/>
  <c r="M13" i="19" s="1"/>
  <c r="N13" i="19" s="1"/>
  <c r="O13" i="19" s="1"/>
  <c r="P13" i="19" s="1"/>
  <c r="Q13" i="19" s="1"/>
  <c r="F19" i="19"/>
  <c r="M32" i="19"/>
  <c r="M34" i="19" s="1"/>
  <c r="N32" i="19"/>
  <c r="O32" i="19"/>
  <c r="O33" i="19" s="1"/>
  <c r="P32" i="19"/>
  <c r="Q32" i="19"/>
  <c r="N34" i="19"/>
  <c r="P34" i="19"/>
  <c r="A3" i="9"/>
  <c r="A5" i="9"/>
  <c r="A6" i="9"/>
  <c r="A7" i="9"/>
  <c r="Q10" i="9"/>
  <c r="B13" i="9"/>
  <c r="C13" i="9" s="1"/>
  <c r="D13" i="9" s="1"/>
  <c r="E13" i="9" s="1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Q13" i="9" s="1"/>
  <c r="A14" i="9"/>
  <c r="A15" i="9"/>
  <c r="A16" i="9"/>
  <c r="A17" i="9"/>
  <c r="A18" i="9"/>
  <c r="A19" i="9"/>
  <c r="E19" i="9"/>
  <c r="A20" i="9"/>
  <c r="A21" i="9"/>
  <c r="A22" i="9"/>
  <c r="A23" i="9"/>
  <c r="E23" i="9"/>
  <c r="A24" i="9"/>
  <c r="A25" i="9"/>
  <c r="E25" i="9"/>
  <c r="A26" i="9"/>
  <c r="E26" i="9"/>
  <c r="A27" i="9"/>
  <c r="A28" i="9"/>
  <c r="A29" i="9"/>
  <c r="E29" i="9"/>
  <c r="A30" i="9"/>
  <c r="E30" i="9"/>
  <c r="A31" i="9"/>
  <c r="M32" i="9"/>
  <c r="N32" i="9"/>
  <c r="O32" i="9"/>
  <c r="P32" i="9"/>
  <c r="Q32" i="9"/>
  <c r="A33" i="9"/>
  <c r="O33" i="9"/>
  <c r="A34" i="9"/>
  <c r="M34" i="9"/>
  <c r="N34" i="9"/>
  <c r="O34" i="9"/>
  <c r="P34" i="9"/>
  <c r="H1" i="7"/>
  <c r="A3" i="13"/>
  <c r="A4" i="13"/>
  <c r="A5" i="13"/>
  <c r="A6" i="13"/>
  <c r="A7" i="13"/>
  <c r="C8" i="13"/>
  <c r="D8" i="13"/>
  <c r="G8" i="13"/>
  <c r="A9" i="13"/>
  <c r="Q10" i="13"/>
  <c r="B13" i="13"/>
  <c r="C13" i="13" s="1"/>
  <c r="D13" i="13" s="1"/>
  <c r="E13" i="13" s="1"/>
  <c r="G13" i="13" s="1"/>
  <c r="H13" i="13" s="1"/>
  <c r="I13" i="13" s="1"/>
  <c r="J13" i="13" s="1"/>
  <c r="K13" i="13" s="1"/>
  <c r="L13" i="13" s="1"/>
  <c r="M13" i="13" s="1"/>
  <c r="N13" i="13" s="1"/>
  <c r="O13" i="13" s="1"/>
  <c r="P13" i="13" s="1"/>
  <c r="Q13" i="13" s="1"/>
  <c r="A14" i="13"/>
  <c r="E14" i="13"/>
  <c r="A15" i="13"/>
  <c r="E15" i="13"/>
  <c r="A16" i="13"/>
  <c r="E16" i="13"/>
  <c r="A17" i="13"/>
  <c r="E17" i="13"/>
  <c r="A18" i="13"/>
  <c r="E18" i="13"/>
  <c r="A19" i="13"/>
  <c r="E19" i="13"/>
  <c r="A20" i="13"/>
  <c r="E20" i="13"/>
  <c r="A21" i="13"/>
  <c r="E21" i="13"/>
  <c r="A22" i="13"/>
  <c r="E22" i="13"/>
  <c r="A23" i="13"/>
  <c r="E23" i="13"/>
  <c r="A24" i="13"/>
  <c r="E24" i="13"/>
  <c r="A25" i="13"/>
  <c r="E25" i="13"/>
  <c r="A26" i="13"/>
  <c r="E26" i="13"/>
  <c r="A27" i="13"/>
  <c r="E27" i="13"/>
  <c r="A28" i="13"/>
  <c r="E28" i="13"/>
  <c r="A29" i="13"/>
  <c r="E29" i="13"/>
  <c r="A30" i="13"/>
  <c r="A31" i="13"/>
  <c r="E31" i="13"/>
  <c r="A32" i="13"/>
  <c r="A33" i="13"/>
  <c r="A34" i="13"/>
  <c r="A35" i="13"/>
  <c r="A36" i="13"/>
  <c r="A37" i="13"/>
  <c r="A38" i="13"/>
  <c r="A39" i="13"/>
  <c r="A40" i="13"/>
  <c r="A41" i="13"/>
  <c r="E41" i="13"/>
  <c r="A42" i="13"/>
  <c r="A43" i="13"/>
  <c r="A44" i="13"/>
  <c r="A45" i="13"/>
  <c r="E45" i="13"/>
  <c r="A46" i="13"/>
  <c r="A47" i="13"/>
  <c r="M47" i="13"/>
  <c r="M49" i="13" s="1"/>
  <c r="N47" i="13"/>
  <c r="O47" i="13"/>
  <c r="P47" i="13"/>
  <c r="Q47" i="13"/>
  <c r="A48" i="13"/>
  <c r="G48" i="13"/>
  <c r="A49" i="13"/>
  <c r="N49" i="13"/>
  <c r="P49" i="13"/>
  <c r="A6" i="3"/>
  <c r="B12" i="3"/>
  <c r="C12" i="3" s="1"/>
  <c r="D12" i="3" s="1"/>
  <c r="E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A13" i="3"/>
  <c r="A14" i="3"/>
  <c r="A15" i="3"/>
  <c r="E15" i="3"/>
  <c r="A16" i="3"/>
  <c r="E16" i="3"/>
  <c r="A17" i="3"/>
  <c r="E17" i="3"/>
  <c r="A18" i="3"/>
  <c r="E18" i="3"/>
  <c r="A19" i="3"/>
  <c r="E19" i="3"/>
  <c r="A20" i="3"/>
  <c r="E20" i="3"/>
  <c r="A21" i="3"/>
  <c r="E21" i="3"/>
  <c r="A22" i="3"/>
  <c r="E22" i="3"/>
  <c r="A23" i="3"/>
  <c r="A24" i="3"/>
  <c r="M24" i="3"/>
  <c r="N24" i="3"/>
  <c r="O24" i="3"/>
  <c r="P24" i="3"/>
  <c r="Q24" i="3"/>
  <c r="A25" i="3"/>
  <c r="O25" i="3"/>
  <c r="A26" i="3"/>
  <c r="M26" i="3"/>
  <c r="N26" i="3"/>
  <c r="Q26" i="3" s="1"/>
  <c r="O26" i="3"/>
  <c r="P26" i="3"/>
  <c r="H1" i="5"/>
  <c r="A3" i="5"/>
  <c r="A4" i="5"/>
  <c r="A5" i="5"/>
  <c r="A6" i="5"/>
  <c r="A7" i="5"/>
  <c r="C8" i="5"/>
  <c r="D8" i="5"/>
  <c r="G8" i="5"/>
  <c r="A9" i="5"/>
  <c r="A9" i="6" s="1"/>
  <c r="Q10" i="5"/>
  <c r="B13" i="5"/>
  <c r="C13" i="5" s="1"/>
  <c r="D13" i="5" s="1"/>
  <c r="E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A14" i="5"/>
  <c r="A15" i="5"/>
  <c r="A16" i="5"/>
  <c r="A17" i="5"/>
  <c r="E17" i="5"/>
  <c r="A18" i="5"/>
  <c r="E18" i="5"/>
  <c r="A19" i="5"/>
  <c r="E19" i="5"/>
  <c r="E14" i="5" s="1"/>
  <c r="E22" i="5" s="1"/>
  <c r="A20" i="5"/>
  <c r="E20" i="5"/>
  <c r="A21" i="5"/>
  <c r="E21" i="5"/>
  <c r="A22" i="5"/>
  <c r="A23" i="5"/>
  <c r="A25" i="5"/>
  <c r="M25" i="5"/>
  <c r="M27" i="5" s="1"/>
  <c r="N25" i="5"/>
  <c r="O25" i="5"/>
  <c r="P25" i="5"/>
  <c r="Q25" i="5"/>
  <c r="A26" i="5"/>
  <c r="G26" i="5"/>
  <c r="G65" i="6" s="1"/>
  <c r="A27" i="5"/>
  <c r="N27" i="5"/>
  <c r="P27" i="5"/>
  <c r="A3" i="8"/>
  <c r="A5" i="8"/>
  <c r="A6" i="8"/>
  <c r="A7" i="8"/>
  <c r="Q10" i="8"/>
  <c r="B13" i="8"/>
  <c r="C13" i="8"/>
  <c r="D13" i="8" s="1"/>
  <c r="E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A14" i="8"/>
  <c r="A15" i="8"/>
  <c r="A16" i="8"/>
  <c r="A17" i="8"/>
  <c r="A18" i="8"/>
  <c r="A19" i="8"/>
  <c r="A20" i="8"/>
  <c r="A21" i="8"/>
  <c r="A22" i="8"/>
  <c r="E22" i="8"/>
  <c r="A23" i="8"/>
  <c r="A24" i="8"/>
  <c r="A25" i="8"/>
  <c r="A26" i="8"/>
  <c r="A27" i="8"/>
  <c r="A28" i="8"/>
  <c r="A29" i="8"/>
  <c r="A30" i="8"/>
  <c r="A31" i="8"/>
  <c r="E31" i="8"/>
  <c r="A32" i="8"/>
  <c r="A33" i="8"/>
  <c r="A34" i="8"/>
  <c r="A35" i="8"/>
  <c r="A36" i="8"/>
  <c r="A37" i="8"/>
  <c r="A38" i="8"/>
  <c r="A39" i="8"/>
  <c r="A40" i="8"/>
  <c r="E40" i="8"/>
  <c r="A41" i="8"/>
  <c r="A42" i="8"/>
  <c r="A43" i="8"/>
  <c r="A44" i="8"/>
  <c r="A45" i="8"/>
  <c r="A46" i="8"/>
  <c r="A47" i="8"/>
  <c r="A48" i="8"/>
  <c r="E48" i="8"/>
  <c r="A49" i="8"/>
  <c r="A50" i="8"/>
  <c r="A51" i="8"/>
  <c r="A52" i="8"/>
  <c r="E52" i="8"/>
  <c r="M54" i="8"/>
  <c r="N54" i="8"/>
  <c r="O54" i="8"/>
  <c r="P54" i="8"/>
  <c r="Q54" i="8"/>
  <c r="A55" i="8"/>
  <c r="O55" i="8"/>
  <c r="A56" i="8"/>
  <c r="M56" i="8"/>
  <c r="N56" i="8"/>
  <c r="O56" i="8"/>
  <c r="P56" i="8"/>
  <c r="Q56" i="8"/>
  <c r="A3" i="17"/>
  <c r="A4" i="17"/>
  <c r="A5" i="17"/>
  <c r="A6" i="17"/>
  <c r="A7" i="17"/>
  <c r="A9" i="17"/>
  <c r="Q10" i="17"/>
  <c r="B13" i="17"/>
  <c r="C13" i="17" s="1"/>
  <c r="E13" i="17" s="1"/>
  <c r="F13" i="17" s="1"/>
  <c r="G13" i="17" s="1"/>
  <c r="H13" i="17" s="1"/>
  <c r="I13" i="17" s="1"/>
  <c r="J13" i="17" s="1"/>
  <c r="K13" i="17" s="1"/>
  <c r="L13" i="17" s="1"/>
  <c r="M13" i="17" s="1"/>
  <c r="N13" i="17" s="1"/>
  <c r="O13" i="17" s="1"/>
  <c r="P13" i="17" s="1"/>
  <c r="Q13" i="17" s="1"/>
  <c r="F18" i="17"/>
  <c r="F19" i="17"/>
  <c r="F46" i="17" s="1"/>
  <c r="F20" i="17"/>
  <c r="F21" i="17"/>
  <c r="F22" i="17"/>
  <c r="F24" i="17"/>
  <c r="F26" i="17"/>
  <c r="F27" i="17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/>
  <c r="F43" i="17"/>
  <c r="F44" i="17"/>
  <c r="F45" i="17"/>
  <c r="F47" i="17"/>
  <c r="F48" i="17"/>
  <c r="F49" i="17"/>
  <c r="F56" i="17"/>
  <c r="F57" i="17"/>
  <c r="F58" i="17" s="1"/>
  <c r="F59" i="17" s="1"/>
  <c r="M61" i="17"/>
  <c r="N61" i="17"/>
  <c r="O61" i="17"/>
  <c r="P61" i="17"/>
  <c r="P63" i="17" s="1"/>
  <c r="Q61" i="17"/>
  <c r="O62" i="17"/>
  <c r="O63" i="17" s="1"/>
  <c r="M63" i="17"/>
  <c r="N63" i="17"/>
  <c r="A3" i="18"/>
  <c r="A4" i="18"/>
  <c r="A5" i="18"/>
  <c r="A6" i="18"/>
  <c r="A7" i="18"/>
  <c r="A9" i="18"/>
  <c r="Q10" i="18"/>
  <c r="B13" i="18"/>
  <c r="C13" i="18" s="1"/>
  <c r="E13" i="18" s="1"/>
  <c r="F13" i="18" s="1"/>
  <c r="G13" i="18" s="1"/>
  <c r="H13" i="18" s="1"/>
  <c r="I13" i="18" s="1"/>
  <c r="J13" i="18" s="1"/>
  <c r="K13" i="18" s="1"/>
  <c r="L13" i="18" s="1"/>
  <c r="M13" i="18" s="1"/>
  <c r="N13" i="18" s="1"/>
  <c r="O13" i="18" s="1"/>
  <c r="P13" i="18" s="1"/>
  <c r="Q13" i="18" s="1"/>
  <c r="A14" i="18"/>
  <c r="F14" i="18"/>
  <c r="A15" i="18"/>
  <c r="A16" i="18"/>
  <c r="A17" i="18"/>
  <c r="A18" i="18"/>
  <c r="A19" i="18"/>
  <c r="A20" i="18"/>
  <c r="A21" i="18"/>
  <c r="A22" i="18"/>
  <c r="A23" i="18"/>
  <c r="A24" i="18"/>
  <c r="A25" i="18"/>
  <c r="F25" i="18"/>
  <c r="A26" i="18"/>
  <c r="F26" i="18"/>
  <c r="A27" i="18"/>
  <c r="F27" i="18"/>
  <c r="A28" i="18"/>
  <c r="F28" i="18"/>
  <c r="A29" i="18"/>
  <c r="F29" i="18"/>
  <c r="A30" i="18"/>
  <c r="F30" i="18"/>
  <c r="A31" i="18"/>
  <c r="A32" i="18"/>
  <c r="A33" i="18"/>
  <c r="A34" i="18"/>
  <c r="A35" i="18"/>
  <c r="A36" i="18"/>
  <c r="A37" i="18"/>
  <c r="A38" i="18"/>
  <c r="A39" i="18"/>
  <c r="A40" i="18"/>
  <c r="A41" i="18"/>
  <c r="F41" i="18"/>
  <c r="A42" i="18"/>
  <c r="F42" i="18"/>
  <c r="A43" i="18"/>
  <c r="F43" i="18"/>
  <c r="A44" i="18"/>
  <c r="F44" i="18"/>
  <c r="A45" i="18"/>
  <c r="F45" i="18"/>
  <c r="A46" i="18"/>
  <c r="F46" i="18"/>
  <c r="A47" i="18"/>
  <c r="F47" i="18"/>
  <c r="A48" i="18"/>
  <c r="A49" i="18"/>
  <c r="A50" i="18"/>
  <c r="A51" i="18"/>
  <c r="M53" i="18"/>
  <c r="M55" i="18" s="1"/>
  <c r="N53" i="18"/>
  <c r="O53" i="18"/>
  <c r="O54" i="18" s="1"/>
  <c r="O55" i="18" s="1"/>
  <c r="P53" i="18"/>
  <c r="Q53" i="18"/>
  <c r="N55" i="18"/>
  <c r="P55" i="18"/>
  <c r="A3" i="15"/>
  <c r="A4" i="15"/>
  <c r="A5" i="15"/>
  <c r="A6" i="15"/>
  <c r="A7" i="15"/>
  <c r="A9" i="15"/>
  <c r="P10" i="15"/>
  <c r="B13" i="15"/>
  <c r="C13" i="15" s="1"/>
  <c r="D13" i="15" s="1"/>
  <c r="E13" i="15" s="1"/>
  <c r="F13" i="15" s="1"/>
  <c r="G13" i="15" s="1"/>
  <c r="H13" i="15" s="1"/>
  <c r="I13" i="15" s="1"/>
  <c r="J13" i="15" s="1"/>
  <c r="K13" i="15" s="1"/>
  <c r="L13" i="15" s="1"/>
  <c r="M13" i="15" s="1"/>
  <c r="N13" i="15" s="1"/>
  <c r="O13" i="15" s="1"/>
  <c r="P13" i="15" s="1"/>
  <c r="L41" i="15"/>
  <c r="M41" i="15"/>
  <c r="N41" i="15"/>
  <c r="O41" i="15"/>
  <c r="P41" i="15"/>
  <c r="N42" i="15"/>
  <c r="N43" i="15" s="1"/>
  <c r="L43" i="15"/>
  <c r="M43" i="15"/>
  <c r="O43" i="15"/>
  <c r="E29" i="2" l="1"/>
  <c r="E30" i="2"/>
  <c r="F14" i="17"/>
  <c r="O26" i="5"/>
  <c r="O48" i="13"/>
  <c r="B19" i="16"/>
  <c r="B20" i="16" s="1"/>
  <c r="I23" i="4"/>
  <c r="Q15" i="4"/>
  <c r="R15" i="4" s="1"/>
  <c r="K9" i="4"/>
  <c r="M9" i="4" s="1"/>
  <c r="O34" i="19"/>
  <c r="Q34" i="19" s="1"/>
  <c r="Q9" i="19" s="1"/>
  <c r="F35" i="2"/>
  <c r="J24" i="4"/>
  <c r="Q55" i="18"/>
  <c r="Q34" i="9"/>
  <c r="M33" i="7"/>
  <c r="M35" i="7" s="1"/>
  <c r="O33" i="7"/>
  <c r="Q33" i="7"/>
  <c r="O65" i="6"/>
  <c r="O66" i="6" s="1"/>
  <c r="Q92" i="12"/>
  <c r="Q9" i="2"/>
  <c r="A32" i="2"/>
  <c r="A67" i="2"/>
  <c r="E38" i="2"/>
  <c r="E39" i="2"/>
  <c r="E40" i="2"/>
  <c r="E24" i="2"/>
  <c r="E25" i="2" s="1"/>
  <c r="E18" i="6"/>
  <c r="E19" i="6"/>
  <c r="E20" i="6" s="1"/>
  <c r="E21" i="6"/>
  <c r="P15" i="4"/>
  <c r="S15" i="4"/>
  <c r="T15" i="4" s="1"/>
  <c r="C15" i="4"/>
  <c r="I15" i="4" s="1"/>
  <c r="P7" i="4"/>
  <c r="S7" i="4"/>
  <c r="T7" i="4" s="1"/>
  <c r="C7" i="4"/>
  <c r="I7" i="4" s="1"/>
  <c r="R6" i="4"/>
  <c r="R24" i="4" s="1"/>
  <c r="E60" i="2" s="1"/>
  <c r="Q24" i="4"/>
  <c r="E59" i="2" s="1"/>
  <c r="O24" i="4"/>
  <c r="P43" i="15"/>
  <c r="Q63" i="17"/>
  <c r="F23" i="17"/>
  <c r="Q9" i="8"/>
  <c r="O27" i="5"/>
  <c r="P8" i="3"/>
  <c r="O49" i="13"/>
  <c r="Q49" i="13" s="1"/>
  <c r="N33" i="7"/>
  <c r="N35" i="7" s="1"/>
  <c r="N64" i="10"/>
  <c r="N66" i="10" s="1"/>
  <c r="P64" i="10"/>
  <c r="P66" i="10" s="1"/>
  <c r="O229" i="14"/>
  <c r="A66" i="2"/>
  <c r="A65" i="2"/>
  <c r="A64" i="2"/>
  <c r="A63" i="2"/>
  <c r="A61" i="2"/>
  <c r="A59" i="2"/>
  <c r="A55" i="2"/>
  <c r="A45" i="2"/>
  <c r="E31" i="4"/>
  <c r="E32" i="4"/>
  <c r="E24" i="4"/>
  <c r="E55" i="2" s="1"/>
  <c r="P11" i="4"/>
  <c r="S11" i="4"/>
  <c r="T11" i="4" s="1"/>
  <c r="C11" i="4"/>
  <c r="I11" i="4" s="1"/>
  <c r="C13" i="4"/>
  <c r="I13" i="4" s="1"/>
  <c r="C9" i="4"/>
  <c r="I9" i="4" s="1"/>
  <c r="T6" i="4"/>
  <c r="S24" i="4"/>
  <c r="E61" i="2" s="1"/>
  <c r="M6" i="4"/>
  <c r="M24" i="4" s="1"/>
  <c r="E45" i="2" s="1"/>
  <c r="K24" i="4"/>
  <c r="E23" i="3" s="1"/>
  <c r="I24" i="4" l="1"/>
  <c r="D8" i="20"/>
  <c r="Q66" i="6"/>
  <c r="Q229" i="14"/>
  <c r="Q66" i="10"/>
  <c r="H1" i="8"/>
  <c r="Q9" i="13"/>
  <c r="Q9" i="17"/>
  <c r="Q9" i="12"/>
  <c r="Q9" i="18"/>
  <c r="E46" i="2"/>
  <c r="E47" i="2"/>
  <c r="E48" i="2"/>
  <c r="E49" i="2"/>
  <c r="E50" i="2"/>
  <c r="E51" i="2"/>
  <c r="E52" i="2"/>
  <c r="T24" i="4"/>
  <c r="E62" i="2" s="1"/>
  <c r="E56" i="2"/>
  <c r="E57" i="2"/>
  <c r="Q27" i="5"/>
  <c r="P9" i="15"/>
  <c r="P24" i="4"/>
  <c r="E22" i="6"/>
  <c r="E23" i="6"/>
  <c r="E24" i="6"/>
  <c r="E41" i="2"/>
  <c r="E42" i="2"/>
  <c r="E43" i="2"/>
  <c r="E44" i="2"/>
  <c r="O34" i="7"/>
  <c r="O35" i="7" s="1"/>
  <c r="Q9" i="9"/>
  <c r="Q35" i="7" l="1"/>
  <c r="E58" i="2"/>
  <c r="E13" i="3"/>
  <c r="E14" i="3"/>
  <c r="H1" i="9"/>
  <c r="Q9" i="10"/>
  <c r="P9" i="14"/>
  <c r="Q9" i="5"/>
  <c r="E53" i="2"/>
  <c r="E54" i="2"/>
  <c r="Q9" i="6"/>
  <c r="H1" i="10" l="1"/>
  <c r="Q9" i="7"/>
  <c r="H1" i="12" l="1"/>
  <c r="H1" i="13" l="1"/>
  <c r="F1" i="14" l="1"/>
  <c r="G1" i="15" l="1"/>
  <c r="G1" i="16" l="1"/>
  <c r="H1" i="19" l="1"/>
  <c r="H1" i="17"/>
  <c r="H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59" authorId="0" shapeId="0" xr:uid="{00000000-0006-0000-1000-000001000000}">
      <text>
        <r>
          <rPr>
            <b/>
            <sz val="9"/>
            <color indexed="8"/>
            <rFont val="Tahoma"/>
            <family val="2"/>
            <charset val="186"/>
          </rPr>
          <t xml:space="preserve">Sandijs:
</t>
        </r>
      </text>
    </comment>
  </commentList>
</comments>
</file>

<file path=xl/sharedStrings.xml><?xml version="1.0" encoding="utf-8"?>
<sst xmlns="http://schemas.openxmlformats.org/spreadsheetml/2006/main" count="2614" uniqueCount="866">
  <si>
    <t>Kopsavilkuma aprēķini pa darbu vai konstruktīvo elementu veidiem N.1.</t>
  </si>
  <si>
    <t xml:space="preserve">Celtniecības remontdarbi  </t>
  </si>
  <si>
    <t>Būves nosaukums: Daudzdzīvokļu dzīvojamās mājas fasādes vienkāršotā atjaunošana</t>
  </si>
  <si>
    <t>Objekta nosaukums: Daudzdzīvokļu dzīvojamās mājas Dzintaru iela 97/99, Liepājā, 
fasādes vienkāršotā atjaunošana</t>
  </si>
  <si>
    <t>Objekta adrese: Dzintaru iela 97/99, Liepājā</t>
  </si>
  <si>
    <t>Pasūtījuma Nr.WS-44-15</t>
  </si>
  <si>
    <t>Pasūtītājs: SIA "Liepājas namu apsaimniekotājs"</t>
  </si>
  <si>
    <t>Par kopējo summu, euro:</t>
  </si>
  <si>
    <t>Kopājā darbietilpība, c/h:</t>
  </si>
  <si>
    <t>Tāme sastādīta  2018.gada __.________</t>
  </si>
  <si>
    <t>Lokālās tāmes Nr.</t>
  </si>
  <si>
    <t>Darba veids vai konstruktīvā elementa nosaukums</t>
  </si>
  <si>
    <t>Darba ietilpība, (c/h)</t>
  </si>
  <si>
    <t>Tai skaitā</t>
  </si>
  <si>
    <t>Tāmes izmaksas (euro)</t>
  </si>
  <si>
    <t>Darba alga, (euro)</t>
  </si>
  <si>
    <t>Materiāli, (euro)</t>
  </si>
  <si>
    <t>Mehānismi, (euro)</t>
  </si>
  <si>
    <t>Kopā būvdarbi:</t>
  </si>
  <si>
    <t>Virsizdevumi:</t>
  </si>
  <si>
    <t>Peļņa:</t>
  </si>
  <si>
    <t>Darba devēja sociālais nodoklis:</t>
  </si>
  <si>
    <t>kopā</t>
  </si>
  <si>
    <t>bez PVN</t>
  </si>
  <si>
    <t>Finanšu rezerve</t>
  </si>
  <si>
    <t xml:space="preserve">Sastādīja: </t>
  </si>
  <si>
    <t>PVN:</t>
  </si>
  <si>
    <t>būvprakses sertifikāts Nr.</t>
  </si>
  <si>
    <t>Pavisam kopā:</t>
  </si>
  <si>
    <t>Pārbaudīja:</t>
  </si>
  <si>
    <t>sertifikāta Nr.:</t>
  </si>
  <si>
    <t>Lokālā tāme Nr.:</t>
  </si>
  <si>
    <t>Ārsienu siltināšanas darbi</t>
  </si>
  <si>
    <t>Tāme sastādīta 2018.gada tirgus cenās, pamatojoties uz:</t>
  </si>
  <si>
    <r>
      <t xml:space="preserve">AR </t>
    </r>
    <r>
      <rPr>
        <sz val="8"/>
        <rFont val="Arial"/>
        <family val="2"/>
        <charset val="204"/>
      </rPr>
      <t>un</t>
    </r>
    <r>
      <rPr>
        <b/>
        <sz val="8"/>
        <rFont val="Arial"/>
        <family val="2"/>
        <charset val="204"/>
      </rPr>
      <t xml:space="preserve"> BK</t>
    </r>
  </si>
  <si>
    <t>daļas rasējumiem</t>
  </si>
  <si>
    <t>Tāmes izmaksas euro: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</si>
  <si>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</si>
  <si>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</si>
  <si>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</si>
  <si>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</si>
  <si>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</si>
  <si>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</si>
  <si>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</si>
  <si>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norma,
(c/h)</t>
  </si>
  <si>
    <r>
      <t>Darba samaksas likme (</t>
    </r>
    <r>
      <rPr>
        <i/>
        <sz val="8"/>
        <rFont val="Arial"/>
        <family val="2"/>
        <charset val="204"/>
      </rPr>
      <t>euro</t>
    </r>
    <r>
      <rPr>
        <sz val="8"/>
        <rFont val="Arial"/>
        <family val="2"/>
        <charset val="204"/>
      </rPr>
      <t>/h)</t>
    </r>
  </si>
  <si>
    <r>
      <t>Darba alga
(</t>
    </r>
    <r>
      <rPr>
        <i/>
        <sz val="8"/>
        <rFont val="Arial"/>
        <family val="2"/>
        <charset val="204"/>
      </rPr>
      <t>euro)</t>
    </r>
  </si>
  <si>
    <r>
      <t>Materiāli
(</t>
    </r>
    <r>
      <rPr>
        <i/>
        <sz val="8"/>
        <rFont val="Arial"/>
        <family val="2"/>
        <charset val="204"/>
      </rPr>
      <t>euro)</t>
    </r>
  </si>
  <si>
    <r>
      <t>Mehānismi
(</t>
    </r>
    <r>
      <rPr>
        <i/>
        <sz val="8"/>
        <rFont val="Arial"/>
        <family val="2"/>
        <charset val="204"/>
      </rPr>
      <t>euro)</t>
    </r>
  </si>
  <si>
    <r>
      <t>Kopā
(</t>
    </r>
    <r>
      <rPr>
        <i/>
        <sz val="8"/>
        <rFont val="Arial"/>
        <family val="2"/>
        <charset val="204"/>
      </rPr>
      <t>euro)</t>
    </r>
  </si>
  <si>
    <t>Darbietilpība
(c/h)</t>
  </si>
  <si>
    <r>
      <t>Summa
(</t>
    </r>
    <r>
      <rPr>
        <i/>
        <sz val="8"/>
        <rFont val="Arial"/>
        <family val="2"/>
        <charset val="204"/>
      </rPr>
      <t>euro)</t>
    </r>
  </si>
  <si>
    <t>līg.c.</t>
  </si>
  <si>
    <t>Metāla nožogojuma montāža, h=2,0 m</t>
  </si>
  <si>
    <t>m</t>
  </si>
  <si>
    <t>Žogs 3,5×2m</t>
  </si>
  <si>
    <t>gb</t>
  </si>
  <si>
    <t>Pēda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</si>
  <si>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</si>
  <si>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</si>
  <si>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</si>
  <si>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</si>
  <si>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</si>
  <si>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</si>
  <si>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</si>
  <si>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Parapetu skārda apšuvumu demontāža</t>
  </si>
  <si>
    <t>Cokola profila līstes montēšana EJOT PRAKTIKA  vai ekvivalents</t>
  </si>
  <si>
    <t>Ārsienas sagatavošana siltināšanai - virsmu notīrīšana un gruntēšana</t>
  </si>
  <si>
    <t>Grunts Cerasit CT 17 vai ekvivalents</t>
  </si>
  <si>
    <t>kg</t>
  </si>
  <si>
    <t>Virsmas apstrāde ar biocīdu, ekvivalents Sakret GFR  (vietās kur nepieciešams) vai ekvivalents</t>
  </si>
  <si>
    <t>Bīocīdu preparāts CERESIT CT99 vai ekvivalents</t>
  </si>
  <si>
    <t>l</t>
  </si>
  <si>
    <t xml:space="preserve">Ārsienu  siltināšana ar akmensvati līmējot un piestiprinot to pie ārsienas ar mehāniskajiem stiprinājumiem </t>
  </si>
  <si>
    <t>Līmjava Ceresit CT 190  vai ekvivalents</t>
  </si>
  <si>
    <t>Dībeli EJOT H4 Eco vai ekvivalents 215mm</t>
  </si>
  <si>
    <t>gab</t>
  </si>
  <si>
    <t>Dībeli EJOT H4 Eco vai ekvivalents 135mm</t>
  </si>
  <si>
    <t>Līmjava Ceresit CT vai ekvivalents 190</t>
  </si>
  <si>
    <t>Siets stikla šķiedra</t>
  </si>
  <si>
    <t>1. meh. klases apmetuma izveidošana: 1 kārtas armējošās javas un armējošā stikla šķiedras sieta uzklāšana (ekvivalents Ceresit CT 190), zemapmetuma grunts uzklāšana (ekvivalents Ceresit CT 16), dekoratīvā gatavā silikona apmetuma ar tonējumu uznešana (ekvivalents Ceresit CT174).</t>
  </si>
  <si>
    <t>Grunts Ceresit CT 16 vai ekvivalents</t>
  </si>
  <si>
    <t>Līmjava Ceresit CT 190 vai ekvivalents</t>
  </si>
  <si>
    <t>Siliktā -silikona homogēnais apmetums Ceresit CT174 vai ekvivalents, 2mm graudu lielums</t>
  </si>
  <si>
    <t>Paligmateriāli</t>
  </si>
  <si>
    <t>komp</t>
  </si>
  <si>
    <t>Durvju un logu aiļu apdare ar akmensvates plātnēm (ekvivalents Paroc Linio 15)  b=30mm,platums~ 0,10m*</t>
  </si>
  <si>
    <t xml:space="preserve"> Siltumizolācija sienām</t>
  </si>
  <si>
    <t>Līmjava Ceresit CT180 vai ekvivalents</t>
  </si>
  <si>
    <t>Dībeli EJOT H3 vai ekvivalents Eco 75mm</t>
  </si>
  <si>
    <t>Papildus armējums apkārrt  loga un durvju  ailām ar sietu , platums=0,15m, b=3mm</t>
  </si>
  <si>
    <r>
      <t xml:space="preserve">Logu un durvju aiļu ārējo stūru armēšana ar sietu papildus sietu </t>
    </r>
    <r>
      <rPr>
        <sz val="8"/>
        <color indexed="10"/>
        <rFont val="Arial"/>
        <family val="2"/>
        <charset val="186"/>
      </rPr>
      <t xml:space="preserve">0,3×0,4m </t>
    </r>
    <r>
      <rPr>
        <sz val="8"/>
        <rFont val="Arial"/>
        <family val="2"/>
        <charset val="186"/>
      </rPr>
      <t>platumā no ailes un ailē (ekviv. Valmieras E-stikls) stiepes izturība &gt;200N/5cm, Struktūras stabilitāte &gt;22%, Atbilst REACH , sieta acojuma lielums 4×4mm.</t>
    </r>
  </si>
  <si>
    <t>Blīvējošās lentas montēšana ap logu ailām u.c. vietām.</t>
  </si>
  <si>
    <t>Zemapmetuma PVC  ārējā stūra profila montāža (ekviv. Sakret D/20).</t>
  </si>
  <si>
    <t>Zemapmetuma PVC  loga pielaiduma profila montāža
(ekviv. Sakret MAT A/10).</t>
  </si>
  <si>
    <t>Zemapmetuma PVC logailas augšas profila montāža 
(ekviv. Sakret MAT D/29.2).</t>
  </si>
  <si>
    <t>Zemapmetuma palodzes PVC profila montāža (ekviv. Sakret MAT/ D08).</t>
  </si>
  <si>
    <t>Zemapmetuma cokola PVC profila montēšana 
(ekviv. Sakret MAT D/33 + D/06)</t>
  </si>
  <si>
    <t>Iekšējo stūru armējums visā ēkas augstumā</t>
  </si>
  <si>
    <t>Stūra profils ar armējumu visā augstumā visos ēkas stūros</t>
  </si>
  <si>
    <t>Metāla karoga kāta turētāja montāža</t>
  </si>
  <si>
    <t>Būvgružu savākšana un aizvešana</t>
  </si>
  <si>
    <t>m³</t>
  </si>
  <si>
    <t>Gružu konteiners</t>
  </si>
  <si>
    <t>Kopā :</t>
  </si>
  <si>
    <t>Transporta izdevumi no materiālu izdevumiem:</t>
  </si>
  <si>
    <t xml:space="preserve">Kopā izmaksas: </t>
  </si>
  <si>
    <t>Logu nomaiņa</t>
  </si>
  <si>
    <t>Būves nosaukums :  Daudzdzīvokļu dzīvojamā ēka</t>
  </si>
  <si>
    <t>Objekta nosaukums: Dzīvojamas ēkas fasādes vienkāršota  atjaunošana</t>
  </si>
  <si>
    <t>Objekta adrese: Dzintaru ielā 97/99, Liepāja</t>
  </si>
  <si>
    <r>
      <t xml:space="preserve">AR </t>
    </r>
    <r>
      <rPr>
        <sz val="8"/>
        <rFont val="Arial"/>
        <family val="2"/>
        <charset val="186"/>
      </rPr>
      <t>un</t>
    </r>
    <r>
      <rPr>
        <b/>
        <sz val="8"/>
        <rFont val="Arial"/>
        <family val="2"/>
        <charset val="186"/>
      </rPr>
      <t xml:space="preserve"> BK</t>
    </r>
  </si>
  <si>
    <t>Tāmes izmaksas</t>
  </si>
  <si>
    <t>euro</t>
  </si>
  <si>
    <r>
      <t>Darba samaksas likme (</t>
    </r>
    <r>
      <rPr>
        <i/>
        <sz val="8"/>
        <rFont val="Arial"/>
        <family val="2"/>
        <charset val="186"/>
      </rPr>
      <t>euro</t>
    </r>
    <r>
      <rPr>
        <sz val="8"/>
        <rFont val="Arial"/>
        <family val="2"/>
        <charset val="186"/>
      </rPr>
      <t>/h)</t>
    </r>
  </si>
  <si>
    <r>
      <t>Darba alga
(</t>
    </r>
    <r>
      <rPr>
        <i/>
        <sz val="8"/>
        <rFont val="Arial"/>
        <family val="2"/>
        <charset val="186"/>
      </rPr>
      <t>euro)</t>
    </r>
  </si>
  <si>
    <r>
      <t>Materiāli
(</t>
    </r>
    <r>
      <rPr>
        <i/>
        <sz val="8"/>
        <rFont val="Arial"/>
        <family val="2"/>
        <charset val="186"/>
      </rPr>
      <t>euro)</t>
    </r>
  </si>
  <si>
    <r>
      <t>Mehānismi
(</t>
    </r>
    <r>
      <rPr>
        <i/>
        <sz val="8"/>
        <rFont val="Arial"/>
        <family val="2"/>
        <charset val="186"/>
      </rPr>
      <t>euro)</t>
    </r>
  </si>
  <si>
    <r>
      <t>Kopā
(</t>
    </r>
    <r>
      <rPr>
        <i/>
        <sz val="8"/>
        <rFont val="Arial"/>
        <family val="2"/>
        <charset val="186"/>
      </rPr>
      <t>euro)</t>
    </r>
  </si>
  <si>
    <r>
      <t>Summa
(</t>
    </r>
    <r>
      <rPr>
        <i/>
        <sz val="8"/>
        <rFont val="Arial"/>
        <family val="2"/>
        <charset val="186"/>
      </rPr>
      <t>euro)</t>
    </r>
  </si>
  <si>
    <t>Esošo skārda āra palodžu demontāža, b=0,25.</t>
  </si>
  <si>
    <t>Ārējo palodžu - skārda, montēšana  b=0,5m  (t.sk.1.st.lodžiju apakš. mala)</t>
  </si>
  <si>
    <t>PVC lodžiju norobežojošais rāmis 3 dažādos toņus atbilstoši krāsu pasei montāža  (b×h=1,0×2,9), ts.sk. skārda nosegelemeta pieslēguma profils</t>
  </si>
  <si>
    <t>PVC lodžiju norobežojošā rāmja palodze 3 dažādos toņus atbilstoši krāsu pasei montāža  (b×h=0,2×2,9)</t>
  </si>
  <si>
    <t>Logu montāžas palīgmateriāli uz  apjomu</t>
  </si>
  <si>
    <t>montāžas skavas</t>
  </si>
  <si>
    <t>dibeļi</t>
  </si>
  <si>
    <t>montāžas puta</t>
  </si>
  <si>
    <t>skrūves</t>
  </si>
  <si>
    <t>hermētiķis SILIKON vai ekvivalents</t>
  </si>
  <si>
    <t>Hidroizolācijas lentas montēšana logos (ekvivalents CONTEGA Exo).</t>
  </si>
  <si>
    <t xml:space="preserve">Kopā : </t>
  </si>
  <si>
    <t xml:space="preserve"> </t>
  </si>
  <si>
    <t>Perimetrs lentei, m</t>
  </si>
  <si>
    <t>aiļu apdares m², ailes platums</t>
  </si>
  <si>
    <t>palodzes, m</t>
  </si>
  <si>
    <t>Profili, m</t>
  </si>
  <si>
    <t>tips</t>
  </si>
  <si>
    <t>skaits</t>
  </si>
  <si>
    <t>Loga izmērs, m</t>
  </si>
  <si>
    <t>Logu platība m²</t>
  </si>
  <si>
    <t xml:space="preserve">ārējās </t>
  </si>
  <si>
    <t>iekšējās</t>
  </si>
  <si>
    <t>ārējās</t>
  </si>
  <si>
    <t>D/20</t>
  </si>
  <si>
    <t>MAT A/10</t>
  </si>
  <si>
    <t>MAT D/29.2</t>
  </si>
  <si>
    <t>Sakret MAT/ D08</t>
  </si>
  <si>
    <t>MAT D/33 + D/06)</t>
  </si>
  <si>
    <t>PVC</t>
  </si>
  <si>
    <t>koka</t>
  </si>
  <si>
    <t xml:space="preserve">L </t>
  </si>
  <si>
    <t>h</t>
  </si>
  <si>
    <t xml:space="preserve">1.gab </t>
  </si>
  <si>
    <t>hidroizolācijas</t>
  </si>
  <si>
    <t>difūzijas</t>
  </si>
  <si>
    <t>Lodžiju paneļi</t>
  </si>
  <si>
    <t>L1</t>
  </si>
  <si>
    <t>ārējā stūra profils sakret D/20</t>
  </si>
  <si>
    <t>pielaiduma profils Sakret MAT A/10</t>
  </si>
  <si>
    <t>L2</t>
  </si>
  <si>
    <t>logailas augšas profils Sakret MAT D/29.2</t>
  </si>
  <si>
    <t>palodzes PVC profils Sakret MAT/ D08</t>
  </si>
  <si>
    <t>L2a</t>
  </si>
  <si>
    <t>L3</t>
  </si>
  <si>
    <t>L4</t>
  </si>
  <si>
    <t>L5</t>
  </si>
  <si>
    <t>cokola PVC profils Sakret MAT D/33</t>
  </si>
  <si>
    <t>L6</t>
  </si>
  <si>
    <t>cokola PVC profils Sakret MAT D/06</t>
  </si>
  <si>
    <t>L7</t>
  </si>
  <si>
    <t>(kāpņu t, nav spec.) L8</t>
  </si>
  <si>
    <t>(R fasāde, nav spec) L9</t>
  </si>
  <si>
    <t>(pagraba, nav spec.) L10</t>
  </si>
  <si>
    <t>(metāla) D1</t>
  </si>
  <si>
    <t>(metāla) D2</t>
  </si>
  <si>
    <t>SILTINĀJUMU PLATĪBAS</t>
  </si>
  <si>
    <t>Apz.</t>
  </si>
  <si>
    <t>Apraksts</t>
  </si>
  <si>
    <t>Platība, m²</t>
  </si>
  <si>
    <t>3m balkons</t>
  </si>
  <si>
    <t>6m balkons</t>
  </si>
  <si>
    <t>Sienas siltinājums</t>
  </si>
  <si>
    <t>Sistēma</t>
  </si>
  <si>
    <t>Apjoms</t>
  </si>
  <si>
    <t>Kopā</t>
  </si>
  <si>
    <t>apkārtmērs cokolam (pa 1.stāvu)</t>
  </si>
  <si>
    <t>S1</t>
  </si>
  <si>
    <t>Grunts, siltinājums - akmensvate ( PAROC Linio 10 vai ekvivalents, λ=0,036W/m²K, b=160 mm), līmjava, grunts. Esošā siena - gāzbetona panelis (b=270mm)</t>
  </si>
  <si>
    <t>AS1</t>
  </si>
  <si>
    <t>garums , m</t>
  </si>
  <si>
    <t>uz 1.balkonu</t>
  </si>
  <si>
    <t>apkārtmērs ēkai (pa 2.stāvu)</t>
  </si>
  <si>
    <t>S2</t>
  </si>
  <si>
    <t>Grunts, siltinājums - akmensvate ( PAROC Linio 10 vai ekvivalents, λ=0,036W/m²K, b=180 mm), līmjava, grunts. Esošā siena - vieglbetona panelis ( b=430mm)</t>
  </si>
  <si>
    <t>Tērauda kvadrātcaurule 50x10</t>
  </si>
  <si>
    <t>S4</t>
  </si>
  <si>
    <t>Grunts, siltinājums - akmensvate ( PAROC Linio 15 vai ekvivalents, λ=0,037W/m²K, b=80 mm), līmjava, grunts. Esošā siena - silikātķieģeļu mūra siena ( b=150mm)</t>
  </si>
  <si>
    <t>Tērauda loksne 50x10</t>
  </si>
  <si>
    <t>S5</t>
  </si>
  <si>
    <t>Grunts, Siltinājums - akmensvate ( PAROC Linio 15 vai ekvivalents, λ=0,037W/m²K, b=50 mm), līmjava, gruntējums, esošā dzelzsbetona starpsiena (b=120mm), gruntējums, līmjava, siltinājums - akmensvate ( Paroc Linio 15 vai ekvivalents, λ=0,037W/m²K, b=50 mm)</t>
  </si>
  <si>
    <t>Caurule Ø42x2</t>
  </si>
  <si>
    <t>S6</t>
  </si>
  <si>
    <t>Siltinājums - akmensvate ( PAROC Linio 10 vai ekvivalents, λ=0,036W/m²K, b=160 mm), līmjava, grunts.Projektētā siena- gāzbetona bloki ( b=250mm)</t>
  </si>
  <si>
    <t>Tērauda loksne 30x8</t>
  </si>
  <si>
    <t>Pamatu sienas siltinājums</t>
  </si>
  <si>
    <t>Plāksne 10</t>
  </si>
  <si>
    <t>110×50</t>
  </si>
  <si>
    <t>S3</t>
  </si>
  <si>
    <t>Grunts, putupolistirola plāksne, ekvivalents Tenapors Extra EPS 150 λ=0,034W/m²K ( b=150mm), līmjava, vertikālā hidroizolācija, grunts, esošā siena - betona bloku siena (b=400mm)</t>
  </si>
  <si>
    <t>AS2</t>
  </si>
  <si>
    <t>110×300</t>
  </si>
  <si>
    <t>S3*</t>
  </si>
  <si>
    <t>Grunts, putupolistirola plāksne, ekvivalents Tenapors Extra EPS 150 λ=0,034W/m²K ( b=50mm), līmjava, vertikālā hidroizolācija, grunts, esošā siena - betona bloku siena (b=400mm)</t>
  </si>
  <si>
    <t>visas konstrukcijas cinkošana 120mikroniem</t>
  </si>
  <si>
    <t>kompl.</t>
  </si>
  <si>
    <t>P1</t>
  </si>
  <si>
    <t>Pārsegumu siltumizolācija, beramā akmensvate, ekvivalents Paroc BLT 3, λ=0,041W/m²K (b=400mm, ieskaitot sablīvēšanas koef. 1,1), tvaika izolācijas plēve (b=0,2mm), esošais dz-betona pārsegums (b=~220mm)</t>
  </si>
  <si>
    <t>4mm biezs alumīnija fasādes panelis ar alumīnija slāņa biezumu 0.5mm, pildījums minerālais (class b-s1,d0), Pārklājums: PVDF. WI-708 (RAL7042)</t>
  </si>
  <si>
    <t>1028×875</t>
  </si>
  <si>
    <t>Logi</t>
  </si>
  <si>
    <t>Laukums m²</t>
  </si>
  <si>
    <t>Gabali</t>
  </si>
  <si>
    <t>Stūris</t>
  </si>
  <si>
    <t>Loga pielaiduma prof</t>
  </si>
  <si>
    <t>Lāsenis</t>
  </si>
  <si>
    <t>Palodzes prof</t>
  </si>
  <si>
    <t>cokola</t>
  </si>
  <si>
    <t>Ailes m²</t>
  </si>
  <si>
    <t>Palodzes, m</t>
  </si>
  <si>
    <t>P2</t>
  </si>
  <si>
    <t>Esošais grīdas sastāvs(b=60mm), esošais dz-betona pārsegums(b=220mm), līmjava, akmensvates lamele ekvivalenta Paroc CGL 20 CY λ=0,037 W/m²K (b=180), ūdensizturīgs krāsojums</t>
  </si>
  <si>
    <t>2405×875</t>
  </si>
  <si>
    <t>a</t>
  </si>
  <si>
    <t>vienam</t>
  </si>
  <si>
    <t>maināmi</t>
  </si>
  <si>
    <t>MAT/ D08</t>
  </si>
  <si>
    <t>MAT D/33+D/06</t>
  </si>
  <si>
    <t>Maināmie</t>
  </si>
  <si>
    <t>1600×875</t>
  </si>
  <si>
    <t>paneļu stiprināšanas kniedes</t>
  </si>
  <si>
    <t>Ø8</t>
  </si>
  <si>
    <t>ķimiskie stirpinājumi dībeļi Ø10, l=120</t>
  </si>
  <si>
    <t>Vēdināšanas reste</t>
  </si>
  <si>
    <t xml:space="preserve">Plātnes </t>
  </si>
  <si>
    <t>Ārsienas</t>
  </si>
  <si>
    <t>Laukums</t>
  </si>
  <si>
    <t>augstums</t>
  </si>
  <si>
    <t>perimetrs</t>
  </si>
  <si>
    <t>teh.stavs</t>
  </si>
  <si>
    <t>no cokola līdz teh sta'vam</t>
  </si>
  <si>
    <t>cokols v</t>
  </si>
  <si>
    <t>cokols z</t>
  </si>
  <si>
    <t>Ārsienas laukums</t>
  </si>
  <si>
    <t>bez logiem</t>
  </si>
  <si>
    <t>Cokola laukums</t>
  </si>
  <si>
    <t>Bēniņu laukums</t>
  </si>
  <si>
    <t>Pagraba laukums</t>
  </si>
  <si>
    <t>Pagraba siltināšana</t>
  </si>
  <si>
    <t>Gružu izvākšanam, grīdas attīrīšana</t>
  </si>
  <si>
    <t>Esošo koku k-ciju augšdaļas nozāģēšana par 0,15m (precizēt uz vietas)</t>
  </si>
  <si>
    <t>Nozāģēto sieniņu enkurošana pie griestiem (precizēt uz vietas)</t>
  </si>
  <si>
    <t>Dzelzsbetona pārsegumu notīrīšana, izlīdzināšana, sagatavošana siltināšanai</t>
  </si>
  <si>
    <t>Siltumizolācijas akmensvates lameļu līmēšana pie pārseguma apakšas  (vai ekvivalents Paroc CGL20 CY), b=150mm</t>
  </si>
  <si>
    <t xml:space="preserve"> Siltumizolācija</t>
  </si>
  <si>
    <t>m2</t>
  </si>
  <si>
    <t>Līmjava CERESIT CT180 vai ekvivalents</t>
  </si>
  <si>
    <t>m3</t>
  </si>
  <si>
    <t xml:space="preserve">Gružu konteiners </t>
  </si>
  <si>
    <t>Cokola siltināšanas darbi</t>
  </si>
  <si>
    <t xml:space="preserve">Betona plātņu noņemšana un atpakaļ atlikšana pēc siltinājuma iestrādes </t>
  </si>
  <si>
    <t>Cokola apmetuma nokalšana</t>
  </si>
  <si>
    <t xml:space="preserve">Grunts rakšanas darbi 1,2m dziļumā,1000 mm platumā </t>
  </si>
  <si>
    <t>Cokola sienas sagatavošana siltināšanai - virsmu notīrīšana un gruntēšana,</t>
  </si>
  <si>
    <t>Grunts hidroizolācijai Denbit-R (11kg patēriņš aptuveni 0,5kg/m2) vai ekvivalents</t>
  </si>
  <si>
    <t>Jaunas šķidrās hidroizolācijas uzklāšana  visā siltinājuma augstumā</t>
  </si>
  <si>
    <t>hidroizolācija Denbit-D (19kg patēriņš aptuveni 1,0kg/m2) vai ekvivalents</t>
  </si>
  <si>
    <t>Cokola siltināšana ar putupolistirola plātnēm stiprinot pie cokola virsmas ar meh.dībeļiem (vai ekvivalents Tenapor Extra Neo EPS 100), b=150mm, ) 1,2m dziļumā no zemes atzīmes)</t>
  </si>
  <si>
    <t xml:space="preserve"> Siltumizolācija Tenapor Extra Neo EPS 100 vai ekvivalents</t>
  </si>
  <si>
    <t>Līmjava CERESIT ZS vai ekvivalents</t>
  </si>
  <si>
    <t>Dībeli EJOT H3 195mm vai ekvivalents</t>
  </si>
  <si>
    <t>Atrakto vietu aizbēršana ar esošo minerālgrunti</t>
  </si>
  <si>
    <t>Cokola apmešana ar apmetumu uz minerālšķiedru sieta (b=7mm) un krāsošana</t>
  </si>
  <si>
    <t>Armējošā līmjava CERESIT ZU vai ekvivalents</t>
  </si>
  <si>
    <t>kvarca apmetumu CERESIT CT77 vai ekvivalents</t>
  </si>
  <si>
    <t>Jaunu bruģakmens lietusūdens novadīšanas apmaļu ierīkošana:</t>
  </si>
  <si>
    <t xml:space="preserve"> Ģeotekstila plēves ieklāšana</t>
  </si>
  <si>
    <t xml:space="preserve"> Šķembas (fr.40-70mm) kārtas ieklāšana 100mm </t>
  </si>
  <si>
    <t>šķembas</t>
  </si>
  <si>
    <t xml:space="preserve"> Bortakmens  betona pamatu  ierīkošana</t>
  </si>
  <si>
    <t xml:space="preserve"> Šķembas (fr.0-40mm) kārtas ieklāšana 50mm </t>
  </si>
  <si>
    <t xml:space="preserve"> Grants kārtas ieklāšana 50mm</t>
  </si>
  <si>
    <t>grants</t>
  </si>
  <si>
    <t xml:space="preserve"> Bruģakmens 700mm biez.likšana 26gab/m²</t>
  </si>
  <si>
    <t>Betona bruģis</t>
  </si>
  <si>
    <t>Izsijas -50mm</t>
  </si>
  <si>
    <t xml:space="preserve"> Bortakmens 80x200x1000  malas likšana 1gb/t.m</t>
  </si>
  <si>
    <t>Gaismas lūku atjaunošana:</t>
  </si>
  <si>
    <t>Gaismas lūkas esošā apmetuma nokalšana</t>
  </si>
  <si>
    <r>
      <t>m</t>
    </r>
    <r>
      <rPr>
        <vertAlign val="superscript"/>
        <sz val="8"/>
        <rFont val="Arial"/>
        <family val="2"/>
        <charset val="204"/>
      </rPr>
      <t>2</t>
    </r>
  </si>
  <si>
    <t>Gaismas lūkas sieniņas atjaunošana ar ķieģeļu mūri</t>
  </si>
  <si>
    <t>Gaismas lūkas sieniņu apmešana ar cementa javu.</t>
  </si>
  <si>
    <t xml:space="preserve">  jaukta java</t>
  </si>
  <si>
    <t>Leņķdzelzis L25×5mm enkurots betona apmales augšējā daļā</t>
  </si>
  <si>
    <t>Drenāžas caurules Ø50, l=0,25m</t>
  </si>
  <si>
    <t>Slīpuma izveide no cementa javas M200 kārtas b=20 mm uznešanas</t>
  </si>
  <si>
    <t>java M200</t>
  </si>
  <si>
    <t>Drenējoša - šķembu pildījuma izbūve 0,5m³ uz vienu vietu</t>
  </si>
  <si>
    <t>Betona ārmalu hidroizolācijas izveide</t>
  </si>
  <si>
    <t>Hidroizolācija CERESIT CR90 Crystaliser vai ekvivalents</t>
  </si>
  <si>
    <t>Tērauda režģa ar eņģēm1250×645mm montāža</t>
  </si>
  <si>
    <t>kompl</t>
  </si>
  <si>
    <t xml:space="preserve">leņdzelžiem L25×5,l=1,25m - 2.gab </t>
  </si>
  <si>
    <t xml:space="preserve">leņdzelžiem L25×5,l=0,645m - 2.gab </t>
  </si>
  <si>
    <t>armatūras stieņiem Ø12AII,s=0,25m, 4.gab, l~0,64*m</t>
  </si>
  <si>
    <t>armatūras stieņiem Ø12AII,s=0,25m, 4.gab, l~1,25*m</t>
  </si>
  <si>
    <t>Impostu, atjaunošana, kāpņu telpas remonts</t>
  </si>
  <si>
    <t>BK</t>
  </si>
  <si>
    <t>Impostu atjaunošanai ēkas fasādēs.</t>
  </si>
  <si>
    <t>Impostu atjaunošana ēkas fasādēs, kopējā platība 425 m²:</t>
  </si>
  <si>
    <t xml:space="preserve">   * esošā apdares apšuvuma (gofrētas AL plātnes) un dēļu klāja noņemšana no impostiem </t>
  </si>
  <si>
    <t xml:space="preserve">   * esošā minerālvates siltinājuma, b=15* cm, izvākšana no impostiem </t>
  </si>
  <si>
    <t xml:space="preserve">   * papildus latojuma 30*(b)x50(h) naglošana 3 joslās pie esošā koka karkasa, kop.L=3x284 m</t>
  </si>
  <si>
    <t xml:space="preserve">  kokmateriāli</t>
  </si>
  <si>
    <t xml:space="preserve">  metāla stiprinājumi</t>
  </si>
  <si>
    <t xml:space="preserve">   * latu antiseptizēšana</t>
  </si>
  <si>
    <t xml:space="preserve">  erlīts</t>
  </si>
  <si>
    <t xml:space="preserve">   * akmens vates, anal.Paroc Linio 10, ieklāšana impostos, 200mm</t>
  </si>
  <si>
    <t xml:space="preserve">   * antiseptizēta dēļu apšuvuma ierīkošana, b=25 mm (pēc vietas izmantot esošo apšuvumu) </t>
  </si>
  <si>
    <t>bruses</t>
  </si>
  <si>
    <t>apšuvuma dēļi</t>
  </si>
  <si>
    <t xml:space="preserve">skrūves </t>
  </si>
  <si>
    <t>antiseptika</t>
  </si>
  <si>
    <t xml:space="preserve">   * tvaika izolācijas plēves ieklāšana impostos ar nostiprināšanu pa perimetru</t>
  </si>
  <si>
    <t>200 mk pleve</t>
  </si>
  <si>
    <t>Pilastru atjaunošana</t>
  </si>
  <si>
    <t>Saglabājamo ķieģeļu mūra pilastru, b=38 cm, nostiprināšana fasādēs (norādes skat.lapā BK-2)</t>
  </si>
  <si>
    <t xml:space="preserve">   * plakantērauda detaļas -8x150x650. 1 gab uz pilastru, kop.L=1x5x0,65 m=3,25 m </t>
  </si>
  <si>
    <t xml:space="preserve">   * plakantērauda detaļas -8x150x380. 12 gab uz pilastru, kop.L=12x5x0,38 m=22,8 m </t>
  </si>
  <si>
    <t xml:space="preserve">   * plakantērauda detaļas -8x150x1900. 5 gab uz pilastru, kop.L=5x5x1,9 m=47,5 m </t>
  </si>
  <si>
    <t xml:space="preserve">   * plakantērauda detaļas -8x150x600. 4 gab uz pilastru, kop.L=4x5x0,65 m=12 m </t>
  </si>
  <si>
    <t xml:space="preserve">   * plakantērauda detaļas -8x150x450. 1 gab uz pilastru, kop.L=1x5x0,45 m=2,25 m </t>
  </si>
  <si>
    <t xml:space="preserve">   * ķīļenkuri Ø12, l=250, 40 gab uz pilastru, kopā 40x5 gab </t>
  </si>
  <si>
    <t xml:space="preserve">   * metāla detaļu pretkorozijas krāsojums, kop.L=88 m</t>
  </si>
  <si>
    <t xml:space="preserve">  grunts</t>
  </si>
  <si>
    <t>Saglabājamo ķieģeļu mūra pilastru, b=51 cm, nostiprināšana fasādēs (norādes skat.lapā BK-2)</t>
  </si>
  <si>
    <t xml:space="preserve">   * plakantērauda detaļas -8x150x650. 1 gab uz pilastru, L=0,65 m </t>
  </si>
  <si>
    <t xml:space="preserve">   * plakantērauda detaļas -8x150x510. 12 gab uz pilastru, kop.L=12x0,51 m=6,12 m </t>
  </si>
  <si>
    <t xml:space="preserve">   * plakantērauda detaļas -8x150x1900. 5 gab uz pilastru, kop.L=5x1,9 m=9,5 m </t>
  </si>
  <si>
    <t xml:space="preserve">   * plakantērauda detaļas -8x150x600. 4 gab uz pilastru, kop.L=4x0,6 m=2,4 m </t>
  </si>
  <si>
    <t xml:space="preserve">   * plakantērauda detaļas -8x150x450. 1 gab uz pilastru, kop.L=0,45 m </t>
  </si>
  <si>
    <t xml:space="preserve">   * ķīļenkuri Ø12, l=250, 40 gab uz pilastru, kopā 40x1 gab </t>
  </si>
  <si>
    <t xml:space="preserve">   * metāla detaļu pretkorozijas krāsojums, kop.L=19 m</t>
  </si>
  <si>
    <t>Paneļu ārsienu nostiprināšana pēc pilastru demontēšanas, b=380 mm (norādes skat.lapā BK-2)</t>
  </si>
  <si>
    <t xml:space="preserve">   * plakantērauda detaļas -8x150x650. 1 gab uz pilastru, kop.L=1x10x0,65 m=6,5 m </t>
  </si>
  <si>
    <t xml:space="preserve">   * plakantērauda detaļas -8x150x380. 12 gab uz pilastru, kop.L=12x10x0,38 m=45,6 m </t>
  </si>
  <si>
    <t xml:space="preserve">   * plakantērauda detaļas -8x150x1900. 5 gab uz pilastru, kop.L=5x10x1,9 m=95 m </t>
  </si>
  <si>
    <t xml:space="preserve">   * plakantērauda detaļas -8x150x600. 4 gab uz pilastru, kop.L=4x10x0,65 m=24 m </t>
  </si>
  <si>
    <t xml:space="preserve">   * plakantērauda detaļas -8x150x450. 1 gab uz pilastru, kop.L=1x10x0,45 m=4,5 m </t>
  </si>
  <si>
    <t xml:space="preserve">   * ķīļenkuri Ø12, l=250, 40 gab uz pilastru, kopā 40x10 gab </t>
  </si>
  <si>
    <t xml:space="preserve">   * metāla detaļu pretkorozijas krāsojums, kop.L=176 m</t>
  </si>
  <si>
    <t>Ar metāla sietiem, Ø3; 50x50 mm, nostiprināmas sienu plaisu zonas (norādes lapās BK-2, BK-6)</t>
  </si>
  <si>
    <t xml:space="preserve">   * plaisu zonas nostiprināšana 38 cm bieziem pilastriem, siets 0,38x1,5(h)m, 3 gab </t>
  </si>
  <si>
    <t xml:space="preserve">   * plaisu zonas nostiprināšana 51 cm bieziem pilastriem, siets 0,5x1,5(h)m, 4 gab </t>
  </si>
  <si>
    <t xml:space="preserve">   * plaisu zonas nostiprināšana mūra ārsienās, josla b=0,8* m, sietu izmērus precizēt pēc vietas</t>
  </si>
  <si>
    <t xml:space="preserve">   * plaisu zonas nostiprināšana mūra ārsienās, josla b=2,63* m, siets visā ēkas augstumā</t>
  </si>
  <si>
    <t xml:space="preserve">   * plaisu aizpildīšana sienās ar hermetizējošu šuvju mastiku (aptuveni)</t>
  </si>
  <si>
    <t xml:space="preserve">   * pie sienas plaknes pieenkuroto metāla sietu apmešana ar cementa javas kārtu, b=10 mm</t>
  </si>
  <si>
    <t>Java</t>
  </si>
  <si>
    <t xml:space="preserve">   * pilastru apakšas nostiprināšana ar leņķveida atbalstplātnēm L100x8, L=380, 5 gab</t>
  </si>
  <si>
    <t xml:space="preserve">   * ķīļenkuri Ø12, l=120, 2 gab uz detaļu </t>
  </si>
  <si>
    <t xml:space="preserve">   * metāla detaļu pretkorozijas krāsojums</t>
  </si>
  <si>
    <t>Kāpņu telpa</t>
  </si>
  <si>
    <t>Plaisu remonts kāpņu telpu iekšsienām, 8 kāpņu telpas (skat.norādes lapās BK-6):</t>
  </si>
  <si>
    <t xml:space="preserve">  * apmetuma nokalšana kāpņu telpu garensienās, uz 1 kāpņu telpu ~120 m²</t>
  </si>
  <si>
    <t xml:space="preserve">  * šuvju mastikas injicēšana iztīrītās 1÷5 mm plaisās, plaisu garums 1 kāpņu telpā ~70 m</t>
  </si>
  <si>
    <t xml:space="preserve">  * metāla sietu Ø3BpI 50x50 mm stiprināšana pie sienām plaisu zonā, uz 1 kāpņu telpu ~120 m²</t>
  </si>
  <si>
    <t xml:space="preserve">  * sienas apmetums ar jaukto javu plaisu zonā, uz 1 kāpņu telpu ~120 m²</t>
  </si>
  <si>
    <t xml:space="preserve">  * šuvju mastikas injicēšana iztīrītās plaisās starp bēniņu paneļiem,  2 malējās šuves, l=2x2,8 m</t>
  </si>
  <si>
    <t xml:space="preserve">  * kāpņu telpu galasienu attīrīšana no vecās krāsas, uz 1 kāpņu telpu 75 m²</t>
  </si>
  <si>
    <t xml:space="preserve">  * sienu virsmas sagatavošana krāsošanas darbiem, uz 1 kāpņu telpu  195 m²</t>
  </si>
  <si>
    <t xml:space="preserve">  * sienu virsmas krāsošana ar mitruma izturīgu emulsiju, 2 reizes, uz 1 kāpņu telpu  195 m²</t>
  </si>
  <si>
    <t xml:space="preserve">Špaktels </t>
  </si>
  <si>
    <t xml:space="preserve">Krāsa </t>
  </si>
  <si>
    <t xml:space="preserve">  * kāpņu telpu griestu attīrīšana no vecās krāsas, uz 1 kāpņu telpu 15,3 m²</t>
  </si>
  <si>
    <t xml:space="preserve">  * griestu krāsošana ar mitruma izturīgu emulsiju, 2 reizes, uz 1 kāpņu telpu  15,3 m²</t>
  </si>
  <si>
    <t>Ārējās kāpnes</t>
  </si>
  <si>
    <t>Ārējo ieejas laukumu un ārējo kāpņu atjaunošana. Lodžiju stiklojuma metāla detaļas, PVC palodzes.</t>
  </si>
  <si>
    <t>Galveno ieeju betona laukumu atjaunošana (8 ieejas, 1x3,4 m):</t>
  </si>
  <si>
    <t xml:space="preserve">   * esošā betona laukuma,  b=300* mm, demontāža, uz 1 ieeju 1,1 m³ </t>
  </si>
  <si>
    <t xml:space="preserve">   * grunts izstrāde laukuma pamatu izbūvei un aizpildījuma ierīkošanai, uz 1 kāpņu telpu 0,7 m³</t>
  </si>
  <si>
    <t xml:space="preserve">   * blietētas šķembas zem pamatiem, b=10 cm,  zem laukuma b=0,3 m, uz 1 kāpņu telpu 0,85 m³ </t>
  </si>
  <si>
    <t xml:space="preserve">     šķembas</t>
  </si>
  <si>
    <t xml:space="preserve">   * betons B20 F50 pamatu un laukuma izbūvei, uz 1 kāpņu telpu 0,76 m³</t>
  </si>
  <si>
    <t>betons</t>
  </si>
  <si>
    <t xml:space="preserve">   * stiegru siets Ø6AI, 100x100 pamatu un laukum stiegrošanai, uz 1 kāpņu telpu 5,7 m²</t>
  </si>
  <si>
    <t xml:space="preserve">   * atbalstdetaļu -10x200x200 metināšana pie esošiem statiem, 2 gab uz laukumu, kopā 16 gab</t>
  </si>
  <si>
    <t xml:space="preserve">   * atbalstdetaļu pretkorozijas krāsošana</t>
  </si>
  <si>
    <t xml:space="preserve">   * ķīļenkuri Ø10, l=100, 4 gab uz katru detaļu, 8 gab uz laukumu</t>
  </si>
  <si>
    <t xml:space="preserve">   * laukumu betona slīpēšana abrazīvas virsmas izveidošanai, uz 1 kāpņu telpu 3,7 m²</t>
  </si>
  <si>
    <t>Esošo betona plātņu celiņu sakārtošana pie ieejām (apjomu skatīt AR daļā).</t>
  </si>
  <si>
    <t>Pagalma puses iejas laukumu atjaunošana un ārējo kāpņu izbūve (ieejas Nr.7 un Nr.8):</t>
  </si>
  <si>
    <t xml:space="preserve">   * esošo ārējo kāpņu demontāža ieejām, l=2,82 m; b=0,9 m, 2 gab </t>
  </si>
  <si>
    <t xml:space="preserve">   * esošo ieejas laukumu (dobie paneļi) betona seguma nokalšana 5 cm biezumā. 2,82x1,07 m</t>
  </si>
  <si>
    <t xml:space="preserve">   * betona B20 F50 seguma ieklāšana 5 cm biezumā uz laukumu virsmas</t>
  </si>
  <si>
    <t xml:space="preserve">   * siets Ø5BpI; 100x100 mm betona segumā</t>
  </si>
  <si>
    <t xml:space="preserve">   * betona laukumu slīpēšana abrazīvas virsmas veidošanai</t>
  </si>
  <si>
    <t xml:space="preserve">   * grunts izstrāde kāpņu pamatiem un pildījumam</t>
  </si>
  <si>
    <t xml:space="preserve">   * blietētas šķembas zem pamatiem, b=10 cm un zem pakāpieniem</t>
  </si>
  <si>
    <t xml:space="preserve">   * betons B20 F50 pamatu izbūve zem pakāpieniem</t>
  </si>
  <si>
    <t xml:space="preserve">   * siets Ø5BpI; 100x100 mm betona pamatos un segumā</t>
  </si>
  <si>
    <t xml:space="preserve">   * saliekamo betona pakāpienu, l=2,7 m, montāža; 3 gab uz ieeju  (2 ieejas)</t>
  </si>
  <si>
    <t xml:space="preserve">   * stiegras Ø10AII, l=200, s=200 apakšējā pakāpiena nostiprināšanai, 2x14 gabx0,2 m=5,6 m</t>
  </si>
  <si>
    <t>Pagalma puses iejas laukumu atjaunošana un ārējo kāpņu izbūve (ieejas Nr.1÷Nr.6):</t>
  </si>
  <si>
    <t xml:space="preserve">   * esošo ārējo kāpņu demontāža ieejām, l=2,7 m; b=0,9 m, 6 gab </t>
  </si>
  <si>
    <t xml:space="preserve">   * esošo ķieģeļu mūra puķu kastu demontāža, 6 gab</t>
  </si>
  <si>
    <t xml:space="preserve">   * esošo ieejas laukumu (dobie paneļi) betona seguma nokalšana 5 cm biezumā. 6,02x1 m</t>
  </si>
  <si>
    <t xml:space="preserve">   * ieejas laukuma sānu virsmas izlīdzināšana ar betonu B20 F50, b=13 cm, h=1,25 m, l=3,3 m</t>
  </si>
  <si>
    <t xml:space="preserve">   * stiegru Ø10, l=200, iestrāde betona virsmā, solis 500x500 mm, virsmu sasaistei,  0,2x192 gab</t>
  </si>
  <si>
    <t>Jumta seguma atjaunošana 2 kārtās un jumta pieslēguma detaļu ierīkošana:</t>
  </si>
  <si>
    <t>Objekta adrese: Dzinraeu iela 97/99, Liepājā</t>
  </si>
  <si>
    <t>AR un BK</t>
  </si>
  <si>
    <t>Tāme sastādīta  2018.gada __._______</t>
  </si>
  <si>
    <t xml:space="preserve">Jumta un vēdināšanas izvadu atjaunošanai. </t>
  </si>
  <si>
    <t xml:space="preserve"> Ārējo ieeju jumtiņu pieslēgums pie ārsienām pēc to nosiltināšanas.</t>
  </si>
  <si>
    <t>Tehnoloģisko atvērumu 600x800 mm izbūve ribotu dzelzsbetona paneļu plātnē, b=30 mm:</t>
  </si>
  <si>
    <t xml:space="preserve"> * jumta sastāva izgriešana līdz panelim (4*- kārtu ruberoīds, cem.java-20), 36 vietas pa 0,5 m² </t>
  </si>
  <si>
    <t xml:space="preserve"> * dzelzsbetona plātnes 600x800 izzāģēsana ar b=30 mm, 36 vietas pa 0,5 m²</t>
  </si>
  <si>
    <t>Tehnoloģisko atvērumu aizbetonēšana pēc bēniņu pārseguma siltināšanas:</t>
  </si>
  <si>
    <t xml:space="preserve"> * betons B20 F50, b=50 mm, atvērumu 600x800 mm aizbetonēšanai</t>
  </si>
  <si>
    <t xml:space="preserve"> * metāla sijas U-profils Nr.8 atvēruma malās, kop.l=0,8 m; 2 x 36 gab=72 gab; L=58 m</t>
  </si>
  <si>
    <t xml:space="preserve"> * leņķdzelzs 50x5, metināts pie U-profila sijām, kop.l=0,8 m, 2x36 gab=72 ga; L=58 m</t>
  </si>
  <si>
    <t xml:space="preserve"> * stiegru Ø8AIII siets 100x100 mm atvērumu aizbetonēšanai, (0,6x0,8 m), kop.L=11mx36=396 m</t>
  </si>
  <si>
    <t xml:space="preserve"> * metāla elementu pretkorozijas krāsošana</t>
  </si>
  <si>
    <t xml:space="preserve"> * analogu kārtu uznešana uz aizbetonējumiem (cem,java-20, 3 kārtas ruberoīda bitumena mastikā)</t>
  </si>
  <si>
    <t>Cementa izlīdzinošās kārtas uzklāšana, b=0,02</t>
  </si>
  <si>
    <t>Ruberoīda seguma ieklāšana, 2 kārtas</t>
  </si>
  <si>
    <t>Ruberoids apakš.</t>
  </si>
  <si>
    <t>Ruberoids  virsk.</t>
  </si>
  <si>
    <t>mastika</t>
  </si>
  <si>
    <t>Parapetu paaugstināšana, parapetu detaļas pa jumta perimetru:</t>
  </si>
  <si>
    <t xml:space="preserve">   * esošā cinkotā skārda apšuvuma noņemšana sienu augšdaļā no parapetiem (parap. L=332 m)</t>
  </si>
  <si>
    <t xml:space="preserve">   * ārsienu parapetu augšējās virsmas attīrīšana mūra darbu veikšanai-parapetu paaugstināšanai</t>
  </si>
  <si>
    <t xml:space="preserve">   * ārsienu paaugstināšana par 40 cm ar gāzbetona bloku mūri (b=25cm, 38 cm, vai 51 cm)</t>
  </si>
  <si>
    <t>Java M100</t>
  </si>
  <si>
    <t xml:space="preserve">Bloki </t>
  </si>
  <si>
    <t>kpl</t>
  </si>
  <si>
    <t xml:space="preserve">   * metāla enkuri Ø12, l= 300 mm,  s=600, 15 cm ieurbti esošā sienā un iemūrēti jaunajā, 530 gab</t>
  </si>
  <si>
    <t xml:space="preserve">    * uz paneļu sienu parapeta enkurota antiseptizēta koka lata 50x70, l=500, s=600; 425 gab</t>
  </si>
  <si>
    <t xml:space="preserve">    * uz ķieģeļu mūra sienu parapeta enkurota antiseptizēta koka lata 50x70, l=800, s=600; 107 gab</t>
  </si>
  <si>
    <t xml:space="preserve">    * ķīļenkuri Ø12x125, 2 gab uz latu</t>
  </si>
  <si>
    <t xml:space="preserve">    * 18 mm bieza mitruma izturīgā OSB plātne , b=500, uz parapeta, stiprināta pie latām</t>
  </si>
  <si>
    <t>OSB</t>
  </si>
  <si>
    <t xml:space="preserve">    * 18 mm bieza mitruma izturīgā OSB plātne , b=800, uz parapeta, stiprināta pie latām</t>
  </si>
  <si>
    <t xml:space="preserve">    * liekti metāla enkuri -4x40, l=750, s=600, parapeta skārda aplocīšanai, kop.l=0.75x422gb</t>
  </si>
  <si>
    <t xml:space="preserve">    * liekti metāla enkuri -4x40, l=1,1 m, s=600, parapeta skārda aplocīšanai, kop.l=1,1x107gb</t>
  </si>
  <si>
    <t xml:space="preserve">    * jumta skārds RR23 parapetu apšūšanai pēc sienu siltināšanas (0,8x253 m + 1,15x64 m)=</t>
  </si>
  <si>
    <t xml:space="preserve">Skārds </t>
  </si>
  <si>
    <t xml:space="preserve">    * parapetu virsmas siltināšana 50 mm biezumā ar Paroc Linio 15 , h+b=(0,6+0,5  un 0,6+0,8)</t>
  </si>
  <si>
    <t xml:space="preserve">    * metāla elementu pretkorozijas krāsošana</t>
  </si>
  <si>
    <t>Ķieģeļu mūra vēdināšanas izvadu atjaunošana (39 gab; perimetrs 123 m; laukums - 20 m²):</t>
  </si>
  <si>
    <t xml:space="preserve">    * betona plātņu demontāža no 39 vēdināšanas izvadiem</t>
  </si>
  <si>
    <t xml:space="preserve">    * esošu cinkotā skārda pieslēgumu noņemšana ap izvadiem, b=10 cm, L=123 m</t>
  </si>
  <si>
    <t xml:space="preserve">    * augšējās ruberoīda kārtas noņemšana gar izvadu apakšu, visrmas nolīdzināšana:, b=300</t>
  </si>
  <si>
    <t xml:space="preserve">    * 4 augšējo mūra kārtu noņemšana no vēdināšanas izvadiem</t>
  </si>
  <si>
    <t xml:space="preserve">    * izvadu galu mūrēšana no 4 ķieģeļu mūra kārtām, mūra izdrupumu remonts</t>
  </si>
  <si>
    <t>Ķieģeļi</t>
  </si>
  <si>
    <t xml:space="preserve">Cementa java </t>
  </si>
  <si>
    <t xml:space="preserve">    * plakantērauda detaļas -4x40, l=480, metāla jumtiņu enkurošanai pie mūra; 8 gab uz  izvadu</t>
  </si>
  <si>
    <t xml:space="preserve">    * metāla detaļu pretkorozijas krāsojums</t>
  </si>
  <si>
    <t xml:space="preserve">    * ķīļenkuri Ø10x95, 2 gab uz vienu enkuru, 8x2x39 gab</t>
  </si>
  <si>
    <t xml:space="preserve">    * četrslīpju gliudā cinkotā skārda jumtiņi virs izvadiem, skat.lapu BK-3 </t>
  </si>
  <si>
    <t xml:space="preserve">    * mūra virsmas apmešana ar jaukto javu, 39 izvadi, h=1,2 m</t>
  </si>
  <si>
    <t xml:space="preserve">    * mūra virsmas krāsošana uz gruntējuma (krāsu tonis AR daļā) </t>
  </si>
  <si>
    <t xml:space="preserve">    * esošo jumta zonas parapetu, b=80 cm,  attīrīšana pa asīm "3" (6,2 m) un "8" (9,4 m)</t>
  </si>
  <si>
    <t xml:space="preserve">    * stūra elementi 100x100, anal. Paroc ROB 60, gar parapetiem, izvadiem un lūkām</t>
  </si>
  <si>
    <t xml:space="preserve">    * papildus ruberoīds 2 kārtās jumta pieslēgumiem pie parapeta, vēdin. izvadiem un lūkām</t>
  </si>
  <si>
    <t>Gāze</t>
  </si>
  <si>
    <t>bal.</t>
  </si>
  <si>
    <t>Atjaunoto ārējo ieeju jumtiņu pieslēgums pie ārsienas pēc siltināšanas, kop.L=4 mx8=32 m:</t>
  </si>
  <si>
    <t xml:space="preserve">    * metāla leņķtērauda L100x7, l=100, enkurošana pie sienas, 6 gab uz katru jumtiņu ( 48 gab)</t>
  </si>
  <si>
    <t xml:space="preserve">    * ķīļenkuri Ø10x120, 1 gab uz leņķprofilu</t>
  </si>
  <si>
    <t xml:space="preserve">    * antiseptizēta koka lata 100(h)x50, kop.L=3,5 m, kokskrūve Ø6x60, stiprināta pie leņķprofiliem</t>
  </si>
  <si>
    <t xml:space="preserve">    * metāla enkurdetaļa -4x40, l=300, skārda apliekšanai, 6 gab uz jumtiņu</t>
  </si>
  <si>
    <t xml:space="preserve">    * gluds jumta skārds tumši brūnā tonī RR32, jumtiņu pieslēgumam pie sienas</t>
  </si>
  <si>
    <t xml:space="preserve">    * divas papildus veltņu materiāla  jumta seguma kārtas, uzliektas uz sienas</t>
  </si>
  <si>
    <t xml:space="preserve">    * šuves hermetizācija gar skārdu pie sienas pieslēguma</t>
  </si>
  <si>
    <t xml:space="preserve">    * ārsienas siltinājums, b=120, h=150*, anal.Paroc Linio 15, tieši virs jumtiņa plaknes</t>
  </si>
  <si>
    <t xml:space="preserve">    * perforēts cokola profils ar lāseni augstāk esošam siltinājuma ar  b=150 mm </t>
  </si>
  <si>
    <t xml:space="preserve">    *  hidroskopisks krāsojums ar CT13, h=0,3 m, uz nokrāsotas ārsienas virsmas gar pieslēgumu </t>
  </si>
  <si>
    <t>Bēniņu siltināšanas darbi</t>
  </si>
  <si>
    <t xml:space="preserve">Četru jaunu ugunsdrošu bēniņu lūku un jumta lūku izbūve. Četru esošu bēniņu un jumta lūku atjaunošana </t>
  </si>
  <si>
    <t>Bēniņu pārseguma siltināšana.</t>
  </si>
  <si>
    <t>Jaunu bēniņu lūku 620x920 mm izbūve (4 kāpņu telpās, norādi skat. lapā BK-3):</t>
  </si>
  <si>
    <t xml:space="preserve">   * krāsojuma attīrīšana slejās, b=100, bēniņu paneļu apakšējā virsmā, kop.L=4x5,3m</t>
  </si>
  <si>
    <t xml:space="preserve">   * cementa javas M200 izlīdzinošā kārta attīrīto sleju vietās, b=100, d=10÷20 mm</t>
  </si>
  <si>
    <t xml:space="preserve">   * U-profila sija Nr.12, enkurota uz cementa javas joslas pie mīura sienas; L=4 gabx1,7 m</t>
  </si>
  <si>
    <t xml:space="preserve">   * ķīļenkuri Ø12, l=180, s=0,5 m ķieģeļu mūra sienā, 4 gab uz katru profilu</t>
  </si>
  <si>
    <t xml:space="preserve">   * U-profila sija Nr.12, enkurota uz cementa javas joslas pie paneļiem; L=1,7 m</t>
  </si>
  <si>
    <t xml:space="preserve">   * ķīļenkuri Ø10, l=90 mm starp paneļu dobumiem, 5 gab uz profilu</t>
  </si>
  <si>
    <t xml:space="preserve">   * metāla leņķprofilu L100x7, l=100, plaukti pie mūra sienas, 4 gab</t>
  </si>
  <si>
    <t xml:space="preserve">   * ķīļenkuri Ø12, l=120 mm pie mūra sienas, 1 gab uz leņķprofilu</t>
  </si>
  <si>
    <t xml:space="preserve">   * atvēruma 620x920 mm izzāģēšana dobos paneļos, 4 gab  </t>
  </si>
  <si>
    <t xml:space="preserve">   * betons B20 atsegto atvērumu aizpildīšanai, garendobumos - 20 cm dziļi</t>
  </si>
  <si>
    <t xml:space="preserve">   * metāla detaļa, metināta, 80*x140(h)x6, l=100, enk.Ø8, l=120, betonēta dobumos; 24 gab</t>
  </si>
  <si>
    <t xml:space="preserve">   * U-profila sijas Nr.12, l=920, metinātas pie garensijām un enkuriem, kop.L=2x0,92 mx4</t>
  </si>
  <si>
    <t xml:space="preserve">   * cementa javas M200 izlīdzinošā kārta, d=20* mm, pa lūkas perimetru, kop.L=12,4 m</t>
  </si>
  <si>
    <t xml:space="preserve">   * lūkas sānu virsmas krāsošana uz gruntējuma, 4 lūkas</t>
  </si>
  <si>
    <t xml:space="preserve">   * gāzbetona bloku mūris b=200 mm, h=1* m pa lūkas perimetru, 4 lūkas 600x900 </t>
  </si>
  <si>
    <t xml:space="preserve">   * ugunsdrošu lūku ar izvāžamām kāpnēm EI60, anal.LSF, montāža, telpas H=2,5 m</t>
  </si>
  <si>
    <t xml:space="preserve">   * metāla kāpņu, b=600, l=1* m,  enkurošana pie gāzbetona bloku mūra līdz jumta lūkai</t>
  </si>
  <si>
    <t xml:space="preserve">   * ugunsdrošā ģipškatona plātņu piekārti griesti metāla karkasā uzstādīto siju zonā</t>
  </si>
  <si>
    <t xml:space="preserve">  UD profils 28x27x0.6</t>
  </si>
  <si>
    <t xml:space="preserve">  Knauf dībelis ''K'' 6/35</t>
  </si>
  <si>
    <t>100gb</t>
  </si>
  <si>
    <t xml:space="preserve">  Knauf enkurnagla 4/40</t>
  </si>
  <si>
    <t xml:space="preserve">  Stieple ar cilpu l=25 cm</t>
  </si>
  <si>
    <t xml:space="preserve">  Ātrā enkuriekare CD profilam 60x27</t>
  </si>
  <si>
    <t xml:space="preserve">  CD profils 60x27x06</t>
  </si>
  <si>
    <t xml:space="preserve">  Krustveida savienotājs CD profilam 60x27</t>
  </si>
  <si>
    <t xml:space="preserve">  PAROC IL 610 b=50mm</t>
  </si>
  <si>
    <t xml:space="preserve">  Knauf skrūves TN 25 mm gara</t>
  </si>
  <si>
    <t xml:space="preserve">  Knauf ģipškartona plātne </t>
  </si>
  <si>
    <t xml:space="preserve">   * piekārto griestu spaktelēšana, krāsošana uz gruntējuma</t>
  </si>
  <si>
    <t>Esošu bēniņu lūku 700*x710* mm atjaunošana (4 kāpņu telpās, norādi skat. lapā BK-3):</t>
  </si>
  <si>
    <t xml:space="preserve">   * esošo koka lūku demontāža</t>
  </si>
  <si>
    <t xml:space="preserve">   * lūku atvērumu virsmas remonts : virsmas attīrīšana, cemnta javas izlīdzinošā kārta</t>
  </si>
  <si>
    <t xml:space="preserve">   * ugunsdrošu lūku EI60, 700*x710* mm, montāža esošos atvērumos  </t>
  </si>
  <si>
    <t xml:space="preserve">   * esošo metāla kāpņu krāsojuma atjaunošana (4 kāpnes uz bēniņu lūkām)</t>
  </si>
  <si>
    <t xml:space="preserve">   * gāzbetona bloku mūris b=200 mm, h=1* m pa lūkas perimetru, 4 lūkas 700*x710* </t>
  </si>
  <si>
    <t>Četru jaunu jumta lūku 900x900 mm izbūve un esošo atjaunošana (norādi skat. lapā BK-3):</t>
  </si>
  <si>
    <t xml:space="preserve">   * jumta seguma attīrīšana izbūvējamo lūku zonā, 1,3 m² uz katru lūku</t>
  </si>
  <si>
    <t xml:space="preserve">   * 4 lūku 900x900 mm izzāģēšana riboto jumta paneļu starpribu zonā, b=30mm </t>
  </si>
  <si>
    <t xml:space="preserve">   * lūku sānu malu izlīdzināšana ar cementa javu, t.sk. arī esošām</t>
  </si>
  <si>
    <t xml:space="preserve">   * pilnsieniņu ķieģeļu mūris, b=12 cm, h-0,4 m, gar jaunajām jumta lūkām </t>
  </si>
  <si>
    <t xml:space="preserve">   * jumta  lūku vāku, 1,34x1,34 m, koka karkass, mitr.izt.OSB plātnes, cink.j.skārds, montāža</t>
  </si>
  <si>
    <t>Jumta lūku pieslēguma detaļas skatīt pie jumta seguma atjaunošanas apjomiem.</t>
  </si>
  <si>
    <t>Bēniņu pārseguma siltināšana:</t>
  </si>
  <si>
    <t xml:space="preserve">   * būvgružu un citu uzslāņojumu izvākšana no mikrobēniņu telpas, biezums pieņemts ~0,05 m</t>
  </si>
  <si>
    <t xml:space="preserve">   * izdedžu siltinājuma izvākšana, b=15* cm, no mikrobēniņu telpas, 1610 m²</t>
  </si>
  <si>
    <t xml:space="preserve">   * tvaika izolācijas ieklāšana uz izlīdzinātas virsmas, ar uzliekumu uz sienām, izvadien, lūkām</t>
  </si>
  <si>
    <t xml:space="preserve">   * akmens vates siltinājums, ekvivalents Paroc BLT3, b=400 mm, k=1,1, ieskaitot slīpinājumus</t>
  </si>
  <si>
    <t>berama akmensvate</t>
  </si>
  <si>
    <t xml:space="preserve">  * gaisa vadu ierīkošana esošos atvērumos, Ø100, ar restīti fasādē un uzliekumu bēniņos, l=1 m</t>
  </si>
  <si>
    <t>Lodžiju remontdarbi</t>
  </si>
  <si>
    <t>Esošo lodžiju aizstiklojumu demontāža</t>
  </si>
  <si>
    <t>Esošās cementa javas grīdas seguma remonts - izdrupumu un bojājumu aizpildīšana ar javu M100</t>
  </si>
  <si>
    <t>java M100</t>
  </si>
  <si>
    <t xml:space="preserve">Cementa javas M200 grīdas ierīkošana ar slīpumu, pievienojot hidroizolējošu cementa piedevu Sika-1  vai ekvivalents </t>
  </si>
  <si>
    <t>cementa java</t>
  </si>
  <si>
    <t>Betona aizsargkārtas nokalšana no plātnes apakšas</t>
  </si>
  <si>
    <t xml:space="preserve">Stiegru apstrāde ar suspensiju SikaTop- Armatec110EpoCem vai ekvivalents, SikaTop-610  vai ekvivalents </t>
  </si>
  <si>
    <t>CERESIT CD30 ekvivalents patēriņš aptuveni 1,7 kg/m2</t>
  </si>
  <si>
    <t>Plātnes apakšas aizsargkārtas atjaunošana ar remontjavu SikaMonotop-612  vai ekvivalents  15mm biezumā</t>
  </si>
  <si>
    <t>CERESIT CD25  ekvivalents  patēriņš aptuveni 2,0 kg/m2/mm</t>
  </si>
  <si>
    <t xml:space="preserve">Plātnes apakšējās virsmas špaktelēšana pirms krāsošanas ar SikaMono Top-620  vai ekvivalents </t>
  </si>
  <si>
    <t>CERESIT CD24 vai ekvivalents  patēriņš aptuveni 1,5 kg/m2/mm</t>
  </si>
  <si>
    <t xml:space="preserve">Plātnes apakšējās virsmas krāsošana ar  krāsu Betonakrils uz Latakrils gruntējuma  vai ekvivalents </t>
  </si>
  <si>
    <t xml:space="preserve">Grīdas izolācija. AQUAFIN-2K ekvivalents  uzklāšana trīs kārtās vai ekvivalents </t>
  </si>
  <si>
    <t xml:space="preserve">Hidroizolācija Ceresit CR166 vai ekvivalents </t>
  </si>
  <si>
    <t xml:space="preserve">Pieslēguma šuves hermetizēšana pie ārsienas ar Sikaflex-15LM  vai ekvivalents </t>
  </si>
  <si>
    <t>Redzamo balkona metāla konstrukciju krāsošana ar pretkorozijas krāsu</t>
  </si>
  <si>
    <t xml:space="preserve">  grunts Korrostop vai ekvivalents </t>
  </si>
  <si>
    <t>Margas laukumu norobežošanai skatīt AR daļā</t>
  </si>
  <si>
    <t>Lodžiju ar garumu L=5,87*÷6* m  stiklojuma metāla detaļas, to nostiprināšana (stabilitātei):</t>
  </si>
  <si>
    <t xml:space="preserve">   *cauruļveida tērauda stati 60x60x5, l=900, anal EN 10219, 1 gab uz lodžiju, kop.L=27 m</t>
  </si>
  <si>
    <t xml:space="preserve">   * plakantērauda atbalstdetaļas -8x75x120, 1 gab uz statu, kopā 30 gab</t>
  </si>
  <si>
    <t xml:space="preserve">   * ķīļenkuri Ø10, l=80, 2 gab uz detaļu</t>
  </si>
  <si>
    <t xml:space="preserve">   *cauruļveida tērauda sijas 60x100(h)x5, l=6* m, anal EN 10219, 1 gab uz lodžiju, kop.L=180 m</t>
  </si>
  <si>
    <t xml:space="preserve">   * plakantērauda atbalstdetaļas -10x110x200(h), 2 gab uz siju, kopā 60 gab</t>
  </si>
  <si>
    <t xml:space="preserve">   * ķīļenkuri Ø12, l=125, 2 gab uz detaļu</t>
  </si>
  <si>
    <t xml:space="preserve">   * PVC palodzes, b=200,  6 m garām nestiklotām lodžijām </t>
  </si>
  <si>
    <t xml:space="preserve">   * PVC palodzes, b=150,  3 m garām nestiklotām lodžijām komplektā ar palodzes atbalstprofilu</t>
  </si>
  <si>
    <t>Apkures sistēmas renovācija</t>
  </si>
  <si>
    <t>AVK</t>
  </si>
  <si>
    <t>Koplietošanas  apkures tīkli</t>
  </si>
  <si>
    <t>uz 1.vien.</t>
  </si>
  <si>
    <t>Apkures sistēmas demontāžas darbi t.sk. sildķermeņi, veidgabali, siltumizolācija un stirpinājumi</t>
  </si>
  <si>
    <t xml:space="preserve">poliprofilēna caurules, DN50, montāža, stiprināšana pie sienas vai griestiem </t>
  </si>
  <si>
    <t>Polipropilēna caurules, DN40, montāža, stiprināšana pie sienas vai griestiem</t>
  </si>
  <si>
    <t>Polipropilēna caurules, DN32 montāža, stiprināšana pie sienas vai griestiem</t>
  </si>
  <si>
    <t>Polipropilēna caurules, DN 25 montāža, stiprināšana pie sienas</t>
  </si>
  <si>
    <t>Polipropilēna caurules, DN 20 montāža, stiprināšana pie sienas</t>
  </si>
  <si>
    <t>Polipropilēna caurules, DN 15 montāža, stiprināšana pie sienas</t>
  </si>
  <si>
    <t>Ventilis lodveida; t=110 °C; P=8 bar; Dn50; uzstādīšana</t>
  </si>
  <si>
    <t>Ventilis lodveida; t=110 °C; P=8 bar; Dn32; uzstādīšana</t>
  </si>
  <si>
    <t>Ventilis lodveida; t=110 °C; P=8 bar; Dn15; uzstādīšana</t>
  </si>
  <si>
    <t>Automātiskais balansējošais vārsts ASV - I,  Dn25; t=110 °C; P=8 bar firmas "Danfoss" vai ekvivalents , uzstādīšana, ieregulēšana</t>
  </si>
  <si>
    <t>Automātiskais balansējošais vārsts ASV - PV Dn25; t=110 °C; P=8 bar firmas "Danfoss" vai ekvivalents, uzstādīšana, ieregulēšana</t>
  </si>
  <si>
    <t>Polipropilēna cauruļvadu diametru maiņa DN40-&gt;DN32, montāža</t>
  </si>
  <si>
    <t>Polipropilēna cauruļvadu diametru maiņa DN32-&gt;DN25, montāža</t>
  </si>
  <si>
    <t>Polipropilēna cauruļvadu diametru maiņa DN25-&gt;DN20, montāža</t>
  </si>
  <si>
    <t>Polipropilēna cauruļvadu diametru maiņa DN20-&gt;DN15, montāža</t>
  </si>
  <si>
    <t>Polipropilēna cauruļvadu trejgabali DN50,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</si>
  <si>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</si>
  <si>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</si>
  <si>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</si>
  <si>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</si>
  <si>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trejgabali DN15, montāža</t>
  </si>
  <si>
    <t>Polipropilēna cauruļvadu DN50 pagrieziens 90°</t>
  </si>
  <si>
    <t>Polipropilēna cauruļvadu DN40 pagrieziens 90°</t>
  </si>
  <si>
    <t>Polipropilēna cauruļvadu DN32 pagrieziens 90°</t>
  </si>
  <si>
    <t>Cauruļvadu slīdošie balsti ar pagarinājumiem un stiprinājumiem DN50</t>
  </si>
  <si>
    <t>Cauruļvadu slīdošie balsti ar pagarinājumiem un stiprinājumiem DN40</t>
  </si>
  <si>
    <t>Cauruļvadu slīdošie balsti ar pagarinājumiem un stiprinājumiem DN32</t>
  </si>
  <si>
    <t>Koplietošanas  apkures tīkli, turpinājums</t>
  </si>
  <si>
    <t>Atgaisotājs automātisks, t-110 °C, P-9 bar,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</si>
  <si>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</si>
  <si>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</si>
  <si>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</si>
  <si>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r>
      <t xml:space="preserve">Cauruļvada DN40 akmens vate un folija pārsedze,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</si>
  <si>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DN32 akmens vate un folija pārsedze,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</si>
  <si>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DN25 akmens vate un folija pārsedze,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</si>
  <si>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DN20 akmens vate un folija pārsedze,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</si>
  <si>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DN15 akmens vate un folija pārsedze, siltumizolācijas čaula, b=&gt;30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</si>
  <si>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DN50 akmens vate un folija pārsedze,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</si>
  <si>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t>Metāla konstrukcijas cauruļvadu un iekārtu stiprināšanai</t>
  </si>
  <si>
    <t>Cauruļvadu un pievienojumu fasondetaļas un veidgabali</t>
  </si>
  <si>
    <t>k-ts</t>
  </si>
  <si>
    <t>Palīgmateriāli</t>
  </si>
  <si>
    <t>Cauruļvadu un metāla konstrukciju gruntēšana ar grunts krāsu 
GF-020 un krāsošana ar eļļas krāsu</t>
  </si>
  <si>
    <t>Apkures sistēmas ieregulēšana pārbaude un 
nodošana ekspluatācijā.</t>
  </si>
  <si>
    <r>
      <t>Atvērums 200</t>
    </r>
    <r>
      <rPr>
        <sz val="8"/>
        <rFont val="Calibri"/>
        <family val="2"/>
        <charset val="186"/>
      </rPr>
      <t>×</t>
    </r>
    <r>
      <rPr>
        <sz val="8"/>
        <rFont val="Arial"/>
        <family val="2"/>
        <charset val="186"/>
      </rPr>
      <t>200 un izveide pagraba stāva sienā</t>
    </r>
  </si>
  <si>
    <t>Vienistabu dzīvoklim Nr. 4; 7; 10; 13; 46; 49; 52; 55; 60; 63; 66; 69</t>
  </si>
  <si>
    <r>
      <t>Specifikācija dota vienam dzīvoklim. Pavisam 12</t>
    </r>
    <r>
      <rPr>
        <b/>
        <sz val="8"/>
        <rFont val="Arial"/>
        <family val="2"/>
        <charset val="186"/>
      </rPr>
      <t xml:space="preserve"> </t>
    </r>
    <r>
      <rPr>
        <i/>
        <sz val="8"/>
        <rFont val="Arial"/>
        <family val="2"/>
        <charset val="186"/>
      </rPr>
      <t>šādi dzīvokļi</t>
    </r>
  </si>
  <si>
    <r>
      <t xml:space="preserve">Termoregulators (vārsts) Dn 15 firmas "Danfoss RTD-15'' vai ekvivalents ar termostatisko sensoru RTD Inova, t-120 °C, P- 10 bar, </t>
    </r>
    <r>
      <rPr>
        <sz val="8"/>
        <rFont val="Symbol"/>
        <family val="1"/>
        <charset val="2"/>
      </rPr>
      <t>D</t>
    </r>
    <r>
      <rPr>
        <sz val="8"/>
        <rFont val="Arial"/>
        <family val="2"/>
        <charset val="204"/>
      </rPr>
      <t>P- 0.6 bar</t>
    </r>
  </si>
  <si>
    <t>Sildķermeņa pievienojuma krāns firmas Danfoss vai ekvivalents, RLV komplektā ar tukšošanas krānu  t=110 °C; P=8 bar; Dn15;</t>
  </si>
  <si>
    <t>Vara caurule apkure ,  Ø 18.0×1.0, montāža, stiprināšana pie sienas</t>
  </si>
  <si>
    <t>Vara cauruļvada savienojošā mufe DN15</t>
  </si>
  <si>
    <r>
      <t xml:space="preserve">Vara caurules, pagrieziens 90°, </t>
    </r>
    <r>
      <rPr>
        <sz val="10"/>
        <rFont val="Arial"/>
        <family val="2"/>
        <charset val="186"/>
      </rPr>
      <t>ø</t>
    </r>
    <r>
      <rPr>
        <sz val="8"/>
        <rFont val="Arial"/>
        <family val="2"/>
        <charset val="186"/>
      </rPr>
      <t xml:space="preserve"> 18.0, montāža</t>
    </r>
  </si>
  <si>
    <t>Vara caurules,  trejgabals Ø18,0×1,0, montāža</t>
  </si>
  <si>
    <t>Cauruļvada Ø18.0 temokompensējošs balsts, izbūve caur sienu, hermetizācija, apmetuma un krāsojuma atjaunošana</t>
  </si>
  <si>
    <t xml:space="preserve">  </t>
  </si>
  <si>
    <t>Divistabu dzīvoklim Nr. 18; 21; 24; 27; 32; 35; 38; 41; 74; 77; 80; 83</t>
  </si>
  <si>
    <r>
      <t xml:space="preserve">Termoregulators (vārsts) Dn 15 firmas "Danfoss RTD-15 vai ekvivalents ar termostatisko sensoru RTD Inova, t-120 °C, P- 10 bar, </t>
    </r>
    <r>
      <rPr>
        <sz val="8"/>
        <rFont val="Symbol"/>
        <family val="1"/>
        <charset val="2"/>
      </rPr>
      <t>D</t>
    </r>
    <r>
      <rPr>
        <sz val="8"/>
        <rFont val="Arial"/>
        <family val="2"/>
        <charset val="204"/>
      </rPr>
      <t>P- 0.6 bar</t>
    </r>
  </si>
  <si>
    <t>Vara caurule apkure ,  Ø 18.0×1.0, montāža, stiprināšana pie sienas vai grīdlīstē</t>
  </si>
  <si>
    <t>Vara caurules, pagrieziens 90°, ø 18.0, montāža</t>
  </si>
  <si>
    <t>Vara caurules,  trejgabals Ø15,0×1,0, montāža</t>
  </si>
  <si>
    <t>Divistabu dzīvoklim Nr.1; 5; 8; 11; 14;</t>
  </si>
  <si>
    <r>
      <t>Specifikācija dota vienam dzīvoklim. Pavisam 5</t>
    </r>
    <r>
      <rPr>
        <b/>
        <sz val="8"/>
        <rFont val="Arial"/>
        <family val="2"/>
        <charset val="186"/>
      </rPr>
      <t xml:space="preserve"> </t>
    </r>
    <r>
      <rPr>
        <i/>
        <sz val="8"/>
        <rFont val="Arial"/>
        <family val="2"/>
        <charset val="186"/>
      </rPr>
      <t>šāds dzīvoklis</t>
    </r>
  </si>
  <si>
    <t>Vara caurules,  trejgabals Ø18,00×1,0, montāža</t>
  </si>
  <si>
    <t>Cauruļvada Ø15.0 temokompensējošs balsts, izbūve caur sienu, hermetizācija, apmetuma un krāsojuma atjaunošana</t>
  </si>
  <si>
    <t xml:space="preserve">Trīsistabu dzīvoklim Nr.2; 3; 6; 9; 12; 16; 17; 20; 23; 26; 30; 31; 34; 37; 40; 58; 59; 62; 65; 68; 85; 87; 89; 91;  93 </t>
  </si>
  <si>
    <r>
      <t xml:space="preserve">Specifikācija dota vienam dzīvoklim. Pavisam </t>
    </r>
    <r>
      <rPr>
        <b/>
        <sz val="8"/>
        <rFont val="Arial"/>
        <family val="2"/>
        <charset val="186"/>
      </rPr>
      <t xml:space="preserve">25 </t>
    </r>
    <r>
      <rPr>
        <i/>
        <sz val="8"/>
        <rFont val="Arial"/>
        <family val="2"/>
        <charset val="186"/>
      </rPr>
      <t>šādi dzīvokļi</t>
    </r>
  </si>
  <si>
    <r>
      <t xml:space="preserve">Vara caurules, pagrieziens 90°, </t>
    </r>
    <r>
      <rPr>
        <sz val="9"/>
        <rFont val="Arial"/>
        <family val="2"/>
        <charset val="186"/>
      </rPr>
      <t>ø</t>
    </r>
    <r>
      <rPr>
        <sz val="8"/>
        <rFont val="Arial"/>
        <family val="2"/>
        <charset val="186"/>
      </rPr>
      <t xml:space="preserve"> 18.0, montāža</t>
    </r>
  </si>
  <si>
    <t>Vara caurules,  trejgabals Ø15.06 , montāža</t>
  </si>
  <si>
    <t>Vara cauruļvadu savienojumu mufe DN15</t>
  </si>
  <si>
    <t>Divistabu dzīvoklim Nr. 15; 19; 22; 25; 28; 29; 33; 37; 39; 42; 43; 47; 50; 53; 56; 71; 75; 78; 81; 84; 96; 98; 100; 102; 104</t>
  </si>
  <si>
    <r>
      <t>Specifikācija dota vienam dzīvoklim. Pavisam 25</t>
    </r>
    <r>
      <rPr>
        <b/>
        <sz val="8"/>
        <rFont val="Arial"/>
        <family val="2"/>
        <charset val="186"/>
      </rPr>
      <t xml:space="preserve"> </t>
    </r>
    <r>
      <rPr>
        <i/>
        <sz val="8"/>
        <rFont val="Arial"/>
        <family val="2"/>
        <charset val="186"/>
      </rPr>
      <t>šādi dzīvokļi</t>
    </r>
  </si>
  <si>
    <t>Vara caurules,  trejgabals Ø15.06, montāža</t>
  </si>
  <si>
    <t>Divistabu dzīvoklim Nr. 57; 61; 64; 67; 70</t>
  </si>
  <si>
    <r>
      <t>Specifikācija dota vienam dzīvoklim. Pavisam 5</t>
    </r>
    <r>
      <rPr>
        <b/>
        <sz val="8"/>
        <rFont val="Arial"/>
        <family val="2"/>
        <charset val="186"/>
      </rPr>
      <t xml:space="preserve"> </t>
    </r>
    <r>
      <rPr>
        <i/>
        <sz val="8"/>
        <rFont val="Arial"/>
        <family val="2"/>
        <charset val="186"/>
      </rPr>
      <t>šādi dzīvokļi</t>
    </r>
  </si>
  <si>
    <t>Trīsistabu dzīvoklim Nr. 44; 45; 48; 51; 54</t>
  </si>
  <si>
    <t>Trīsistabu dzīvoklim Nr.72; 73; 76; 79; 82</t>
  </si>
  <si>
    <t>Četru un piecistabu dzīvoklim Nr.86; 88; 90; 92; 94</t>
  </si>
  <si>
    <t>Trīsistabu dzīvoklim Nr.95; 97; 99; 101; 103</t>
  </si>
  <si>
    <t>Vara caurules,  trejgabals Ø18,0×1,0 , montāža</t>
  </si>
  <si>
    <t>Kāpņu un ratiņu telpa</t>
  </si>
  <si>
    <t>Sildķermeņa pievienojuma krāns firmas Danfoss vai ekvivalents, RLV komplektā ar tukšošanas krānu  t=110 °C; P=8 bar; Dn15;poliprofilena</t>
  </si>
  <si>
    <t>caurules DN15 montāža</t>
  </si>
  <si>
    <r>
      <t xml:space="preserve">Polipropilēna caurules, pagrieziens 90°, </t>
    </r>
    <r>
      <rPr>
        <sz val="8"/>
        <rFont val="Calibri"/>
        <family val="2"/>
        <charset val="186"/>
      </rPr>
      <t>Ø</t>
    </r>
    <r>
      <rPr>
        <sz val="8"/>
        <rFont val="Arial"/>
        <family val="2"/>
        <charset val="186"/>
      </rPr>
      <t>15.0,  montāža</t>
    </r>
  </si>
  <si>
    <t>Cauruļvada DN15 siltumizolācijas čaula, b=&gt;30 mm, caurules siltumizolēšana</t>
  </si>
  <si>
    <t xml:space="preserve">Metāla konstrukcijas cauruļvadu un iekārtu </t>
  </si>
  <si>
    <t>Dzīvokļu siltuma uzskaites mezgls (pavisam dzīvokļi)</t>
  </si>
  <si>
    <t>Ultraskaņas siltuma skaitītājs Dn20 , "SONOMETR 1000" firmas Danfoss vai ekvivalents, ūdens caurplūde: Lmax=1,2 m³/st; Lopt=0,6 m³/st; Lmin=6 l/st; ūdens t° diapazons:  5÷130°C; Spiediens 16 bar; t° sensori, uzstādīšana, palaišana</t>
  </si>
  <si>
    <t xml:space="preserve">Balansējošais vārsts ASV-i; firmas "Danfoss" vai ekvivalents Dn15;, uzstādīšana, ieregulēšana </t>
  </si>
  <si>
    <t xml:space="preserve">Balansējošais vārsts ASV-P; firmas "Danfoss" vai ekvivalents Dn15;, uzstādīšana, ieregulēšana </t>
  </si>
  <si>
    <t>Ventilis lodveida; t=110 °C; P=8 bar; Dn15</t>
  </si>
  <si>
    <t>Netīrumu savācējs; t=110 °C; P=8 bar; Dn15;</t>
  </si>
  <si>
    <t>Slēdzams metāla skapis 300*×350*×500* (siltuma skaitītāja uzstādīšanai)</t>
  </si>
  <si>
    <t>Cauruļvadu un metāla konstrukciju gruntēšana ar grunts krāsu GF-020 un krāsošana ar eļļas krāsu</t>
  </si>
  <si>
    <t>Apkures sistēmas ieregulēšana pārbaude un nodošana ekspluatācijā.</t>
  </si>
  <si>
    <t>Ventilācijas sistēma</t>
  </si>
  <si>
    <t>Esošo ventilācijas kanālu (skursteņu, cuku) apskate, tīrīšana</t>
  </si>
  <si>
    <t>Vēdināšanas komplekts ALD 10 T firma Maico vai ekvivalents, montāža ārsienā</t>
  </si>
  <si>
    <t>Esošo gaisa nosūces restīšu 250*×150* demontāža (virtuvēs un tualetēs)</t>
  </si>
  <si>
    <t>Gaisa nosūces restītes 250*×150*</t>
  </si>
  <si>
    <t xml:space="preserve">Kopā par  p. 1 ÷ : </t>
  </si>
  <si>
    <t>Transporta izdevumi no mehānismu izdevumiem:</t>
  </si>
  <si>
    <t>Zibens aizsardzības sistēmas izbūve</t>
  </si>
  <si>
    <t>ELT</t>
  </si>
  <si>
    <t>Zibensaizsardzība</t>
  </si>
  <si>
    <t>Pasīvs zibens uztvērējs Al vai St/Zn, l-1500 mm, ø 16 mm, montāža, uzstādīšana</t>
  </si>
  <si>
    <t>Zibens uztvērēja pamatne ar adapteri, uzstādīšana</t>
  </si>
  <si>
    <t>Pasīvs zibens uztvērējs ar izolāciju, Al, l-4000 mm, ø 16 mm, montāža, uzstādīšana</t>
  </si>
  <si>
    <t xml:space="preserve">Stieple St/Zn, ø 8 mm, </t>
  </si>
  <si>
    <t xml:space="preserve">Stieple St/Zn, ø 10 mm, PE izolācijā </t>
  </si>
  <si>
    <t xml:space="preserve">Lenta St/Zn, 3,5×30 mm, </t>
  </si>
  <si>
    <t>PE caurule 450N, ø 25 mm, montāža pie fasādes zem siltinājuma</t>
  </si>
  <si>
    <t xml:space="preserve">Kronšteins stieples montāžai uz jumta </t>
  </si>
  <si>
    <t>gab*</t>
  </si>
  <si>
    <t xml:space="preserve">Kronšteins stieples montāžai uz sienas </t>
  </si>
  <si>
    <t xml:space="preserve"> Zemēšanas elektrods ø 20 mm, l-1,5 m, apaļdzelzs</t>
  </si>
  <si>
    <t xml:space="preserve"> Kontūra pievienojuma klemme JAB 5</t>
  </si>
  <si>
    <t xml:space="preserve"> Elektrodu uzmava</t>
  </si>
  <si>
    <t xml:space="preserve"> Kontūra mērklemme ar kasti</t>
  </si>
  <si>
    <t xml:space="preserve">Savienotāj klemme </t>
  </si>
  <si>
    <t xml:space="preserve">Krust klemme </t>
  </si>
  <si>
    <t>PE lenta iezīmēšanai</t>
  </si>
  <si>
    <t>Tranšejas rakšana un aizbēršana zemējuma kontūram</t>
  </si>
  <si>
    <t>Elektrodu ø 20 mm, līdz 5,0 m iedzīšana zemē</t>
  </si>
  <si>
    <t>Zemāšanas kon. guldīšana tranšejā, montāža pie elektrodiem</t>
  </si>
  <si>
    <t xml:space="preserve"> Zemējuma kontūra ierīkošana, mērījumi</t>
  </si>
  <si>
    <t xml:space="preserve"> Šķērsojums ar inženiertehniskajiem tīkliem</t>
  </si>
  <si>
    <t>Grunts blietēšana</t>
  </si>
  <si>
    <t xml:space="preserve"> Betona klājuma noņemšana un atpakaļ klāšana</t>
  </si>
  <si>
    <t>Sistēmas, palaišana</t>
  </si>
  <si>
    <t>Sistēmas nodošana ekspluatācijā</t>
  </si>
  <si>
    <t>Gāzes apgādes sistēmas atjaunošana</t>
  </si>
  <si>
    <t xml:space="preserve">GA </t>
  </si>
  <si>
    <t>Gāzesvada pievads</t>
  </si>
  <si>
    <t>Dn50</t>
  </si>
  <si>
    <t>Termosarūkošā materiāla uzmava l=700mm;  caurulei</t>
  </si>
  <si>
    <t>Uzmavu krāns gāzei PN1 bar (gali piemetināmi)</t>
  </si>
  <si>
    <t>Izolējošais izjaucams, savienojums Pn10</t>
  </si>
  <si>
    <t>Atloku savienojumssavienojums Pn10</t>
  </si>
  <si>
    <t>Tērauda ievadlīkums PN16, EN10208-1</t>
  </si>
  <si>
    <t xml:space="preserve"> ar trīskāršo PE pretkarozijas pārklājumu EN10285</t>
  </si>
  <si>
    <t>Ø60,3×3.6</t>
  </si>
  <si>
    <t>Tērauda caurule ar polimēra izolāciju EN10285</t>
  </si>
  <si>
    <t>Tērauda caurules ar polimēra izolāciju līkums 3D-90° EN10253-1</t>
  </si>
  <si>
    <t>Dn50&gt;Dn40</t>
  </si>
  <si>
    <t>Tērauda caurules pāreja   Pn=4 bar; 
LVS EN 10208-2</t>
  </si>
  <si>
    <t>Dn40</t>
  </si>
  <si>
    <t>Tērauda caurule gar ēkas fasādi;   Pn=4 bar; 
LVS EN 10208-2</t>
  </si>
  <si>
    <t>PE aizsargčaula Dn100 ar polipropilēnu un silikonu uz izvada no zemes pie ievada ēkā.</t>
  </si>
  <si>
    <t>Tērauda caurules antikorozijas apstrāde un krāsošana ar eļļas krāsu</t>
  </si>
  <si>
    <t>Indikācijas kabeļu savienojuma nozaruzmava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</si>
  <si>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</si>
  <si>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</si>
  <si>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</si>
  <si>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</si>
  <si>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</si>
  <si>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vietas</t>
  </si>
  <si>
    <t>Gāzes vadu un iekārtu sazemēšana pēc RD34.12.122-87</t>
  </si>
  <si>
    <t>Metināto šuvju pārbaude 100%</t>
  </si>
  <si>
    <t>Metināto šuvju izolācija</t>
  </si>
  <si>
    <t xml:space="preserve">Zālāja atjaunošanas   </t>
  </si>
  <si>
    <t>Gāzes vada digitālā uzmērīšana un nodošana ekspluatācijā</t>
  </si>
  <si>
    <t>Tērauda aizsargcaurule Dn80, l=0,5m</t>
  </si>
  <si>
    <t>Īscaurule Dn15 ar noslēgtapu kontrolmonometra pielēgšanai (uz gāzes vada Dn50)</t>
  </si>
  <si>
    <t>Karstā ūdens apgādes sistēmas atjaunošana</t>
  </si>
  <si>
    <t>ŪK</t>
  </si>
  <si>
    <t>Demontējamas ūdensvada caurules un tās stirpinājumi un izolācija</t>
  </si>
  <si>
    <t>Dn20÷50</t>
  </si>
  <si>
    <t>Ūdensvada caurules - ekvivalents "Uponor" Unipipe skābekli necaurlaidīga daudzslāņu caurule (PE-RT / AL / PE-RT) aukstā un karstā ūdens apgādei un tās veidgabali.  t°max= 95°C, max PN=10 bar pie 70°C ūdens temperatūras.</t>
  </si>
  <si>
    <t>Ø50×4,5mm</t>
  </si>
  <si>
    <t>Ø40×4,0mm</t>
  </si>
  <si>
    <t>Ø32×3,0mm</t>
  </si>
  <si>
    <t>Ø25×2,25mm</t>
  </si>
  <si>
    <t>Ø20×2,25mm</t>
  </si>
  <si>
    <t>Siltumizolācijas čaula karstā un cirkulācijas ūdensvada vadiem - ekvivalents "Armacell" HT/Armaflex lokanā cauruļvadu siltumizolācija karstā un cirkulācijas ūdensvada caurulēm µ≥10.000, ja λo×c≤0,0418 W(m×k)</t>
  </si>
  <si>
    <t>HT-25×054</t>
  </si>
  <si>
    <t>HT-25×042</t>
  </si>
  <si>
    <t>HT-25×035</t>
  </si>
  <si>
    <t>HT-19×028</t>
  </si>
  <si>
    <t>HT-19×022</t>
  </si>
  <si>
    <t>Trejgabals  - ekvivalents "Uponor" Unipipe presējamais trejgabals, metāla</t>
  </si>
  <si>
    <t>50×50×50</t>
  </si>
  <si>
    <t>kmpl.</t>
  </si>
  <si>
    <t>40×40×40</t>
  </si>
  <si>
    <t>Trejgabals  - ekvivalents "Uponor" Unipipe presējamais trejgabals, PPSU</t>
  </si>
  <si>
    <t>32×25×32</t>
  </si>
  <si>
    <t>25×20×25</t>
  </si>
  <si>
    <t>20×20×20</t>
  </si>
  <si>
    <t>Trejgabals ar iekšējo vītni - ekvivalents "Uponor" Unipipe presējamais trejgabals, metāla</t>
  </si>
  <si>
    <t>Ø25 ×"½</t>
  </si>
  <si>
    <t>Ø20 ×"½</t>
  </si>
  <si>
    <t>Līkums  - ekvivalents "Uponor" Unipipe presējamais līkums, metāla</t>
  </si>
  <si>
    <t>50 × 50</t>
  </si>
  <si>
    <t>40× 40</t>
  </si>
  <si>
    <t>Līkumi - analogi "Uponor" Unipipe presējamie līkumi, PPSU</t>
  </si>
  <si>
    <t>32 × 32</t>
  </si>
  <si>
    <t>25 × 25</t>
  </si>
  <si>
    <t>20 × 20</t>
  </si>
  <si>
    <t>Pārejas - analogi "Uponor" Unipipe presējamie savienojumi, metāla</t>
  </si>
  <si>
    <t>50 &gt; 40</t>
  </si>
  <si>
    <t>50 &gt; 32</t>
  </si>
  <si>
    <t>40 &gt; 32</t>
  </si>
  <si>
    <t>Pārejas - analogi "Uponor" Unipipe presējamie savienojumi, PPSU</t>
  </si>
  <si>
    <t>32 &gt; 25</t>
  </si>
  <si>
    <t>25 &gt; 20</t>
  </si>
  <si>
    <t xml:space="preserve">Cauruļvadu nostiprināšanas skavas </t>
  </si>
  <si>
    <t>Dn 50</t>
  </si>
  <si>
    <t>gab.</t>
  </si>
  <si>
    <t>Dn 40</t>
  </si>
  <si>
    <t>Dn 32</t>
  </si>
  <si>
    <t>Dn 25</t>
  </si>
  <si>
    <t xml:space="preserve">Dn 20 </t>
  </si>
  <si>
    <t>Ventilis sistēmas tukšošanai</t>
  </si>
  <si>
    <t>½"</t>
  </si>
  <si>
    <t>Balansējošais ventilis - ekvivalents "Danfoss" termostatiskais cirkulācijas vārsts MTCV-A</t>
  </si>
  <si>
    <t>Automātiskais atgaisotājs</t>
  </si>
  <si>
    <t>Projektētā karstā ūdensvada pievienojums pie siltummezgla</t>
  </si>
  <si>
    <t>Projektētā cirkulācijas ūdensvada pievienojums pie siltummezgla</t>
  </si>
  <si>
    <t>Projektēto ūdensvadu ievadu pieslēgšana dzīvokļos pie esošajām ūdensapgādes caurulēm</t>
  </si>
  <si>
    <t>Izbūvētās ūdensvada sistēmas pārbaude un nodošana</t>
  </si>
  <si>
    <t>Dvieļu žāvētāja mezgls</t>
  </si>
  <si>
    <t>Nerūsējošā tērauda dvieļu žāvētājs "GOD" M15</t>
  </si>
  <si>
    <t>Dn15, L=500mm, h=500mm</t>
  </si>
  <si>
    <t>Kronšteiņi dvieļu žāvētāja stiprināšanai</t>
  </si>
  <si>
    <t>Līkums ar iekšējo vītni - ekvivalents "Uponor" Unipipe presējamais līkums ar iekšējo vītni, metāla</t>
  </si>
  <si>
    <t>Ø20 × ½"</t>
  </si>
  <si>
    <t>Nerūsējošā tērauda saskrūve, I/Ā</t>
  </si>
  <si>
    <t>Nerūsējošā tērauda īsvītne</t>
  </si>
  <si>
    <t xml:space="preserve">Kopā par  p. 1 ÷ 5: </t>
  </si>
  <si>
    <t>Aukstā ūdens apgādes sistēmas atjaunošana</t>
  </si>
  <si>
    <t>Demontējamas ūdensvada caurules un tās stirpinājumi</t>
  </si>
  <si>
    <t>Dn16÷50</t>
  </si>
  <si>
    <t>PPR caurules un veidgabali no polipropilēna random kopolimēra paredzēta aukstā ūdens  apgādei, PN10</t>
  </si>
  <si>
    <t>Ø63×5,8mm</t>
  </si>
  <si>
    <t>Ø50×4,6mm</t>
  </si>
  <si>
    <t>Ø40×3,7mm</t>
  </si>
  <si>
    <t>Ø32×2,9mm</t>
  </si>
  <si>
    <t>Ø25×2,3mm</t>
  </si>
  <si>
    <t>Ø20×1,9mm</t>
  </si>
  <si>
    <t>Ø16×1,8mm</t>
  </si>
  <si>
    <t>Pāreja IV</t>
  </si>
  <si>
    <t>Ø25×1/2"</t>
  </si>
  <si>
    <t>Ø20×1/2"</t>
  </si>
  <si>
    <t>Ø16×1/2"</t>
  </si>
  <si>
    <t>Kaučuka izolācijas čaula - ekvivalents "K-Flex" EC kaučuka izolācijas čaulām.</t>
  </si>
  <si>
    <t>Dn64×9mm</t>
  </si>
  <si>
    <t>Dn54×9mm</t>
  </si>
  <si>
    <t>Dn42×9mm</t>
  </si>
  <si>
    <t>Dn35×9mm</t>
  </si>
  <si>
    <t>Dn28×9mm</t>
  </si>
  <si>
    <t>Dn22×9mm</t>
  </si>
  <si>
    <t>Pāreja no n/t uz PPR</t>
  </si>
  <si>
    <t>Ø21,3×2,0&gt;25×4,2</t>
  </si>
  <si>
    <t>PPR noslēgventili aukstajam ūdenim</t>
  </si>
  <si>
    <t>Dn 63</t>
  </si>
  <si>
    <t>Dn 20</t>
  </si>
  <si>
    <t>PPR noslēgventili karstajam ūdenim</t>
  </si>
  <si>
    <t>Dn 65</t>
  </si>
  <si>
    <t>Dn 16</t>
  </si>
  <si>
    <t>PPR izlaides ventilis</t>
  </si>
  <si>
    <t>D 16</t>
  </si>
  <si>
    <t>Tērauda aizsargcaurule</t>
  </si>
  <si>
    <t>Ø48,3×2,6mm</t>
  </si>
  <si>
    <t>Projektēto ūdensvadu pieslēgšana pie siltummezgla</t>
  </si>
  <si>
    <t>Kanalizācijas sistēmas atjaunošana</t>
  </si>
  <si>
    <t>Iekšējā sadzīves kanalizācija</t>
  </si>
  <si>
    <t>Demontējamas kanalizācijas caurules un tās stiprinājumi</t>
  </si>
  <si>
    <t>Ø110</t>
  </si>
  <si>
    <t>Ø139,7×4mm</t>
  </si>
  <si>
    <t>Kanalizācijas caurule- ekvivalents "Uponor" PP kanalizācijas sistēmas iekšdarbu caurulei</t>
  </si>
  <si>
    <t>Ø110, SN4</t>
  </si>
  <si>
    <t>Ø75, SN4</t>
  </si>
  <si>
    <t>Ø110, T8</t>
  </si>
  <si>
    <t>Pieslēguma vietas esošai kanalizācijas akai</t>
  </si>
  <si>
    <t>vieta</t>
  </si>
  <si>
    <t>Trejgabals - ekvivalents "Uponor" PP kanalizācijas sistēmas iekšdarbu trejgabals</t>
  </si>
  <si>
    <t>Ø110-45°</t>
  </si>
  <si>
    <t>Ø110/75-45°</t>
  </si>
  <si>
    <t>Ø75/50-88,5°</t>
  </si>
  <si>
    <t>Līkums - ekvivalents "Uponor" PP kanalizācijas sistēmas iekšdarbu līkums</t>
  </si>
  <si>
    <t>Ø75-45°</t>
  </si>
  <si>
    <t>Revīzija - ekvivalents "Uponor" PP kanalizācijas sistēmas iekšdarbu revīzija</t>
  </si>
  <si>
    <t>Ø75</t>
  </si>
  <si>
    <t>Aizbāznis - ekvivalents aizbāznis ar uzskrūvējamu vāku</t>
  </si>
  <si>
    <t>Cauruļu nostiprināšanas skavas, cinkotā tērauda ar gumijas aizsargkārtu</t>
  </si>
  <si>
    <t>Dn 110</t>
  </si>
  <si>
    <t>Dn 75</t>
  </si>
  <si>
    <t>Savienojums PVC/čuguns</t>
  </si>
  <si>
    <t>Tāme sastādīta  2016.gada 15.jūnijā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</si>
</sst>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\-??_-;_-@_-"/>
    <numFmt numFmtId="165" formatCode="_-* #,##0.00\ _L_s_-;\-* #,##0.00\ _L_s_-;_-* \-??\ _L_s_-;_-@_-"/>
    <numFmt numFmtId="166" formatCode="0.0"/>
    <numFmt numFmtId="167" formatCode="_-&quot;Ls &quot;* #,##0.00_-;&quot;-Ls &quot;* #,##0.00_-;_-&quot;Ls &quot;* \-??_-;_-@_-"/>
    <numFmt numFmtId="168" formatCode="0.00000"/>
    <numFmt numFmtId="169" formatCode="_(* #,##0.00_);_(* \(#,##0.00\);_(* \-??_);_(@_)"/>
    <numFmt numFmtId="170" formatCode="0.0000"/>
    <numFmt numFmtId="171" formatCode="0.000"/>
  </numFmts>
  <fonts count="35" x14ac:knownFonts="1">
    <font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i/>
      <sz val="8"/>
      <color indexed="23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indexed="10"/>
      <name val="Arial"/>
      <family val="2"/>
      <charset val="186"/>
    </font>
    <font>
      <sz val="7"/>
      <name val="Arial"/>
      <family val="2"/>
      <charset val="186"/>
    </font>
    <font>
      <i/>
      <sz val="8"/>
      <name val="Arial"/>
      <family val="2"/>
      <charset val="186"/>
    </font>
    <font>
      <sz val="6"/>
      <color indexed="8"/>
      <name val="Arial"/>
      <family val="2"/>
      <charset val="186"/>
    </font>
    <font>
      <sz val="6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6"/>
      <color indexed="10"/>
      <name val="Arial"/>
      <family val="2"/>
      <charset val="186"/>
    </font>
    <font>
      <sz val="10"/>
      <color indexed="8"/>
      <name val="Calibri"/>
      <family val="2"/>
      <charset val="186"/>
    </font>
    <font>
      <sz val="7"/>
      <color indexed="8"/>
      <name val="Arial"/>
      <family val="2"/>
      <charset val="186"/>
    </font>
    <font>
      <sz val="6"/>
      <color indexed="10"/>
      <name val="Arial"/>
      <family val="2"/>
      <charset val="186"/>
    </font>
    <font>
      <sz val="8"/>
      <color indexed="57"/>
      <name val="Arial"/>
      <family val="2"/>
      <charset val="186"/>
    </font>
    <font>
      <b/>
      <sz val="8"/>
      <color indexed="30"/>
      <name val="Arial"/>
      <family val="2"/>
      <charset val="186"/>
    </font>
    <font>
      <u/>
      <sz val="8"/>
      <name val="Arial"/>
      <family val="2"/>
      <charset val="186"/>
    </font>
    <font>
      <vertAlign val="superscript"/>
      <sz val="8"/>
      <name val="Arial"/>
      <family val="2"/>
      <charset val="204"/>
    </font>
    <font>
      <sz val="9"/>
      <name val="Arial"/>
      <family val="2"/>
      <charset val="186"/>
    </font>
    <font>
      <sz val="8"/>
      <name val="Calibri"/>
      <family val="2"/>
      <charset val="186"/>
    </font>
    <font>
      <b/>
      <i/>
      <sz val="8"/>
      <name val="Arial"/>
      <family val="2"/>
      <charset val="186"/>
    </font>
    <font>
      <sz val="8"/>
      <name val="Symbol"/>
      <family val="1"/>
      <charset val="2"/>
    </font>
    <font>
      <b/>
      <u/>
      <sz val="8"/>
      <name val="Arial"/>
      <family val="2"/>
      <charset val="186"/>
    </font>
    <font>
      <b/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1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8">
    <xf numFmtId="0" fontId="0" fillId="0" borderId="0"/>
    <xf numFmtId="164" fontId="3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0" fontId="1" fillId="2" borderId="0" applyBorder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" fillId="0" borderId="0">
      <alignment textRotation="90"/>
    </xf>
    <xf numFmtId="0" fontId="3" fillId="0" borderId="0"/>
    <xf numFmtId="0" fontId="34" fillId="0" borderId="0"/>
    <xf numFmtId="0" fontId="3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3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581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6" applyNumberFormat="1" applyFont="1" applyFill="1" applyBorder="1" applyAlignment="1" applyProtection="1">
      <alignment horizontal="left" vertical="center" wrapText="1"/>
    </xf>
    <xf numFmtId="0" fontId="6" fillId="0" borderId="0" xfId="16" applyFont="1" applyFill="1" applyAlignment="1" applyProtection="1">
      <alignment vertical="center"/>
      <protection locked="0"/>
    </xf>
    <xf numFmtId="0" fontId="6" fillId="0" borderId="0" xfId="16" applyFont="1" applyFill="1" applyAlignment="1" applyProtection="1">
      <alignment horizontal="left" vertical="center"/>
      <protection locked="0"/>
    </xf>
    <xf numFmtId="0" fontId="6" fillId="0" borderId="0" xfId="16" applyFont="1" applyFill="1" applyAlignment="1" applyProtection="1">
      <alignment horizontal="right" vertical="center"/>
      <protection locked="0"/>
    </xf>
    <xf numFmtId="9" fontId="7" fillId="0" borderId="0" xfId="16" applyNumberFormat="1" applyFont="1" applyFill="1" applyAlignment="1" applyProtection="1">
      <alignment horizontal="center" vertical="center"/>
      <protection locked="0"/>
    </xf>
    <xf numFmtId="164" fontId="6" fillId="0" borderId="0" xfId="16" applyNumberFormat="1" applyFont="1" applyFill="1" applyBorder="1" applyAlignment="1" applyProtection="1">
      <alignment vertical="center"/>
      <protection locked="0"/>
    </xf>
    <xf numFmtId="10" fontId="6" fillId="0" borderId="0" xfId="16" applyNumberFormat="1" applyFont="1" applyFill="1" applyAlignment="1" applyProtection="1">
      <alignment horizontal="center" vertical="center"/>
      <protection locked="0"/>
    </xf>
    <xf numFmtId="0" fontId="6" fillId="0" borderId="0" xfId="16" applyFont="1" applyFill="1" applyAlignment="1" applyProtection="1">
      <alignment horizontal="center" vertical="center"/>
      <protection locked="0"/>
    </xf>
    <xf numFmtId="164" fontId="7" fillId="0" borderId="0" xfId="16" applyNumberFormat="1" applyFont="1" applyFill="1" applyBorder="1" applyAlignment="1" applyProtection="1">
      <alignment vertical="center"/>
      <protection locked="0"/>
    </xf>
    <xf numFmtId="0" fontId="6" fillId="0" borderId="0" xfId="27" applyNumberFormat="1" applyFont="1" applyFill="1" applyBorder="1" applyAlignment="1" applyProtection="1">
      <alignment horizontal="left" vertical="center"/>
      <protection locked="0"/>
    </xf>
    <xf numFmtId="0" fontId="6" fillId="0" borderId="0" xfId="27" applyNumberFormat="1" applyFont="1" applyFill="1" applyBorder="1" applyAlignment="1" applyProtection="1">
      <alignment horizontal="right" vertical="center"/>
      <protection locked="0"/>
    </xf>
    <xf numFmtId="0" fontId="6" fillId="0" borderId="0" xfId="16" applyFont="1" applyFill="1" applyAlignment="1" applyProtection="1">
      <alignment horizontal="right" vertical="center" wrapText="1"/>
      <protection locked="0"/>
    </xf>
    <xf numFmtId="9" fontId="6" fillId="0" borderId="0" xfId="16" applyNumberFormat="1" applyFont="1" applyFill="1" applyAlignment="1" applyProtection="1">
      <alignment horizontal="center" vertical="center" wrapText="1"/>
      <protection locked="0"/>
    </xf>
    <xf numFmtId="165" fontId="7" fillId="0" borderId="0" xfId="16" applyNumberFormat="1" applyFont="1" applyFill="1" applyBorder="1" applyAlignment="1" applyProtection="1">
      <alignment vertical="center" wrapText="1"/>
      <protection locked="0"/>
    </xf>
    <xf numFmtId="0" fontId="6" fillId="0" borderId="0" xfId="16" applyNumberFormat="1" applyFont="1" applyFill="1" applyAlignment="1" applyProtection="1">
      <alignment horizontal="right" vertical="center"/>
      <protection locked="0"/>
    </xf>
    <xf numFmtId="0" fontId="6" fillId="0" borderId="0" xfId="16" applyFont="1" applyFill="1" applyAlignment="1" applyProtection="1">
      <alignment vertical="center" wrapText="1"/>
      <protection locked="0"/>
    </xf>
    <xf numFmtId="0" fontId="6" fillId="0" borderId="0" xfId="27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3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34" applyFont="1" applyFill="1" applyBorder="1" applyAlignment="1">
      <alignment horizontal="right" vertical="center"/>
    </xf>
    <xf numFmtId="0" fontId="7" fillId="0" borderId="0" xfId="34" applyFont="1" applyFill="1" applyBorder="1" applyAlignment="1">
      <alignment horizontal="right" vertical="center"/>
    </xf>
    <xf numFmtId="0" fontId="9" fillId="3" borderId="0" xfId="34" applyFont="1" applyFill="1" applyBorder="1" applyAlignment="1">
      <alignment horizontal="right" vertical="center"/>
    </xf>
    <xf numFmtId="1" fontId="7" fillId="0" borderId="0" xfId="34" applyNumberFormat="1" applyFont="1" applyFill="1" applyBorder="1" applyAlignment="1">
      <alignment horizontal="right" vertical="center"/>
    </xf>
    <xf numFmtId="0" fontId="7" fillId="0" borderId="0" xfId="34" applyFont="1" applyFill="1" applyBorder="1" applyAlignment="1">
      <alignment horizontal="left" vertical="center"/>
    </xf>
    <xf numFmtId="1" fontId="7" fillId="0" borderId="0" xfId="34" applyNumberFormat="1" applyFont="1" applyFill="1" applyBorder="1" applyAlignment="1">
      <alignment horizontal="left" vertical="center"/>
    </xf>
    <xf numFmtId="0" fontId="6" fillId="0" borderId="0" xfId="34" applyFont="1" applyFill="1" applyBorder="1" applyAlignment="1">
      <alignment horizontal="left" vertical="center"/>
    </xf>
    <xf numFmtId="0" fontId="6" fillId="0" borderId="0" xfId="28" applyFont="1" applyFill="1" applyAlignment="1">
      <alignment horizontal="left" vertical="center"/>
    </xf>
    <xf numFmtId="0" fontId="8" fillId="3" borderId="0" xfId="28" applyFont="1" applyFill="1" applyAlignment="1">
      <alignment horizontal="left" vertical="center"/>
    </xf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vertical="center" wrapText="1"/>
    </xf>
    <xf numFmtId="0" fontId="8" fillId="3" borderId="0" xfId="28" applyFont="1" applyFill="1" applyAlignment="1">
      <alignment vertical="center"/>
    </xf>
    <xf numFmtId="0" fontId="6" fillId="0" borderId="0" xfId="6" applyNumberFormat="1" applyFont="1" applyFill="1" applyBorder="1" applyAlignment="1" applyProtection="1">
      <alignment horizontal="right" vertical="center"/>
      <protection locked="0"/>
    </xf>
    <xf numFmtId="0" fontId="9" fillId="3" borderId="0" xfId="34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 applyProtection="1">
      <alignment vertical="center"/>
      <protection locked="0"/>
    </xf>
    <xf numFmtId="2" fontId="7" fillId="0" borderId="3" xfId="34" applyNumberFormat="1" applyFont="1" applyFill="1" applyBorder="1" applyAlignment="1">
      <alignment horizontal="center" vertical="center"/>
    </xf>
    <xf numFmtId="0" fontId="6" fillId="0" borderId="0" xfId="28" applyFont="1" applyFill="1" applyAlignment="1">
      <alignment horizontal="right" vertical="center"/>
    </xf>
    <xf numFmtId="0" fontId="6" fillId="0" borderId="5" xfId="34" applyFont="1" applyFill="1" applyBorder="1" applyAlignment="1">
      <alignment horizontal="center" vertical="center" textRotation="90" wrapText="1"/>
    </xf>
    <xf numFmtId="0" fontId="6" fillId="0" borderId="7" xfId="34" applyFont="1" applyFill="1" applyBorder="1" applyAlignment="1">
      <alignment horizontal="center" vertical="center" textRotation="90" wrapText="1"/>
    </xf>
    <xf numFmtId="0" fontId="6" fillId="0" borderId="8" xfId="28" applyFont="1" applyFill="1" applyBorder="1" applyAlignment="1">
      <alignment horizontal="center" vertical="center" textRotation="90" wrapText="1"/>
    </xf>
    <xf numFmtId="0" fontId="6" fillId="0" borderId="9" xfId="28" applyFont="1" applyFill="1" applyBorder="1" applyAlignment="1">
      <alignment horizontal="center" vertical="center" textRotation="90" wrapText="1"/>
    </xf>
    <xf numFmtId="0" fontId="6" fillId="0" borderId="10" xfId="28" applyFont="1" applyFill="1" applyBorder="1" applyAlignment="1">
      <alignment horizontal="center" vertical="center" textRotation="90" wrapText="1"/>
    </xf>
    <xf numFmtId="0" fontId="6" fillId="0" borderId="4" xfId="34" applyFont="1" applyFill="1" applyBorder="1" applyAlignment="1">
      <alignment horizontal="center" vertical="center"/>
    </xf>
    <xf numFmtId="1" fontId="6" fillId="0" borderId="4" xfId="34" applyNumberFormat="1" applyFont="1" applyFill="1" applyBorder="1" applyAlignment="1">
      <alignment horizontal="center" vertical="center" wrapText="1"/>
    </xf>
    <xf numFmtId="0" fontId="8" fillId="3" borderId="4" xfId="34" applyFont="1" applyFill="1" applyBorder="1" applyAlignment="1">
      <alignment horizontal="center" vertical="center"/>
    </xf>
    <xf numFmtId="0" fontId="6" fillId="0" borderId="5" xfId="34" applyFont="1" applyFill="1" applyBorder="1" applyAlignment="1">
      <alignment horizontal="center" vertical="center"/>
    </xf>
    <xf numFmtId="0" fontId="6" fillId="0" borderId="11" xfId="34" applyFont="1" applyFill="1" applyBorder="1" applyAlignment="1">
      <alignment horizontal="center" vertical="center"/>
    </xf>
    <xf numFmtId="0" fontId="6" fillId="0" borderId="12" xfId="34" applyFont="1" applyFill="1" applyBorder="1" applyAlignment="1">
      <alignment horizontal="center" vertical="center"/>
    </xf>
    <xf numFmtId="0" fontId="6" fillId="0" borderId="13" xfId="3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3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34" applyNumberFormat="1" applyFont="1" applyFill="1" applyBorder="1" applyAlignment="1">
      <alignment horizontal="center" vertical="center" wrapText="1"/>
    </xf>
    <xf numFmtId="2" fontId="6" fillId="0" borderId="1" xfId="36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6" fillId="0" borderId="1" xfId="34" applyNumberFormat="1" applyFont="1" applyFill="1" applyBorder="1" applyAlignment="1">
      <alignment horizontal="center" vertical="center"/>
    </xf>
    <xf numFmtId="2" fontId="6" fillId="0" borderId="1" xfId="34" applyNumberFormat="1" applyFont="1" applyFill="1" applyBorder="1" applyAlignment="1" applyProtection="1">
      <alignment horizontal="center" vertical="center" wrapText="1"/>
    </xf>
    <xf numFmtId="0" fontId="13" fillId="0" borderId="0" xfId="34" applyFont="1" applyFill="1" applyAlignment="1">
      <alignment vertical="center"/>
    </xf>
    <xf numFmtId="0" fontId="6" fillId="0" borderId="0" xfId="34" applyFont="1" applyFill="1" applyAlignment="1">
      <alignment vertical="center"/>
    </xf>
    <xf numFmtId="0" fontId="7" fillId="0" borderId="0" xfId="34" applyFont="1" applyFill="1" applyAlignment="1">
      <alignment vertical="center"/>
    </xf>
    <xf numFmtId="0" fontId="6" fillId="0" borderId="1" xfId="34" applyFont="1" applyFill="1" applyBorder="1" applyAlignment="1">
      <alignment horizontal="center" vertical="center" wrapText="1"/>
    </xf>
    <xf numFmtId="0" fontId="6" fillId="0" borderId="1" xfId="34" applyFont="1" applyFill="1" applyBorder="1" applyAlignment="1" applyProtection="1">
      <alignment horizontal="left" vertical="center" wrapText="1"/>
      <protection locked="0"/>
    </xf>
    <xf numFmtId="0" fontId="6" fillId="0" borderId="1" xfId="34" applyFont="1" applyFill="1" applyBorder="1" applyAlignment="1" applyProtection="1">
      <alignment horizontal="center" vertical="center" wrapText="1"/>
      <protection locked="0"/>
    </xf>
    <xf numFmtId="2" fontId="8" fillId="3" borderId="1" xfId="3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6" fontId="9" fillId="3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4" xfId="34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4" xfId="24" applyFont="1" applyFill="1" applyBorder="1" applyAlignment="1" applyProtection="1">
      <alignment horizontal="center" vertical="center"/>
      <protection locked="0"/>
    </xf>
    <xf numFmtId="0" fontId="7" fillId="0" borderId="1" xfId="34" applyFont="1" applyFill="1" applyBorder="1" applyAlignment="1" applyProtection="1">
      <alignment horizontal="left" vertical="center" wrapText="1"/>
      <protection locked="0"/>
    </xf>
    <xf numFmtId="166" fontId="8" fillId="3" borderId="1" xfId="34" applyNumberFormat="1" applyFont="1" applyFill="1" applyBorder="1" applyAlignment="1" applyProtection="1">
      <alignment horizontal="center" vertical="center"/>
      <protection locked="0"/>
    </xf>
    <xf numFmtId="2" fontId="13" fillId="0" borderId="1" xfId="34" applyNumberFormat="1" applyFont="1" applyFill="1" applyBorder="1" applyAlignment="1">
      <alignment horizontal="center" vertical="center" wrapText="1"/>
    </xf>
    <xf numFmtId="2" fontId="13" fillId="3" borderId="1" xfId="34" applyNumberFormat="1" applyFont="1" applyFill="1" applyBorder="1" applyAlignment="1">
      <alignment horizontal="center" vertical="center" wrapText="1"/>
    </xf>
    <xf numFmtId="2" fontId="13" fillId="4" borderId="1" xfId="34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8" fillId="3" borderId="1" xfId="2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4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2" fontId="6" fillId="0" borderId="1" xfId="34" applyNumberFormat="1" applyFont="1" applyFill="1" applyBorder="1" applyAlignment="1" applyProtection="1">
      <alignment horizontal="center" vertical="center" wrapText="1"/>
      <protection locked="0"/>
    </xf>
    <xf numFmtId="1" fontId="8" fillId="3" borderId="1" xfId="3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4" applyFont="1" applyFill="1" applyAlignment="1">
      <alignment horizontal="center" vertical="center"/>
    </xf>
    <xf numFmtId="0" fontId="6" fillId="0" borderId="1" xfId="34" applyNumberFormat="1" applyFont="1" applyFill="1" applyBorder="1" applyAlignment="1" applyProtection="1">
      <alignment horizontal="left" vertical="center" wrapText="1"/>
      <protection locked="0"/>
    </xf>
    <xf numFmtId="0" fontId="6" fillId="0" borderId="1" xfId="34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34" applyNumberFormat="1" applyFont="1" applyFill="1" applyBorder="1" applyAlignment="1" applyProtection="1">
      <alignment horizontal="center" vertical="center" wrapText="1"/>
    </xf>
    <xf numFmtId="0" fontId="6" fillId="0" borderId="1" xfId="34" applyNumberFormat="1" applyFont="1" applyFill="1" applyBorder="1" applyAlignment="1" applyProtection="1">
      <alignment horizontal="center" vertical="center" wrapText="1"/>
    </xf>
    <xf numFmtId="0" fontId="6" fillId="0" borderId="0" xfId="34" applyNumberFormat="1" applyFont="1" applyFill="1" applyBorder="1" applyAlignment="1" applyProtection="1">
      <alignment vertical="center"/>
    </xf>
    <xf numFmtId="0" fontId="6" fillId="0" borderId="0" xfId="34" applyFont="1" applyFill="1" applyBorder="1" applyAlignment="1">
      <alignment horizontal="center" vertical="center" wrapText="1"/>
    </xf>
    <xf numFmtId="0" fontId="6" fillId="0" borderId="0" xfId="34" applyFont="1" applyFill="1" applyBorder="1" applyAlignment="1">
      <alignment vertical="center" wrapText="1"/>
    </xf>
    <xf numFmtId="2" fontId="8" fillId="3" borderId="0" xfId="34" applyNumberFormat="1" applyFont="1" applyFill="1" applyBorder="1" applyAlignment="1">
      <alignment horizontal="center" vertical="center" wrapText="1"/>
    </xf>
    <xf numFmtId="2" fontId="6" fillId="0" borderId="0" xfId="34" applyNumberFormat="1" applyFont="1" applyFill="1" applyBorder="1" applyAlignment="1">
      <alignment horizontal="center" vertical="center" wrapText="1"/>
    </xf>
    <xf numFmtId="2" fontId="6" fillId="0" borderId="0" xfId="36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6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2" fontId="6" fillId="0" borderId="0" xfId="36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/>
    </xf>
    <xf numFmtId="9" fontId="6" fillId="0" borderId="0" xfId="26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6" fillId="0" borderId="0" xfId="34" applyFont="1" applyFill="1" applyAlignment="1">
      <alignment vertical="center" wrapText="1"/>
    </xf>
    <xf numFmtId="0" fontId="8" fillId="3" borderId="0" xfId="26" applyFont="1" applyFill="1" applyBorder="1" applyAlignment="1">
      <alignment horizontal="right" vertical="center" wrapText="1"/>
    </xf>
    <xf numFmtId="2" fontId="6" fillId="0" borderId="0" xfId="26" applyNumberFormat="1" applyFont="1" applyFill="1" applyBorder="1" applyAlignment="1">
      <alignment horizontal="right" vertical="center" wrapText="1"/>
    </xf>
    <xf numFmtId="2" fontId="8" fillId="3" borderId="0" xfId="0" applyNumberFormat="1" applyFont="1" applyFill="1" applyBorder="1" applyAlignment="1">
      <alignment horizontal="right" vertical="center"/>
    </xf>
    <xf numFmtId="0" fontId="6" fillId="0" borderId="0" xfId="27" applyNumberFormat="1" applyFont="1" applyFill="1" applyBorder="1" applyAlignment="1" applyProtection="1">
      <alignment horizontal="right" vertical="center"/>
    </xf>
    <xf numFmtId="0" fontId="6" fillId="0" borderId="0" xfId="16" applyFont="1" applyFill="1" applyAlignment="1">
      <alignment horizontal="left" vertical="center"/>
    </xf>
    <xf numFmtId="0" fontId="8" fillId="3" borderId="0" xfId="16" applyFont="1" applyFill="1" applyAlignment="1">
      <alignment vertical="center"/>
    </xf>
    <xf numFmtId="0" fontId="6" fillId="0" borderId="0" xfId="16" applyNumberFormat="1" applyFont="1" applyFill="1" applyAlignment="1">
      <alignment horizontal="right" vertical="center"/>
    </xf>
    <xf numFmtId="0" fontId="6" fillId="0" borderId="0" xfId="16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27" applyNumberFormat="1" applyFont="1" applyFill="1" applyBorder="1" applyAlignment="1" applyProtection="1">
      <alignment horizontal="right" vertical="center" wrapText="1"/>
    </xf>
    <xf numFmtId="166" fontId="6" fillId="0" borderId="0" xfId="0" applyNumberFormat="1" applyFont="1" applyFill="1" applyBorder="1" applyAlignment="1">
      <alignment horizontal="right" vertical="center"/>
    </xf>
    <xf numFmtId="0" fontId="6" fillId="0" borderId="0" xfId="13" applyFont="1" applyFill="1" applyAlignment="1">
      <alignment horizontal="right" vertical="center" wrapText="1"/>
    </xf>
    <xf numFmtId="0" fontId="6" fillId="0" borderId="0" xfId="0" applyFont="1" applyFill="1"/>
    <xf numFmtId="0" fontId="6" fillId="0" borderId="0" xfId="35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35" applyFont="1" applyFill="1" applyBorder="1" applyAlignment="1">
      <alignment horizontal="left" vertical="center"/>
    </xf>
    <xf numFmtId="0" fontId="7" fillId="0" borderId="0" xfId="35" applyFont="1" applyFill="1" applyBorder="1" applyAlignment="1">
      <alignment vertical="center"/>
    </xf>
    <xf numFmtId="0" fontId="6" fillId="0" borderId="0" xfId="35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28" applyFont="1" applyFill="1" applyBorder="1" applyAlignment="1">
      <alignment horizontal="left" vertical="center"/>
    </xf>
    <xf numFmtId="0" fontId="6" fillId="0" borderId="0" xfId="28" applyFont="1" applyFill="1" applyBorder="1" applyAlignment="1">
      <alignment vertical="center" wrapText="1"/>
    </xf>
    <xf numFmtId="0" fontId="6" fillId="0" borderId="0" xfId="35" applyFont="1" applyFill="1" applyBorder="1" applyAlignment="1">
      <alignment horizontal="center" vertical="center" wrapText="1"/>
    </xf>
    <xf numFmtId="0" fontId="6" fillId="0" borderId="0" xfId="28" applyFont="1" applyFill="1" applyAlignment="1">
      <alignment horizontal="center" vertical="center"/>
    </xf>
    <xf numFmtId="0" fontId="7" fillId="0" borderId="0" xfId="35" applyFont="1" applyFill="1" applyBorder="1" applyAlignment="1">
      <alignment horizontal="center" vertical="center"/>
    </xf>
    <xf numFmtId="0" fontId="6" fillId="0" borderId="0" xfId="35" applyFont="1" applyFill="1" applyBorder="1" applyAlignment="1">
      <alignment vertical="center"/>
    </xf>
    <xf numFmtId="2" fontId="6" fillId="0" borderId="0" xfId="35" applyNumberFormat="1" applyFont="1" applyFill="1" applyBorder="1" applyAlignment="1">
      <alignment horizontal="center" vertical="center"/>
    </xf>
    <xf numFmtId="0" fontId="6" fillId="0" borderId="0" xfId="7" applyNumberFormat="1" applyFont="1" applyFill="1" applyBorder="1" applyAlignment="1" applyProtection="1">
      <alignment horizontal="center" vertical="center"/>
      <protection locked="0"/>
    </xf>
    <xf numFmtId="0" fontId="6" fillId="0" borderId="5" xfId="35" applyFont="1" applyFill="1" applyBorder="1" applyAlignment="1">
      <alignment horizontal="center" vertical="center" textRotation="90" wrapText="1"/>
    </xf>
    <xf numFmtId="0" fontId="6" fillId="0" borderId="7" xfId="35" applyFont="1" applyFill="1" applyBorder="1" applyAlignment="1">
      <alignment horizontal="center" vertical="center" textRotation="90" wrapText="1"/>
    </xf>
    <xf numFmtId="0" fontId="6" fillId="0" borderId="4" xfId="35" applyFont="1" applyFill="1" applyBorder="1" applyAlignment="1">
      <alignment horizontal="left" vertical="center"/>
    </xf>
    <xf numFmtId="0" fontId="6" fillId="0" borderId="4" xfId="35" applyFont="1" applyFill="1" applyBorder="1" applyAlignment="1">
      <alignment horizontal="center" vertical="center"/>
    </xf>
    <xf numFmtId="1" fontId="6" fillId="0" borderId="4" xfId="35" applyNumberFormat="1" applyFont="1" applyFill="1" applyBorder="1" applyAlignment="1">
      <alignment horizontal="center" vertical="center" wrapText="1"/>
    </xf>
    <xf numFmtId="0" fontId="6" fillId="0" borderId="5" xfId="35" applyFont="1" applyFill="1" applyBorder="1" applyAlignment="1">
      <alignment horizontal="center" vertical="center"/>
    </xf>
    <xf numFmtId="0" fontId="6" fillId="0" borderId="11" xfId="35" applyFont="1" applyFill="1" applyBorder="1" applyAlignment="1">
      <alignment horizontal="center" vertical="center"/>
    </xf>
    <xf numFmtId="0" fontId="6" fillId="0" borderId="12" xfId="35" applyFont="1" applyFill="1" applyBorder="1" applyAlignment="1">
      <alignment horizontal="center" vertical="center"/>
    </xf>
    <xf numFmtId="0" fontId="6" fillId="0" borderId="13" xfId="35" applyFont="1" applyFill="1" applyBorder="1" applyAlignment="1">
      <alignment horizontal="center" vertical="center"/>
    </xf>
    <xf numFmtId="49" fontId="6" fillId="0" borderId="1" xfId="35" applyNumberFormat="1" applyFont="1" applyFill="1" applyBorder="1" applyAlignment="1" applyProtection="1">
      <alignment horizontal="center" vertical="center" wrapText="1"/>
    </xf>
    <xf numFmtId="0" fontId="6" fillId="0" borderId="9" xfId="32" applyFont="1" applyFill="1" applyBorder="1" applyAlignment="1">
      <alignment vertical="center" wrapText="1"/>
    </xf>
    <xf numFmtId="0" fontId="6" fillId="0" borderId="16" xfId="32" applyFont="1" applyFill="1" applyBorder="1" applyAlignment="1">
      <alignment horizontal="center" vertical="center" wrapText="1"/>
    </xf>
    <xf numFmtId="1" fontId="6" fillId="0" borderId="9" xfId="32" applyNumberFormat="1" applyFont="1" applyFill="1" applyBorder="1" applyAlignment="1">
      <alignment horizontal="center" vertical="center" wrapText="1"/>
    </xf>
    <xf numFmtId="166" fontId="6" fillId="0" borderId="1" xfId="32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6" fillId="0" borderId="1" xfId="32" applyNumberFormat="1" applyFont="1" applyFill="1" applyBorder="1" applyAlignment="1">
      <alignment horizontal="center" vertical="center" wrapText="1"/>
    </xf>
    <xf numFmtId="2" fontId="6" fillId="0" borderId="1" xfId="3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vertical="center" wrapText="1"/>
    </xf>
    <xf numFmtId="0" fontId="6" fillId="0" borderId="1" xfId="25" applyFont="1" applyFill="1" applyBorder="1" applyAlignment="1">
      <alignment horizontal="center" vertical="center" wrapText="1"/>
    </xf>
    <xf numFmtId="166" fontId="6" fillId="0" borderId="1" xfId="32" applyNumberFormat="1" applyFont="1" applyFill="1" applyBorder="1" applyAlignment="1">
      <alignment horizontal="center" vertical="center"/>
    </xf>
    <xf numFmtId="0" fontId="6" fillId="0" borderId="1" xfId="32" applyFont="1" applyFill="1" applyBorder="1" applyAlignment="1">
      <alignment horizontal="center" vertical="center" wrapText="1"/>
    </xf>
    <xf numFmtId="2" fontId="6" fillId="0" borderId="1" xfId="35" applyNumberFormat="1" applyFont="1" applyFill="1" applyBorder="1" applyAlignment="1">
      <alignment horizontal="center" vertical="center" wrapText="1"/>
    </xf>
    <xf numFmtId="2" fontId="6" fillId="0" borderId="1" xfId="35" applyNumberFormat="1" applyFont="1" applyFill="1" applyBorder="1" applyAlignment="1" applyProtection="1">
      <alignment horizontal="center" vertical="center" wrapText="1"/>
    </xf>
    <xf numFmtId="0" fontId="6" fillId="0" borderId="1" xfId="25" applyFont="1" applyFill="1" applyBorder="1" applyAlignment="1">
      <alignment vertical="center" wrapText="1"/>
    </xf>
    <xf numFmtId="166" fontId="8" fillId="3" borderId="1" xfId="32" applyNumberFormat="1" applyFont="1" applyFill="1" applyBorder="1" applyAlignment="1">
      <alignment horizontal="center" vertical="center"/>
    </xf>
    <xf numFmtId="2" fontId="6" fillId="0" borderId="1" xfId="32" applyNumberFormat="1" applyFont="1" applyFill="1" applyBorder="1" applyAlignment="1">
      <alignment horizontal="left" vertical="center" wrapText="1"/>
    </xf>
    <xf numFmtId="0" fontId="6" fillId="0" borderId="1" xfId="35" applyFont="1" applyFill="1" applyBorder="1" applyAlignment="1">
      <alignment horizontal="center" vertical="center" wrapText="1"/>
    </xf>
    <xf numFmtId="0" fontId="6" fillId="0" borderId="1" xfId="35" applyFont="1" applyFill="1" applyBorder="1" applyAlignment="1">
      <alignment horizontal="left" vertical="center" wrapText="1"/>
    </xf>
    <xf numFmtId="2" fontId="6" fillId="0" borderId="1" xfId="35" applyNumberFormat="1" applyFont="1" applyFill="1" applyBorder="1" applyAlignment="1">
      <alignment horizontal="left" vertical="center" wrapText="1"/>
    </xf>
    <xf numFmtId="0" fontId="6" fillId="0" borderId="18" xfId="35" applyFont="1" applyFill="1" applyBorder="1" applyAlignment="1">
      <alignment horizontal="center" vertical="center" wrapText="1"/>
    </xf>
    <xf numFmtId="0" fontId="6" fillId="0" borderId="18" xfId="35" applyFont="1" applyFill="1" applyBorder="1" applyAlignment="1">
      <alignment horizontal="left" vertical="center" wrapText="1"/>
    </xf>
    <xf numFmtId="2" fontId="6" fillId="0" borderId="18" xfId="32" applyNumberFormat="1" applyFont="1" applyFill="1" applyBorder="1" applyAlignment="1">
      <alignment horizontal="center" vertical="center" wrapText="1"/>
    </xf>
    <xf numFmtId="2" fontId="6" fillId="0" borderId="18" xfId="35" applyNumberFormat="1" applyFont="1" applyFill="1" applyBorder="1" applyAlignment="1">
      <alignment horizontal="center" vertical="center" wrapText="1"/>
    </xf>
    <xf numFmtId="2" fontId="6" fillId="0" borderId="18" xfId="37" applyNumberFormat="1" applyFont="1" applyFill="1" applyBorder="1" applyAlignment="1">
      <alignment horizontal="center" vertical="center" wrapText="1"/>
    </xf>
    <xf numFmtId="166" fontId="6" fillId="0" borderId="1" xfId="25" applyNumberFormat="1" applyFont="1" applyFill="1" applyBorder="1" applyAlignment="1">
      <alignment horizontal="center" vertical="center" wrapText="1"/>
    </xf>
    <xf numFmtId="0" fontId="6" fillId="0" borderId="0" xfId="35" applyFont="1" applyFill="1" applyBorder="1" applyAlignment="1">
      <alignment horizontal="left" vertical="center" wrapText="1"/>
    </xf>
    <xf numFmtId="0" fontId="6" fillId="0" borderId="0" xfId="35" applyFont="1" applyFill="1" applyAlignment="1">
      <alignment horizontal="center" vertical="center"/>
    </xf>
    <xf numFmtId="2" fontId="6" fillId="0" borderId="0" xfId="37" applyNumberFormat="1" applyFont="1" applyFill="1" applyBorder="1" applyAlignment="1">
      <alignment horizontal="center" vertical="center" wrapText="1"/>
    </xf>
    <xf numFmtId="0" fontId="6" fillId="0" borderId="0" xfId="26" applyFont="1" applyFill="1" applyBorder="1" applyAlignment="1">
      <alignment horizontal="right" vertical="center"/>
    </xf>
    <xf numFmtId="0" fontId="6" fillId="0" borderId="0" xfId="26" applyFont="1" applyFill="1" applyBorder="1" applyAlignment="1">
      <alignment horizontal="center" vertical="center" wrapText="1"/>
    </xf>
    <xf numFmtId="9" fontId="6" fillId="0" borderId="0" xfId="26" applyNumberFormat="1" applyFont="1" applyFill="1" applyBorder="1" applyAlignment="1">
      <alignment horizontal="center" vertical="center" wrapText="1"/>
    </xf>
    <xf numFmtId="2" fontId="6" fillId="0" borderId="0" xfId="35" applyNumberFormat="1" applyFont="1" applyFill="1" applyBorder="1" applyAlignment="1">
      <alignment horizontal="center" vertical="center" wrapText="1"/>
    </xf>
    <xf numFmtId="2" fontId="6" fillId="0" borderId="0" xfId="26" applyNumberFormat="1" applyFont="1" applyFill="1" applyBorder="1" applyAlignment="1">
      <alignment horizontal="center" vertical="center" wrapText="1"/>
    </xf>
    <xf numFmtId="0" fontId="6" fillId="0" borderId="0" xfId="35" applyFont="1" applyFill="1" applyAlignment="1">
      <alignment horizontal="left" vertical="center"/>
    </xf>
    <xf numFmtId="0" fontId="6" fillId="0" borderId="0" xfId="35" applyFont="1" applyFill="1" applyAlignment="1">
      <alignment horizontal="right" vertical="center" wrapText="1"/>
    </xf>
    <xf numFmtId="0" fontId="6" fillId="0" borderId="0" xfId="16" applyFont="1" applyFill="1" applyAlignment="1">
      <alignment vertical="center"/>
    </xf>
    <xf numFmtId="0" fontId="6" fillId="0" borderId="0" xfId="32" applyFont="1" applyFill="1" applyAlignment="1">
      <alignment horizontal="center" vertical="center"/>
    </xf>
    <xf numFmtId="0" fontId="0" fillId="0" borderId="0" xfId="0" applyBorder="1" applyAlignment="1">
      <alignment horizontal="right"/>
    </xf>
    <xf numFmtId="0" fontId="8" fillId="0" borderId="0" xfId="19" applyFont="1" applyFill="1" applyBorder="1" applyAlignment="1">
      <alignment horizontal="right" vertical="center"/>
    </xf>
    <xf numFmtId="0" fontId="0" fillId="0" borderId="0" xfId="0" applyBorder="1"/>
    <xf numFmtId="0" fontId="8" fillId="0" borderId="0" xfId="19" applyFont="1" applyFill="1" applyBorder="1" applyAlignment="1">
      <alignment horizontal="center" vertical="center"/>
    </xf>
    <xf numFmtId="0" fontId="8" fillId="0" borderId="0" xfId="19" applyFont="1" applyFill="1" applyBorder="1" applyAlignment="1">
      <alignment horizontal="center" vertical="center" wrapText="1"/>
    </xf>
    <xf numFmtId="0" fontId="16" fillId="0" borderId="0" xfId="19" applyFont="1" applyFill="1" applyBorder="1" applyAlignment="1">
      <alignment horizontal="center" vertical="center"/>
    </xf>
    <xf numFmtId="0" fontId="13" fillId="0" borderId="0" xfId="19" applyFont="1" applyFill="1" applyBorder="1" applyAlignment="1">
      <alignment horizontal="center" vertical="center"/>
    </xf>
    <xf numFmtId="0" fontId="8" fillId="0" borderId="0" xfId="19" applyFont="1" applyFill="1" applyAlignment="1">
      <alignment horizontal="right" vertical="center"/>
    </xf>
    <xf numFmtId="0" fontId="13" fillId="0" borderId="0" xfId="19" applyFont="1" applyFill="1" applyAlignment="1">
      <alignment horizontal="center" vertical="center"/>
    </xf>
    <xf numFmtId="0" fontId="8" fillId="0" borderId="0" xfId="9" applyFont="1" applyFill="1" applyAlignment="1">
      <alignment horizontal="center" vertical="center"/>
    </xf>
    <xf numFmtId="0" fontId="6" fillId="0" borderId="0" xfId="9" applyFont="1" applyFill="1" applyAlignment="1">
      <alignment horizontal="center" vertical="center"/>
    </xf>
    <xf numFmtId="0" fontId="8" fillId="0" borderId="0" xfId="9" applyFont="1" applyFill="1" applyAlignment="1">
      <alignment horizontal="center" vertical="center" wrapText="1"/>
    </xf>
    <xf numFmtId="0" fontId="17" fillId="0" borderId="0" xfId="19" applyFont="1" applyFill="1" applyBorder="1" applyAlignment="1">
      <alignment horizontal="left" vertical="center"/>
    </xf>
    <xf numFmtId="0" fontId="34" fillId="0" borderId="0" xfId="9"/>
    <xf numFmtId="0" fontId="34" fillId="0" borderId="0" xfId="19"/>
    <xf numFmtId="1" fontId="8" fillId="0" borderId="0" xfId="19" applyNumberFormat="1" applyFont="1" applyFill="1" applyAlignment="1">
      <alignment horizontal="center" vertical="center"/>
    </xf>
    <xf numFmtId="1" fontId="9" fillId="0" borderId="0" xfId="19" applyNumberFormat="1" applyFont="1" applyFill="1" applyAlignment="1">
      <alignment horizontal="center" vertical="center"/>
    </xf>
    <xf numFmtId="1" fontId="8" fillId="0" borderId="0" xfId="9" applyNumberFormat="1" applyFont="1" applyFill="1" applyAlignment="1">
      <alignment horizontal="center" vertical="center"/>
    </xf>
    <xf numFmtId="1" fontId="9" fillId="0" borderId="0" xfId="9" applyNumberFormat="1" applyFont="1" applyFill="1" applyAlignment="1">
      <alignment horizontal="center" vertical="center"/>
    </xf>
    <xf numFmtId="0" fontId="18" fillId="0" borderId="0" xfId="9" applyFont="1" applyFill="1" applyAlignment="1">
      <alignment horizontal="center" vertical="center"/>
    </xf>
    <xf numFmtId="0" fontId="16" fillId="0" borderId="0" xfId="19" applyFont="1" applyFill="1" applyAlignment="1">
      <alignment horizontal="center" vertical="center"/>
    </xf>
    <xf numFmtId="0" fontId="19" fillId="0" borderId="0" xfId="19" applyFont="1" applyFill="1" applyAlignment="1">
      <alignment horizontal="center" vertical="center"/>
    </xf>
    <xf numFmtId="1" fontId="34" fillId="0" borderId="0" xfId="19" applyNumberFormat="1"/>
    <xf numFmtId="0" fontId="16" fillId="0" borderId="9" xfId="19" applyFont="1" applyFill="1" applyBorder="1" applyAlignment="1">
      <alignment horizontal="center" vertical="center"/>
    </xf>
    <xf numFmtId="0" fontId="8" fillId="0" borderId="9" xfId="19" applyFont="1" applyFill="1" applyBorder="1" applyAlignment="1">
      <alignment horizontal="center" vertical="center"/>
    </xf>
    <xf numFmtId="0" fontId="20" fillId="0" borderId="0" xfId="19" applyFont="1" applyAlignment="1">
      <alignment horizontal="center" vertical="center"/>
    </xf>
    <xf numFmtId="0" fontId="8" fillId="0" borderId="0" xfId="19" applyFont="1" applyFill="1" applyAlignment="1">
      <alignment vertical="center"/>
    </xf>
    <xf numFmtId="0" fontId="9" fillId="0" borderId="9" xfId="19" applyFont="1" applyFill="1" applyBorder="1" applyAlignment="1">
      <alignment horizontal="center" vertical="center"/>
    </xf>
    <xf numFmtId="0" fontId="16" fillId="0" borderId="0" xfId="19" applyFont="1" applyFill="1" applyAlignment="1">
      <alignment vertical="center"/>
    </xf>
    <xf numFmtId="167" fontId="16" fillId="0" borderId="1" xfId="19" applyNumberFormat="1" applyFont="1" applyFill="1" applyBorder="1" applyAlignment="1">
      <alignment horizontal="center" vertical="center"/>
    </xf>
    <xf numFmtId="0" fontId="16" fillId="0" borderId="1" xfId="19" applyFont="1" applyFill="1" applyBorder="1" applyAlignment="1">
      <alignment horizontal="center" vertical="center"/>
    </xf>
    <xf numFmtId="0" fontId="21" fillId="0" borderId="1" xfId="19" applyFont="1" applyFill="1" applyBorder="1" applyAlignment="1">
      <alignment vertical="center" wrapText="1"/>
    </xf>
    <xf numFmtId="0" fontId="8" fillId="0" borderId="1" xfId="19" applyFont="1" applyFill="1" applyBorder="1" applyAlignment="1">
      <alignment horizontal="center" vertical="center"/>
    </xf>
    <xf numFmtId="0" fontId="13" fillId="0" borderId="1" xfId="19" applyFont="1" applyFill="1" applyBorder="1" applyAlignment="1">
      <alignment horizontal="center" vertical="center"/>
    </xf>
    <xf numFmtId="0" fontId="16" fillId="0" borderId="1" xfId="19" applyFont="1" applyFill="1" applyBorder="1" applyAlignment="1">
      <alignment horizontal="left" vertical="center"/>
    </xf>
    <xf numFmtId="0" fontId="22" fillId="0" borderId="1" xfId="19" applyFont="1" applyFill="1" applyBorder="1" applyAlignment="1">
      <alignment horizontal="center" vertical="center"/>
    </xf>
    <xf numFmtId="0" fontId="16" fillId="0" borderId="1" xfId="19" applyNumberFormat="1" applyFont="1" applyFill="1" applyBorder="1" applyAlignment="1">
      <alignment horizontal="center" vertical="center"/>
    </xf>
    <xf numFmtId="167" fontId="16" fillId="0" borderId="1" xfId="19" applyNumberFormat="1" applyFont="1" applyFill="1" applyBorder="1" applyAlignment="1">
      <alignment vertical="center" wrapText="1"/>
    </xf>
    <xf numFmtId="0" fontId="34" fillId="0" borderId="0" xfId="19" applyFill="1"/>
    <xf numFmtId="0" fontId="0" fillId="0" borderId="0" xfId="0" applyFill="1"/>
    <xf numFmtId="0" fontId="16" fillId="0" borderId="15" xfId="19" applyFont="1" applyFill="1" applyBorder="1" applyAlignment="1">
      <alignment horizontal="center" vertical="center"/>
    </xf>
    <xf numFmtId="0" fontId="20" fillId="0" borderId="0" xfId="19" applyFont="1" applyFill="1" applyAlignment="1">
      <alignment horizontal="center" vertical="center"/>
    </xf>
    <xf numFmtId="0" fontId="18" fillId="0" borderId="1" xfId="19" applyFont="1" applyFill="1" applyBorder="1" applyAlignment="1">
      <alignment horizontal="center" vertical="center"/>
    </xf>
    <xf numFmtId="167" fontId="16" fillId="0" borderId="14" xfId="19" applyNumberFormat="1" applyFont="1" applyFill="1" applyBorder="1" applyAlignment="1">
      <alignment vertical="center" wrapText="1"/>
    </xf>
    <xf numFmtId="167" fontId="16" fillId="0" borderId="14" xfId="19" applyNumberFormat="1" applyFont="1" applyFill="1" applyBorder="1" applyAlignment="1">
      <alignment horizontal="center" vertical="center"/>
    </xf>
    <xf numFmtId="0" fontId="17" fillId="0" borderId="1" xfId="25" applyFont="1" applyFill="1" applyBorder="1" applyAlignment="1">
      <alignment horizontal="center" vertical="center"/>
    </xf>
    <xf numFmtId="167" fontId="16" fillId="0" borderId="14" xfId="19" applyNumberFormat="1" applyFont="1" applyFill="1" applyBorder="1" applyAlignment="1">
      <alignment horizontal="left" vertical="center"/>
    </xf>
    <xf numFmtId="0" fontId="16" fillId="0" borderId="1" xfId="19" applyFont="1" applyFill="1" applyBorder="1" applyAlignment="1">
      <alignment horizontal="center" vertical="center" wrapText="1"/>
    </xf>
    <xf numFmtId="0" fontId="16" fillId="0" borderId="1" xfId="19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6" fontId="24" fillId="0" borderId="19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7" fillId="0" borderId="19" xfId="0" applyNumberFormat="1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horizontal="center" vertical="center"/>
    </xf>
    <xf numFmtId="0" fontId="16" fillId="0" borderId="1" xfId="19" applyFont="1" applyFill="1" applyBorder="1" applyAlignment="1">
      <alignment vertical="center"/>
    </xf>
    <xf numFmtId="0" fontId="8" fillId="0" borderId="0" xfId="19" applyFont="1" applyFill="1" applyAlignment="1">
      <alignment horizontal="left" vertical="center"/>
    </xf>
    <xf numFmtId="0" fontId="16" fillId="0" borderId="0" xfId="19" applyFont="1" applyFill="1" applyAlignment="1">
      <alignment horizontal="left" vertical="center"/>
    </xf>
    <xf numFmtId="0" fontId="8" fillId="0" borderId="0" xfId="19" applyFont="1" applyFill="1" applyAlignment="1">
      <alignment horizontal="center" vertical="center"/>
    </xf>
    <xf numFmtId="0" fontId="0" fillId="0" borderId="0" xfId="0" applyAlignment="1">
      <alignment horizontal="right"/>
    </xf>
    <xf numFmtId="0" fontId="7" fillId="0" borderId="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7" fillId="0" borderId="24" xfId="34" applyFont="1" applyFill="1" applyBorder="1" applyAlignment="1">
      <alignment vertical="center"/>
    </xf>
    <xf numFmtId="0" fontId="7" fillId="0" borderId="0" xfId="34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24" applyFont="1" applyFill="1" applyBorder="1" applyAlignment="1">
      <alignment horizontal="left" vertical="center" wrapText="1"/>
    </xf>
    <xf numFmtId="166" fontId="6" fillId="0" borderId="1" xfId="24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6" fillId="0" borderId="0" xfId="24" applyFont="1" applyFill="1" applyAlignment="1">
      <alignment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34" applyFont="1" applyFill="1" applyBorder="1" applyAlignment="1">
      <alignment horizontal="left" vertical="center" wrapText="1"/>
    </xf>
    <xf numFmtId="0" fontId="6" fillId="0" borderId="1" xfId="34" applyFont="1" applyFill="1" applyBorder="1" applyAlignment="1">
      <alignment vertical="center" wrapText="1"/>
    </xf>
    <xf numFmtId="0" fontId="6" fillId="0" borderId="1" xfId="34" applyNumberFormat="1" applyFont="1" applyFill="1" applyBorder="1" applyAlignment="1" applyProtection="1">
      <alignment vertical="center" wrapText="1"/>
    </xf>
    <xf numFmtId="0" fontId="6" fillId="0" borderId="0" xfId="26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3" xfId="26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168" fontId="6" fillId="0" borderId="0" xfId="34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168" fontId="6" fillId="0" borderId="0" xfId="0" applyNumberFormat="1" applyFont="1" applyFill="1" applyBorder="1" applyAlignment="1">
      <alignment horizontal="center" vertical="center" wrapText="1"/>
    </xf>
    <xf numFmtId="166" fontId="6" fillId="0" borderId="1" xfId="34" applyNumberFormat="1" applyFont="1" applyFill="1" applyBorder="1" applyAlignment="1">
      <alignment horizontal="center" vertical="center" wrapText="1"/>
    </xf>
    <xf numFmtId="2" fontId="25" fillId="0" borderId="1" xfId="34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2" fontId="6" fillId="0" borderId="1" xfId="34" applyNumberFormat="1" applyFont="1" applyFill="1" applyBorder="1" applyAlignment="1" applyProtection="1">
      <alignment horizontal="center" vertical="center"/>
    </xf>
    <xf numFmtId="0" fontId="6" fillId="0" borderId="1" xfId="34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 wrapText="1"/>
    </xf>
    <xf numFmtId="49" fontId="6" fillId="0" borderId="0" xfId="34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0" xfId="26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28" applyFont="1" applyFill="1" applyAlignment="1">
      <alignment horizontal="left" vertical="center" wrapText="1"/>
    </xf>
    <xf numFmtId="0" fontId="7" fillId="0" borderId="0" xfId="34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6" fillId="0" borderId="1" xfId="1" applyFont="1" applyFill="1" applyBorder="1" applyAlignment="1" applyProtection="1">
      <alignment horizontal="center" vertical="center"/>
    </xf>
    <xf numFmtId="164" fontId="6" fillId="0" borderId="1" xfId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69" fontId="6" fillId="0" borderId="1" xfId="16" applyNumberFormat="1" applyFont="1" applyFill="1" applyBorder="1" applyAlignment="1">
      <alignment horizontal="center" vertical="center" wrapText="1"/>
    </xf>
    <xf numFmtId="2" fontId="6" fillId="0" borderId="1" xfId="34" applyNumberFormat="1" applyFont="1" applyFill="1" applyBorder="1" applyAlignment="1">
      <alignment vertical="center" wrapText="1"/>
    </xf>
    <xf numFmtId="2" fontId="6" fillId="0" borderId="26" xfId="34" applyNumberFormat="1" applyFont="1" applyFill="1" applyBorder="1" applyAlignment="1">
      <alignment horizontal="center" vertical="center" wrapText="1"/>
    </xf>
    <xf numFmtId="170" fontId="6" fillId="0" borderId="0" xfId="0" applyNumberFormat="1" applyFont="1" applyFill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2" fontId="6" fillId="0" borderId="14" xfId="34" applyNumberFormat="1" applyFont="1" applyFill="1" applyBorder="1" applyAlignment="1">
      <alignment horizontal="center" vertical="center"/>
    </xf>
    <xf numFmtId="0" fontId="3" fillId="0" borderId="0" xfId="34" applyFont="1" applyFill="1" applyAlignment="1">
      <alignment vertical="center"/>
    </xf>
    <xf numFmtId="0" fontId="3" fillId="0" borderId="0" xfId="34" applyFont="1" applyFill="1" applyBorder="1" applyAlignment="1">
      <alignment horizontal="left" vertical="center" wrapText="1"/>
    </xf>
    <xf numFmtId="2" fontId="3" fillId="0" borderId="0" xfId="34" applyNumberFormat="1" applyFont="1" applyFill="1" applyBorder="1" applyAlignment="1">
      <alignment horizontal="center" vertical="center"/>
    </xf>
    <xf numFmtId="2" fontId="6" fillId="0" borderId="1" xfId="34" applyNumberFormat="1" applyFont="1" applyFill="1" applyBorder="1" applyAlignment="1">
      <alignment horizontal="center"/>
    </xf>
    <xf numFmtId="171" fontId="6" fillId="0" borderId="1" xfId="34" applyNumberFormat="1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/>
    </xf>
    <xf numFmtId="2" fontId="6" fillId="0" borderId="14" xfId="34" applyNumberFormat="1" applyFont="1" applyFill="1" applyBorder="1" applyAlignment="1">
      <alignment horizontal="center"/>
    </xf>
    <xf numFmtId="2" fontId="3" fillId="0" borderId="0" xfId="34" applyNumberFormat="1" applyFont="1" applyFill="1" applyAlignment="1">
      <alignment vertical="center"/>
    </xf>
    <xf numFmtId="0" fontId="3" fillId="0" borderId="0" xfId="34" applyFont="1" applyFill="1" applyBorder="1" applyAlignment="1">
      <alignment horizontal="right" vertical="center" wrapText="1"/>
    </xf>
    <xf numFmtId="0" fontId="3" fillId="0" borderId="0" xfId="34" applyFont="1" applyFill="1" applyBorder="1" applyAlignment="1">
      <alignment horizontal="center" vertical="center"/>
    </xf>
    <xf numFmtId="2" fontId="3" fillId="0" borderId="0" xfId="34" applyNumberFormat="1" applyFont="1" applyFill="1" applyBorder="1" applyAlignment="1">
      <alignment horizontal="center"/>
    </xf>
    <xf numFmtId="0" fontId="3" fillId="0" borderId="0" xfId="34" applyFont="1" applyFill="1" applyBorder="1" applyAlignment="1">
      <alignment horizontal="center" vertical="center" wrapText="1"/>
    </xf>
    <xf numFmtId="2" fontId="3" fillId="0" borderId="0" xfId="34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2" fontId="6" fillId="0" borderId="14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Alignment="1">
      <alignment vertical="center"/>
    </xf>
    <xf numFmtId="2" fontId="6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6" fillId="0" borderId="14" xfId="34" applyFont="1" applyFill="1" applyBorder="1" applyAlignment="1">
      <alignment horizontal="center" vertical="center" wrapText="1"/>
    </xf>
    <xf numFmtId="2" fontId="6" fillId="0" borderId="1" xfId="36" applyNumberFormat="1" applyFont="1" applyFill="1" applyBorder="1" applyAlignment="1" applyProtection="1">
      <alignment horizontal="center" vertical="center" wrapText="1"/>
    </xf>
    <xf numFmtId="0" fontId="6" fillId="0" borderId="0" xfId="34" applyFont="1" applyFill="1" applyAlignment="1">
      <alignment vertical="top" wrapText="1"/>
    </xf>
    <xf numFmtId="0" fontId="7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2" fontId="25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left" vertical="center"/>
    </xf>
    <xf numFmtId="0" fontId="6" fillId="0" borderId="1" xfId="24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/>
    </xf>
    <xf numFmtId="0" fontId="28" fillId="0" borderId="1" xfId="0" applyFont="1" applyFill="1" applyBorder="1"/>
    <xf numFmtId="166" fontId="6" fillId="0" borderId="0" xfId="0" applyNumberFormat="1" applyFont="1" applyFill="1" applyBorder="1" applyAlignment="1">
      <alignment vertical="center"/>
    </xf>
    <xf numFmtId="0" fontId="29" fillId="0" borderId="0" xfId="24" applyFont="1" applyFill="1" applyBorder="1" applyAlignment="1">
      <alignment horizontal="center" vertical="center"/>
    </xf>
    <xf numFmtId="166" fontId="6" fillId="0" borderId="0" xfId="28" applyNumberFormat="1" applyFont="1" applyFill="1" applyBorder="1" applyAlignment="1">
      <alignment horizontal="left" vertical="center"/>
    </xf>
    <xf numFmtId="0" fontId="6" fillId="0" borderId="0" xfId="28" applyFont="1" applyFill="1" applyBorder="1" applyAlignment="1">
      <alignment vertical="center"/>
    </xf>
    <xf numFmtId="166" fontId="6" fillId="0" borderId="0" xfId="28" applyNumberFormat="1" applyFont="1" applyFill="1" applyBorder="1" applyAlignment="1">
      <alignment vertical="center"/>
    </xf>
    <xf numFmtId="0" fontId="29" fillId="0" borderId="0" xfId="24" applyFont="1" applyFill="1" applyBorder="1" applyAlignment="1">
      <alignment vertical="center"/>
    </xf>
    <xf numFmtId="0" fontId="6" fillId="0" borderId="1" xfId="34" applyFont="1" applyFill="1" applyBorder="1" applyAlignment="1">
      <alignment horizontal="center" vertical="center" textRotation="90" wrapText="1"/>
    </xf>
    <xf numFmtId="0" fontId="6" fillId="0" borderId="1" xfId="28" applyFont="1" applyFill="1" applyBorder="1" applyAlignment="1">
      <alignment horizontal="center" vertical="center"/>
    </xf>
    <xf numFmtId="0" fontId="6" fillId="0" borderId="1" xfId="28" applyFont="1" applyFill="1" applyBorder="1" applyAlignment="1">
      <alignment horizontal="center" vertical="center" textRotation="90" wrapText="1"/>
    </xf>
    <xf numFmtId="1" fontId="6" fillId="0" borderId="1" xfId="3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34" applyNumberFormat="1" applyFont="1" applyFill="1" applyBorder="1" applyAlignment="1" applyProtection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49" fontId="6" fillId="0" borderId="18" xfId="34" applyNumberFormat="1" applyFont="1" applyFill="1" applyBorder="1" applyAlignment="1" applyProtection="1">
      <alignment horizontal="center" vertical="center" wrapText="1"/>
    </xf>
    <xf numFmtId="2" fontId="6" fillId="0" borderId="18" xfId="34" applyNumberFormat="1" applyFont="1" applyFill="1" applyBorder="1" applyAlignment="1">
      <alignment horizontal="center" vertical="center" wrapText="1"/>
    </xf>
    <xf numFmtId="169" fontId="6" fillId="0" borderId="18" xfId="16" applyNumberFormat="1" applyFont="1" applyFill="1" applyBorder="1" applyAlignment="1">
      <alignment horizontal="center" vertical="center" wrapText="1"/>
    </xf>
    <xf numFmtId="2" fontId="6" fillId="0" borderId="18" xfId="34" applyNumberFormat="1" applyFont="1" applyFill="1" applyBorder="1" applyAlignment="1" applyProtection="1">
      <alignment horizontal="center" vertical="center" wrapText="1"/>
    </xf>
    <xf numFmtId="164" fontId="6" fillId="0" borderId="18" xfId="1" applyFont="1" applyFill="1" applyBorder="1" applyAlignment="1" applyProtection="1">
      <alignment horizontal="center" vertical="center"/>
    </xf>
    <xf numFmtId="164" fontId="6" fillId="0" borderId="18" xfId="1" applyFont="1" applyFill="1" applyBorder="1" applyAlignment="1" applyProtection="1">
      <alignment horizontal="center" vertical="center" wrapText="1"/>
    </xf>
    <xf numFmtId="49" fontId="6" fillId="0" borderId="9" xfId="34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3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vertical="center" wrapText="1"/>
    </xf>
    <xf numFmtId="2" fontId="6" fillId="0" borderId="1" xfId="27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/>
    </xf>
    <xf numFmtId="0" fontId="6" fillId="0" borderId="1" xfId="36" applyFont="1" applyFill="1" applyBorder="1" applyAlignment="1">
      <alignment horizontal="center" vertical="center" wrapText="1"/>
    </xf>
    <xf numFmtId="0" fontId="6" fillId="0" borderId="1" xfId="36" applyFont="1" applyFill="1" applyBorder="1" applyAlignment="1">
      <alignment vertical="center" wrapText="1"/>
    </xf>
    <xf numFmtId="2" fontId="6" fillId="0" borderId="9" xfId="34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34" applyNumberFormat="1" applyFont="1" applyFill="1" applyBorder="1" applyAlignment="1">
      <alignment horizontal="center" vertical="center" wrapText="1"/>
    </xf>
    <xf numFmtId="164" fontId="6" fillId="0" borderId="9" xfId="1" applyFont="1" applyFill="1" applyBorder="1" applyAlignment="1" applyProtection="1">
      <alignment horizontal="center" vertical="center"/>
    </xf>
    <xf numFmtId="164" fontId="6" fillId="0" borderId="9" xfId="1" applyFont="1" applyFill="1" applyBorder="1" applyAlignment="1" applyProtection="1">
      <alignment horizontal="center" vertical="center" wrapText="1"/>
    </xf>
    <xf numFmtId="49" fontId="6" fillId="0" borderId="14" xfId="34" applyNumberFormat="1" applyFont="1" applyFill="1" applyBorder="1" applyAlignment="1" applyProtection="1">
      <alignment horizontal="center" vertical="center" wrapText="1"/>
    </xf>
    <xf numFmtId="164" fontId="6" fillId="0" borderId="26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2" fontId="10" fillId="0" borderId="1" xfId="34" applyNumberFormat="1" applyFont="1" applyFill="1" applyBorder="1" applyAlignment="1">
      <alignment horizontal="center" vertical="center" wrapText="1"/>
    </xf>
    <xf numFmtId="2" fontId="10" fillId="0" borderId="1" xfId="34" applyNumberFormat="1" applyFont="1" applyFill="1" applyBorder="1" applyAlignment="1" applyProtection="1">
      <alignment horizontal="center" vertical="center" wrapText="1"/>
    </xf>
    <xf numFmtId="0" fontId="6" fillId="0" borderId="14" xfId="27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 wrapText="1"/>
    </xf>
    <xf numFmtId="0" fontId="6" fillId="0" borderId="18" xfId="34" applyFont="1" applyFill="1" applyBorder="1" applyAlignment="1">
      <alignment horizontal="center" vertical="center" wrapText="1"/>
    </xf>
    <xf numFmtId="0" fontId="6" fillId="0" borderId="9" xfId="34" applyFont="1" applyFill="1" applyBorder="1" applyAlignment="1">
      <alignment vertical="center" wrapText="1"/>
    </xf>
    <xf numFmtId="0" fontId="6" fillId="0" borderId="9" xfId="34" applyFont="1" applyFill="1" applyBorder="1" applyAlignment="1">
      <alignment horizontal="center" vertical="center" wrapText="1"/>
    </xf>
    <xf numFmtId="0" fontId="7" fillId="0" borderId="0" xfId="34" applyFont="1" applyFill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166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/>
    <xf numFmtId="2" fontId="6" fillId="0" borderId="1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0" xfId="0" applyFont="1" applyFill="1" applyAlignment="1">
      <alignment horizontal="left" vertical="center" wrapText="1"/>
    </xf>
    <xf numFmtId="0" fontId="6" fillId="0" borderId="1" xfId="34" applyFont="1" applyFill="1" applyBorder="1" applyAlignment="1">
      <alignment vertical="center"/>
    </xf>
    <xf numFmtId="0" fontId="15" fillId="0" borderId="1" xfId="34" applyFont="1" applyFill="1" applyBorder="1" applyAlignment="1">
      <alignment horizontal="left" vertical="center" wrapText="1"/>
    </xf>
    <xf numFmtId="0" fontId="6" fillId="0" borderId="1" xfId="34" applyNumberFormat="1" applyFont="1" applyFill="1" applyBorder="1" applyAlignment="1" applyProtection="1">
      <alignment horizontal="left" vertical="center" wrapText="1"/>
    </xf>
    <xf numFmtId="0" fontId="6" fillId="0" borderId="0" xfId="34" applyNumberFormat="1" applyFont="1" applyFill="1" applyBorder="1" applyAlignment="1" applyProtection="1">
      <alignment horizontal="left" vertical="center" wrapText="1"/>
    </xf>
    <xf numFmtId="0" fontId="6" fillId="0" borderId="0" xfId="34" applyNumberFormat="1" applyFont="1" applyFill="1" applyBorder="1" applyAlignment="1" applyProtection="1">
      <alignment horizontal="center" vertical="center" wrapText="1"/>
    </xf>
    <xf numFmtId="2" fontId="6" fillId="0" borderId="0" xfId="34" applyNumberFormat="1" applyFont="1" applyFill="1" applyBorder="1" applyAlignment="1" applyProtection="1">
      <alignment horizontal="center" vertical="center" wrapText="1"/>
    </xf>
    <xf numFmtId="164" fontId="6" fillId="0" borderId="0" xfId="34" applyNumberFormat="1" applyFont="1" applyFill="1" applyBorder="1" applyAlignment="1" applyProtection="1">
      <alignment horizontal="center" vertical="center" wrapText="1"/>
    </xf>
    <xf numFmtId="0" fontId="6" fillId="0" borderId="0" xfId="26" applyFont="1" applyFill="1" applyBorder="1" applyAlignment="1">
      <alignment horizontal="left" vertical="center" wrapText="1"/>
    </xf>
    <xf numFmtId="0" fontId="6" fillId="0" borderId="0" xfId="26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7" fillId="0" borderId="0" xfId="34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7" fillId="0" borderId="0" xfId="28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6" fillId="0" borderId="0" xfId="34" applyFont="1" applyFill="1" applyAlignment="1">
      <alignment horizontal="left" vertical="center"/>
    </xf>
    <xf numFmtId="2" fontId="29" fillId="0" borderId="0" xfId="0" applyNumberFormat="1" applyFont="1" applyFill="1" applyAlignment="1">
      <alignment vertical="center"/>
    </xf>
    <xf numFmtId="0" fontId="6" fillId="0" borderId="0" xfId="6" applyNumberFormat="1" applyFont="1" applyFill="1" applyBorder="1" applyAlignment="1" applyProtection="1">
      <alignment horizontal="right" vertical="center" wrapText="1"/>
      <protection locked="0"/>
    </xf>
    <xf numFmtId="2" fontId="7" fillId="0" borderId="3" xfId="16" applyNumberFormat="1" applyFont="1" applyFill="1" applyBorder="1" applyAlignment="1">
      <alignment horizontal="center" vertical="center"/>
    </xf>
    <xf numFmtId="0" fontId="7" fillId="0" borderId="0" xfId="28" applyFont="1" applyFill="1" applyBorder="1" applyAlignment="1">
      <alignment vertical="center" wrapText="1"/>
    </xf>
    <xf numFmtId="0" fontId="7" fillId="0" borderId="1" xfId="28" applyFont="1" applyFill="1" applyBorder="1" applyAlignment="1">
      <alignment vertical="center"/>
    </xf>
    <xf numFmtId="0" fontId="7" fillId="0" borderId="1" xfId="28" applyFont="1" applyFill="1" applyBorder="1" applyAlignment="1">
      <alignment horizontal="center" vertical="center" wrapText="1"/>
    </xf>
    <xf numFmtId="0" fontId="6" fillId="0" borderId="1" xfId="29" applyFont="1" applyFill="1" applyBorder="1"/>
    <xf numFmtId="0" fontId="7" fillId="0" borderId="1" xfId="28" applyFont="1" applyFill="1" applyBorder="1" applyAlignment="1">
      <alignment horizontal="center" vertical="center"/>
    </xf>
    <xf numFmtId="0" fontId="7" fillId="0" borderId="1" xfId="34" applyFont="1" applyFill="1" applyBorder="1" applyAlignment="1">
      <alignment horizontal="left" vertical="center" wrapText="1"/>
    </xf>
    <xf numFmtId="0" fontId="6" fillId="0" borderId="1" xfId="28" applyFont="1" applyFill="1" applyBorder="1" applyAlignment="1">
      <alignment horizontal="left" vertical="top" wrapText="1"/>
    </xf>
    <xf numFmtId="2" fontId="6" fillId="0" borderId="1" xfId="28" applyNumberFormat="1" applyFont="1" applyFill="1" applyBorder="1" applyAlignment="1">
      <alignment horizontal="center" vertical="center" wrapText="1"/>
    </xf>
    <xf numFmtId="2" fontId="15" fillId="0" borderId="1" xfId="28" applyNumberFormat="1" applyFont="1" applyFill="1" applyBorder="1" applyAlignment="1">
      <alignment horizontal="center" vertical="center" wrapText="1"/>
    </xf>
    <xf numFmtId="2" fontId="6" fillId="0" borderId="1" xfId="26" applyNumberFormat="1" applyFont="1" applyFill="1" applyBorder="1" applyAlignment="1">
      <alignment horizontal="center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29" fillId="0" borderId="1" xfId="28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0" xfId="29" applyFont="1" applyFill="1" applyAlignment="1">
      <alignment horizontal="left" vertical="center"/>
    </xf>
    <xf numFmtId="0" fontId="7" fillId="0" borderId="1" xfId="28" applyFont="1" applyFill="1" applyBorder="1" applyAlignment="1">
      <alignment horizontal="left" vertical="center"/>
    </xf>
    <xf numFmtId="0" fontId="6" fillId="0" borderId="1" xfId="29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2" fontId="15" fillId="0" borderId="1" xfId="34" applyNumberFormat="1" applyFont="1" applyFill="1" applyBorder="1" applyAlignment="1">
      <alignment horizontal="center" vertical="center"/>
    </xf>
    <xf numFmtId="0" fontId="6" fillId="0" borderId="0" xfId="29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0" fontId="29" fillId="0" borderId="1" xfId="28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6" fillId="0" borderId="0" xfId="29" applyFont="1" applyFill="1" applyAlignment="1">
      <alignment vertical="center" wrapText="1"/>
    </xf>
    <xf numFmtId="0" fontId="7" fillId="0" borderId="0" xfId="26" applyFont="1" applyFill="1" applyBorder="1" applyAlignment="1">
      <alignment horizontal="right" vertical="center"/>
    </xf>
    <xf numFmtId="0" fontId="7" fillId="0" borderId="0" xfId="26" applyFont="1" applyFill="1" applyBorder="1" applyAlignment="1">
      <alignment vertical="center"/>
    </xf>
    <xf numFmtId="2" fontId="7" fillId="0" borderId="1" xfId="26" applyNumberFormat="1" applyFont="1" applyFill="1" applyBorder="1" applyAlignment="1">
      <alignment horizontal="center" vertical="center"/>
    </xf>
    <xf numFmtId="0" fontId="7" fillId="0" borderId="0" xfId="26" applyFont="1" applyFill="1" applyAlignment="1">
      <alignment horizontal="right" vertical="center"/>
    </xf>
    <xf numFmtId="9" fontId="7" fillId="0" borderId="0" xfId="26" applyNumberFormat="1" applyFont="1" applyFill="1" applyAlignment="1">
      <alignment horizontal="center" vertical="center"/>
    </xf>
    <xf numFmtId="0" fontId="7" fillId="0" borderId="0" xfId="26" applyFont="1" applyFill="1" applyAlignment="1">
      <alignment vertical="center"/>
    </xf>
    <xf numFmtId="2" fontId="6" fillId="0" borderId="0" xfId="34" applyNumberFormat="1" applyFont="1" applyFill="1" applyBorder="1" applyAlignment="1">
      <alignment vertical="center"/>
    </xf>
    <xf numFmtId="0" fontId="7" fillId="0" borderId="0" xfId="27" applyNumberFormat="1" applyFont="1" applyFill="1" applyBorder="1" applyAlignment="1" applyProtection="1">
      <alignment vertical="center"/>
    </xf>
    <xf numFmtId="0" fontId="6" fillId="0" borderId="0" xfId="26" applyFont="1" applyFill="1" applyAlignment="1">
      <alignment vertical="center"/>
    </xf>
    <xf numFmtId="0" fontId="6" fillId="0" borderId="0" xfId="13" applyFont="1" applyFill="1" applyAlignment="1">
      <alignment vertical="center"/>
    </xf>
    <xf numFmtId="2" fontId="6" fillId="0" borderId="0" xfId="28" applyNumberFormat="1" applyFont="1" applyFill="1" applyAlignment="1">
      <alignment vertical="center"/>
    </xf>
    <xf numFmtId="0" fontId="15" fillId="0" borderId="1" xfId="34" applyFont="1" applyFill="1" applyBorder="1" applyAlignment="1">
      <alignment horizontal="center" vertical="center"/>
    </xf>
    <xf numFmtId="0" fontId="15" fillId="0" borderId="1" xfId="34" applyFont="1" applyFill="1" applyBorder="1" applyAlignment="1">
      <alignment horizontal="center" vertical="center" wrapText="1"/>
    </xf>
    <xf numFmtId="0" fontId="15" fillId="0" borderId="1" xfId="13" applyFont="1" applyFill="1" applyBorder="1" applyAlignment="1">
      <alignment horizontal="center" wrapText="1"/>
    </xf>
    <xf numFmtId="0" fontId="15" fillId="0" borderId="18" xfId="13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left" wrapText="1"/>
    </xf>
    <xf numFmtId="2" fontId="6" fillId="0" borderId="1" xfId="26" applyNumberFormat="1" applyFont="1" applyFill="1" applyBorder="1" applyAlignment="1">
      <alignment horizontal="center" vertical="center"/>
    </xf>
    <xf numFmtId="2" fontId="15" fillId="0" borderId="1" xfId="26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wrapText="1"/>
    </xf>
    <xf numFmtId="2" fontId="6" fillId="0" borderId="9" xfId="26" applyNumberFormat="1" applyFont="1" applyFill="1" applyBorder="1" applyAlignment="1">
      <alignment horizontal="center" vertical="center"/>
    </xf>
    <xf numFmtId="2" fontId="15" fillId="0" borderId="9" xfId="26" applyNumberFormat="1" applyFont="1" applyFill="1" applyBorder="1" applyAlignment="1">
      <alignment horizontal="center" vertical="center"/>
    </xf>
    <xf numFmtId="2" fontId="7" fillId="0" borderId="0" xfId="26" applyNumberFormat="1" applyFont="1" applyFill="1" applyBorder="1" applyAlignment="1">
      <alignment horizontal="center" vertical="center"/>
    </xf>
    <xf numFmtId="2" fontId="7" fillId="0" borderId="0" xfId="26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6" fillId="0" borderId="1" xfId="26" applyNumberFormat="1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center" vertical="center" wrapText="1"/>
    </xf>
    <xf numFmtId="0" fontId="6" fillId="0" borderId="1" xfId="26" applyNumberFormat="1" applyFont="1" applyFill="1" applyBorder="1" applyAlignment="1">
      <alignment horizontal="center" vertical="center"/>
    </xf>
    <xf numFmtId="0" fontId="6" fillId="0" borderId="1" xfId="28" applyNumberFormat="1" applyFont="1" applyFill="1" applyBorder="1" applyAlignment="1">
      <alignment horizontal="center" vertical="center"/>
    </xf>
    <xf numFmtId="0" fontId="6" fillId="0" borderId="1" xfId="28" applyFont="1" applyFill="1" applyBorder="1" applyAlignment="1">
      <alignment vertical="center"/>
    </xf>
    <xf numFmtId="0" fontId="6" fillId="0" borderId="1" xfId="28" applyFont="1" applyFill="1" applyBorder="1" applyAlignment="1">
      <alignment vertical="center" wrapText="1"/>
    </xf>
    <xf numFmtId="0" fontId="6" fillId="0" borderId="1" xfId="34" applyNumberFormat="1" applyFont="1" applyFill="1" applyBorder="1" applyAlignment="1">
      <alignment horizontal="center" vertical="center"/>
    </xf>
    <xf numFmtId="0" fontId="6" fillId="0" borderId="1" xfId="28" applyFont="1" applyFill="1" applyBorder="1" applyAlignment="1">
      <alignment horizontal="left" vertical="center" wrapText="1"/>
    </xf>
    <xf numFmtId="49" fontId="6" fillId="0" borderId="1" xfId="28" applyNumberFormat="1" applyFont="1" applyFill="1" applyBorder="1" applyAlignment="1">
      <alignment horizontal="center" vertical="center"/>
    </xf>
    <xf numFmtId="0" fontId="6" fillId="0" borderId="1" xfId="28" applyNumberFormat="1" applyFont="1" applyFill="1" applyBorder="1" applyAlignment="1">
      <alignment horizontal="center" wrapText="1"/>
    </xf>
    <xf numFmtId="0" fontId="31" fillId="0" borderId="1" xfId="28" applyFont="1" applyFill="1" applyBorder="1" applyAlignment="1">
      <alignment horizontal="center" vertical="center" wrapText="1"/>
    </xf>
    <xf numFmtId="0" fontId="7" fillId="0" borderId="1" xfId="28" applyNumberFormat="1" applyFont="1" applyFill="1" applyBorder="1" applyAlignment="1">
      <alignment vertical="center"/>
    </xf>
    <xf numFmtId="0" fontId="6" fillId="0" borderId="1" xfId="28" applyNumberFormat="1" applyFont="1" applyFill="1" applyBorder="1" applyAlignment="1">
      <alignment vertical="center"/>
    </xf>
    <xf numFmtId="0" fontId="6" fillId="0" borderId="0" xfId="28" applyFont="1" applyFill="1" applyBorder="1" applyAlignment="1">
      <alignment horizontal="center" vertical="center"/>
    </xf>
    <xf numFmtId="0" fontId="6" fillId="0" borderId="0" xfId="28" applyFont="1" applyFill="1" applyBorder="1" applyAlignment="1">
      <alignment horizontal="center" vertical="center" wrapText="1"/>
    </xf>
    <xf numFmtId="2" fontId="6" fillId="0" borderId="0" xfId="28" applyNumberFormat="1" applyFont="1" applyFill="1" applyBorder="1" applyAlignment="1">
      <alignment horizontal="center" vertical="center"/>
    </xf>
    <xf numFmtId="49" fontId="6" fillId="0" borderId="0" xfId="26" applyNumberFormat="1" applyFont="1" applyFill="1" applyBorder="1" applyAlignment="1">
      <alignment vertical="center"/>
    </xf>
    <xf numFmtId="0" fontId="32" fillId="0" borderId="0" xfId="26" applyFont="1" applyFill="1" applyBorder="1" applyAlignment="1">
      <alignment horizontal="right" vertical="center"/>
    </xf>
    <xf numFmtId="0" fontId="32" fillId="0" borderId="0" xfId="26" applyFont="1" applyFill="1" applyBorder="1" applyAlignment="1">
      <alignment vertical="center"/>
    </xf>
    <xf numFmtId="0" fontId="32" fillId="0" borderId="0" xfId="26" applyFont="1" applyFill="1" applyAlignment="1">
      <alignment horizontal="right" vertical="center"/>
    </xf>
    <xf numFmtId="0" fontId="32" fillId="0" borderId="0" xfId="26" applyFont="1" applyFill="1" applyAlignment="1">
      <alignment vertical="center"/>
    </xf>
    <xf numFmtId="9" fontId="32" fillId="0" borderId="0" xfId="26" applyNumberFormat="1" applyFont="1" applyFill="1" applyAlignment="1">
      <alignment horizontal="center" vertical="center"/>
    </xf>
    <xf numFmtId="0" fontId="6" fillId="0" borderId="1" xfId="26" applyFont="1" applyFill="1" applyBorder="1" applyAlignment="1">
      <alignment horizontal="center" vertical="center"/>
    </xf>
    <xf numFmtId="164" fontId="6" fillId="0" borderId="1" xfId="26" applyNumberFormat="1" applyFont="1" applyFill="1" applyBorder="1" applyAlignment="1">
      <alignment horizontal="center" vertical="center"/>
    </xf>
    <xf numFmtId="164" fontId="6" fillId="0" borderId="1" xfId="28" applyNumberFormat="1" applyFont="1" applyFill="1" applyBorder="1" applyAlignment="1">
      <alignment horizontal="center" vertical="center"/>
    </xf>
    <xf numFmtId="164" fontId="6" fillId="0" borderId="1" xfId="28" applyNumberFormat="1" applyFont="1" applyFill="1" applyBorder="1" applyAlignment="1">
      <alignment vertical="center"/>
    </xf>
    <xf numFmtId="164" fontId="6" fillId="0" borderId="1" xfId="16" applyNumberFormat="1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vertical="center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horizontal="center" vertical="center" wrapText="1"/>
    </xf>
    <xf numFmtId="49" fontId="6" fillId="0" borderId="1" xfId="16" applyNumberFormat="1" applyFont="1" applyFill="1" applyBorder="1" applyAlignment="1">
      <alignment horizontal="center" vertical="center"/>
    </xf>
    <xf numFmtId="49" fontId="6" fillId="0" borderId="0" xfId="26" applyNumberFormat="1" applyFont="1" applyFill="1" applyBorder="1" applyAlignment="1">
      <alignment horizontal="center" vertical="center"/>
    </xf>
    <xf numFmtId="0" fontId="6" fillId="0" borderId="0" xfId="27" applyNumberFormat="1" applyFont="1" applyFill="1" applyBorder="1" applyAlignment="1" applyProtection="1">
      <alignment horizontal="left" vertical="top"/>
    </xf>
    <xf numFmtId="0" fontId="7" fillId="0" borderId="0" xfId="28" applyFont="1" applyFill="1" applyAlignment="1">
      <alignment horizontal="left" vertical="center"/>
    </xf>
    <xf numFmtId="0" fontId="7" fillId="0" borderId="0" xfId="34" applyFont="1" applyFill="1" applyAlignment="1">
      <alignment horizontal="left" vertical="center"/>
    </xf>
    <xf numFmtId="0" fontId="7" fillId="0" borderId="0" xfId="28" applyFont="1" applyFill="1" applyAlignment="1">
      <alignment vertical="center"/>
    </xf>
    <xf numFmtId="0" fontId="6" fillId="0" borderId="0" xfId="34" applyFont="1" applyFill="1" applyBorder="1" applyAlignment="1">
      <alignment horizontal="left" vertical="center" wrapText="1"/>
    </xf>
    <xf numFmtId="2" fontId="7" fillId="0" borderId="0" xfId="34" applyNumberFormat="1" applyFont="1" applyFill="1" applyAlignment="1">
      <alignment vertical="center"/>
    </xf>
    <xf numFmtId="0" fontId="6" fillId="0" borderId="0" xfId="34" applyFont="1" applyFill="1" applyBorder="1" applyAlignment="1">
      <alignment horizontal="left" vertical="center" textRotation="90"/>
    </xf>
    <xf numFmtId="0" fontId="6" fillId="0" borderId="0" xfId="34" applyFont="1" applyFill="1" applyBorder="1" applyAlignment="1">
      <alignment vertical="center" textRotation="90"/>
    </xf>
    <xf numFmtId="2" fontId="7" fillId="0" borderId="0" xfId="16" applyNumberFormat="1" applyFont="1" applyFill="1" applyAlignment="1">
      <alignment vertical="center"/>
    </xf>
    <xf numFmtId="0" fontId="7" fillId="0" borderId="1" xfId="16" applyFont="1" applyFill="1" applyBorder="1" applyAlignment="1">
      <alignment horizontal="center" vertical="center" wrapText="1"/>
    </xf>
    <xf numFmtId="164" fontId="6" fillId="0" borderId="1" xfId="16" applyNumberFormat="1" applyFont="1" applyFill="1" applyBorder="1" applyAlignment="1" applyProtection="1">
      <alignment horizontal="center" vertical="center"/>
    </xf>
    <xf numFmtId="164" fontId="6" fillId="0" borderId="0" xfId="16" applyNumberFormat="1" applyFont="1" applyFill="1" applyBorder="1" applyAlignment="1" applyProtection="1">
      <alignment horizontal="center" vertical="center"/>
    </xf>
    <xf numFmtId="0" fontId="6" fillId="0" borderId="0" xfId="16" applyNumberFormat="1" applyFont="1" applyFill="1" applyBorder="1" applyAlignment="1" applyProtection="1">
      <alignment horizontal="center" vertical="center" wrapText="1"/>
    </xf>
    <xf numFmtId="164" fontId="7" fillId="0" borderId="0" xfId="16" applyNumberFormat="1" applyFont="1" applyFill="1" applyBorder="1" applyAlignment="1" applyProtection="1">
      <alignment horizontal="right" vertical="center" wrapText="1"/>
    </xf>
    <xf numFmtId="0" fontId="6" fillId="0" borderId="0" xfId="16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34" applyFont="1" applyFill="1" applyBorder="1" applyAlignment="1">
      <alignment horizontal="right" vertical="center"/>
    </xf>
    <xf numFmtId="0" fontId="7" fillId="0" borderId="0" xfId="34" applyFont="1" applyFill="1" applyBorder="1" applyAlignment="1">
      <alignment horizontal="left" vertical="center"/>
    </xf>
    <xf numFmtId="0" fontId="6" fillId="0" borderId="0" xfId="34" applyFont="1" applyFill="1" applyBorder="1" applyAlignment="1">
      <alignment horizontal="right" vertical="center"/>
    </xf>
    <xf numFmtId="0" fontId="7" fillId="0" borderId="1" xfId="27" applyNumberFormat="1" applyFont="1" applyFill="1" applyBorder="1" applyAlignment="1" applyProtection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7" fillId="0" borderId="1" xfId="16" applyNumberFormat="1" applyFont="1" applyFill="1" applyBorder="1" applyAlignment="1" applyProtection="1">
      <alignment horizontal="center" vertical="center" wrapText="1"/>
    </xf>
    <xf numFmtId="0" fontId="6" fillId="0" borderId="2" xfId="34" applyFont="1" applyFill="1" applyBorder="1" applyAlignment="1">
      <alignment horizontal="right" vertical="center"/>
    </xf>
    <xf numFmtId="0" fontId="6" fillId="0" borderId="4" xfId="34" applyFont="1" applyFill="1" applyBorder="1" applyAlignment="1">
      <alignment horizontal="center" vertical="center" textRotation="90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Fill="1" applyBorder="1" applyAlignment="1">
      <alignment horizontal="center" vertical="center" textRotation="90"/>
    </xf>
    <xf numFmtId="0" fontId="8" fillId="3" borderId="4" xfId="34" applyFont="1" applyFill="1" applyBorder="1" applyAlignment="1">
      <alignment horizontal="center" vertical="center" textRotation="90" wrapText="1"/>
    </xf>
    <xf numFmtId="0" fontId="6" fillId="0" borderId="6" xfId="28" applyFont="1" applyFill="1" applyBorder="1" applyAlignment="1">
      <alignment horizontal="center" vertical="center"/>
    </xf>
    <xf numFmtId="0" fontId="6" fillId="0" borderId="0" xfId="35" applyFont="1" applyFill="1" applyBorder="1" applyAlignment="1">
      <alignment horizontal="right" vertical="center"/>
    </xf>
    <xf numFmtId="0" fontId="6" fillId="0" borderId="0" xfId="7" applyNumberFormat="1" applyFont="1" applyFill="1" applyBorder="1" applyAlignment="1" applyProtection="1">
      <alignment horizontal="right" vertical="center"/>
      <protection locked="0"/>
    </xf>
    <xf numFmtId="0" fontId="6" fillId="0" borderId="0" xfId="7" applyNumberFormat="1" applyFont="1" applyFill="1" applyBorder="1" applyAlignment="1" applyProtection="1">
      <alignment horizontal="left" vertical="center"/>
      <protection locked="0"/>
    </xf>
    <xf numFmtId="2" fontId="6" fillId="0" borderId="0" xfId="18" applyNumberFormat="1" applyFont="1" applyFill="1" applyBorder="1" applyAlignment="1" applyProtection="1">
      <alignment horizontal="center" wrapText="1"/>
    </xf>
    <xf numFmtId="0" fontId="6" fillId="0" borderId="4" xfId="35" applyFont="1" applyFill="1" applyBorder="1" applyAlignment="1">
      <alignment horizontal="left" vertical="center" textRotation="90" wrapText="1"/>
    </xf>
    <xf numFmtId="0" fontId="6" fillId="0" borderId="4" xfId="35" applyFont="1" applyFill="1" applyBorder="1" applyAlignment="1">
      <alignment horizontal="center" vertical="center" textRotation="90" wrapText="1"/>
    </xf>
    <xf numFmtId="0" fontId="6" fillId="0" borderId="4" xfId="35" applyFont="1" applyFill="1" applyBorder="1" applyAlignment="1">
      <alignment horizontal="center" vertical="center" wrapText="1"/>
    </xf>
    <xf numFmtId="0" fontId="6" fillId="0" borderId="4" xfId="35" applyFont="1" applyFill="1" applyBorder="1" applyAlignment="1">
      <alignment horizontal="center" vertical="center" textRotation="90"/>
    </xf>
    <xf numFmtId="0" fontId="8" fillId="0" borderId="0" xfId="19" applyFont="1" applyFill="1" applyBorder="1" applyAlignment="1">
      <alignment horizontal="right" vertical="center"/>
    </xf>
    <xf numFmtId="0" fontId="16" fillId="0" borderId="0" xfId="19" applyFont="1" applyFill="1" applyBorder="1" applyAlignment="1">
      <alignment horizontal="right" vertical="center"/>
    </xf>
    <xf numFmtId="0" fontId="9" fillId="0" borderId="0" xfId="19" applyFont="1" applyFill="1" applyBorder="1" applyAlignment="1">
      <alignment horizontal="right" vertical="center"/>
    </xf>
    <xf numFmtId="0" fontId="8" fillId="0" borderId="0" xfId="19" applyFont="1" applyFill="1" applyBorder="1" applyAlignment="1">
      <alignment horizontal="center" vertical="center"/>
    </xf>
    <xf numFmtId="0" fontId="8" fillId="0" borderId="0" xfId="19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horizontal="center" vertical="center"/>
    </xf>
    <xf numFmtId="0" fontId="9" fillId="0" borderId="0" xfId="19" applyFont="1" applyFill="1" applyBorder="1" applyAlignment="1">
      <alignment horizontal="center" vertical="center"/>
    </xf>
    <xf numFmtId="0" fontId="16" fillId="0" borderId="1" xfId="1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34" applyFont="1" applyFill="1" applyBorder="1" applyAlignment="1">
      <alignment horizontal="center" vertical="center" textRotation="90" wrapText="1"/>
    </xf>
    <xf numFmtId="0" fontId="6" fillId="0" borderId="1" xfId="34" applyFont="1" applyFill="1" applyBorder="1" applyAlignment="1">
      <alignment horizontal="center" vertical="center" wrapText="1"/>
    </xf>
    <xf numFmtId="0" fontId="6" fillId="0" borderId="1" xfId="34" applyFont="1" applyFill="1" applyBorder="1" applyAlignment="1">
      <alignment horizontal="center" vertical="center" textRotation="90"/>
    </xf>
    <xf numFmtId="0" fontId="6" fillId="0" borderId="1" xfId="2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34" applyFont="1" applyFill="1" applyBorder="1" applyAlignment="1">
      <alignment horizontal="center" vertical="center"/>
    </xf>
    <xf numFmtId="0" fontId="7" fillId="0" borderId="1" xfId="28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9" fillId="0" borderId="1" xfId="13" applyFont="1" applyFill="1" applyBorder="1" applyAlignment="1">
      <alignment horizontal="center" wrapText="1"/>
    </xf>
    <xf numFmtId="0" fontId="6" fillId="0" borderId="1" xfId="28" applyFont="1" applyFill="1" applyBorder="1" applyAlignment="1">
      <alignment vertical="center" wrapText="1"/>
    </xf>
    <xf numFmtId="0" fontId="6" fillId="0" borderId="1" xfId="28" applyFont="1" applyFill="1" applyBorder="1" applyAlignment="1">
      <alignment horizontal="left" vertical="center" wrapText="1"/>
    </xf>
    <xf numFmtId="0" fontId="6" fillId="0" borderId="1" xfId="28" applyFont="1" applyFill="1" applyBorder="1" applyAlignment="1">
      <alignment horizontal="center" vertical="center" wrapText="1"/>
    </xf>
    <xf numFmtId="0" fontId="15" fillId="0" borderId="1" xfId="34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horizontal="center" vertical="center" wrapText="1"/>
    </xf>
  </cellXfs>
  <cellStyles count="38">
    <cellStyle name="Comma 2" xfId="2" xr:uid="{00000000-0005-0000-0000-000000000000}"/>
    <cellStyle name="Comma 3" xfId="3" xr:uid="{00000000-0005-0000-0000-000001000000}"/>
    <cellStyle name="Explanatory Text 2" xfId="4" xr:uid="{00000000-0005-0000-0000-000002000000}"/>
    <cellStyle name="Explanatory Text 3" xfId="5" xr:uid="{00000000-0005-0000-0000-000003000000}"/>
    <cellStyle name="Good 2" xfId="6" xr:uid="{00000000-0005-0000-0000-000004000000}"/>
    <cellStyle name="Good 2 2" xfId="7" xr:uid="{00000000-0005-0000-0000-000005000000}"/>
    <cellStyle name="Good 3" xfId="8" xr:uid="{00000000-0005-0000-0000-000006000000}"/>
    <cellStyle name="Komats" xfId="1" builtinId="3"/>
    <cellStyle name="Normal 10" xfId="9" xr:uid="{00000000-0005-0000-0000-000008000000}"/>
    <cellStyle name="Normal 12" xfId="10" xr:uid="{00000000-0005-0000-0000-000009000000}"/>
    <cellStyle name="Normal 13" xfId="11" xr:uid="{00000000-0005-0000-0000-00000A000000}"/>
    <cellStyle name="Normal 2" xfId="12" xr:uid="{00000000-0005-0000-0000-00000B000000}"/>
    <cellStyle name="Normal 2 2" xfId="13" xr:uid="{00000000-0005-0000-0000-00000C000000}"/>
    <cellStyle name="Normal 2 3" xfId="14" xr:uid="{00000000-0005-0000-0000-00000D000000}"/>
    <cellStyle name="Normal 2_Tame AVK Uliha 56 07.05.2010." xfId="15" xr:uid="{00000000-0005-0000-0000-00000E000000}"/>
    <cellStyle name="Normal 3" xfId="16" xr:uid="{00000000-0005-0000-0000-00000F000000}"/>
    <cellStyle name="Normal 4" xfId="17" xr:uid="{00000000-0005-0000-0000-000010000000}"/>
    <cellStyle name="Normal 4 2" xfId="18" xr:uid="{00000000-0005-0000-0000-000011000000}"/>
    <cellStyle name="Normal 5" xfId="19" xr:uid="{00000000-0005-0000-0000-000012000000}"/>
    <cellStyle name="Normal 6" xfId="20" xr:uid="{00000000-0005-0000-0000-000013000000}"/>
    <cellStyle name="Normal 7" xfId="21" xr:uid="{00000000-0005-0000-0000-000014000000}"/>
    <cellStyle name="Normal 8" xfId="22" xr:uid="{00000000-0005-0000-0000-000015000000}"/>
    <cellStyle name="Normal 9" xfId="23" xr:uid="{00000000-0005-0000-0000-000016000000}"/>
    <cellStyle name="Normal_DA" xfId="24" xr:uid="{00000000-0005-0000-0000-000017000000}"/>
    <cellStyle name="Normal_DA 2" xfId="25" xr:uid="{00000000-0005-0000-0000-000018000000}"/>
    <cellStyle name="Normal_Liepaja Peldu 5 UK tames" xfId="26" xr:uid="{00000000-0005-0000-0000-000019000000}"/>
    <cellStyle name="Normal_Sheet1 2" xfId="27" xr:uid="{00000000-0005-0000-0000-00001A000000}"/>
    <cellStyle name="Normal_Siguldas 27 - tabulas" xfId="28" xr:uid="{00000000-0005-0000-0000-00001B000000}"/>
    <cellStyle name="Normal_Tame AVK Uliha 56 07.05.2010." xfId="29" xr:uid="{00000000-0005-0000-0000-00001C000000}"/>
    <cellStyle name="Parasts" xfId="0" builtinId="0"/>
    <cellStyle name="Parasts 2" xfId="30" xr:uid="{00000000-0005-0000-0000-00001E000000}"/>
    <cellStyle name="Parasts 3" xfId="31" xr:uid="{00000000-0005-0000-0000-00001F000000}"/>
    <cellStyle name="Parasts 3 2" xfId="32" xr:uid="{00000000-0005-0000-0000-000020000000}"/>
    <cellStyle name="Procenti 2" xfId="33" xr:uid="{00000000-0005-0000-0000-000021000000}"/>
    <cellStyle name="Style 1" xfId="34" xr:uid="{00000000-0005-0000-0000-000022000000}"/>
    <cellStyle name="Style 1 2" xfId="35" xr:uid="{00000000-0005-0000-0000-000023000000}"/>
    <cellStyle name="Стиль 1" xfId="36" xr:uid="{00000000-0005-0000-0000-000024000000}"/>
    <cellStyle name="Стиль 1 2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43</xdr:row>
      <xdr:rowOff>85725</xdr:rowOff>
    </xdr:from>
    <xdr:to>
      <xdr:col>23</xdr:col>
      <xdr:colOff>504825</xdr:colOff>
      <xdr:row>53</xdr:row>
      <xdr:rowOff>9525</xdr:rowOff>
    </xdr:to>
    <xdr:pic>
      <xdr:nvPicPr>
        <xdr:cNvPr id="4097" name="Picture 3">
          <a:extLst>
            <a:ext uri="{FF2B5EF4-FFF2-40B4-BE49-F238E27FC236}">
              <a16:creationId xmlns:a16="http://schemas.microsoft.com/office/drawing/2014/main" id="{2666A79B-B75F-4F2E-8B22-034C4E09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9620250"/>
          <a:ext cx="3733800" cy="1828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22</xdr:col>
      <xdr:colOff>342900</xdr:colOff>
      <xdr:row>41</xdr:row>
      <xdr:rowOff>104775</xdr:rowOff>
    </xdr:from>
    <xdr:to>
      <xdr:col>30</xdr:col>
      <xdr:colOff>247650</xdr:colOff>
      <xdr:row>63</xdr:row>
      <xdr:rowOff>161925</xdr:rowOff>
    </xdr:to>
    <xdr:pic>
      <xdr:nvPicPr>
        <xdr:cNvPr id="4098" name="Picture 4">
          <a:extLst>
            <a:ext uri="{FF2B5EF4-FFF2-40B4-BE49-F238E27FC236}">
              <a16:creationId xmlns:a16="http://schemas.microsoft.com/office/drawing/2014/main" id="{7B7E0B1B-3193-41A3-87FB-95F6D940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9258300"/>
          <a:ext cx="4781550" cy="424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17</xdr:col>
      <xdr:colOff>0</xdr:colOff>
      <xdr:row>54</xdr:row>
      <xdr:rowOff>19050</xdr:rowOff>
    </xdr:from>
    <xdr:to>
      <xdr:col>23</xdr:col>
      <xdr:colOff>333375</xdr:colOff>
      <xdr:row>69</xdr:row>
      <xdr:rowOff>142875</xdr:rowOff>
    </xdr:to>
    <xdr:pic>
      <xdr:nvPicPr>
        <xdr:cNvPr id="4099" name="Picture 5">
          <a:extLst>
            <a:ext uri="{FF2B5EF4-FFF2-40B4-BE49-F238E27FC236}">
              <a16:creationId xmlns:a16="http://schemas.microsoft.com/office/drawing/2014/main" id="{92C8B8F0-2841-4791-8B5B-8084D973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11649075"/>
          <a:ext cx="3562350" cy="2981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09" name="Text Box 1">
          <a:extLst>
            <a:ext uri="{FF2B5EF4-FFF2-40B4-BE49-F238E27FC236}">
              <a16:creationId xmlns:a16="http://schemas.microsoft.com/office/drawing/2014/main" id="{4099D159-A35A-418C-A7C1-A765E499E3C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0" name="Text Box 23">
          <a:extLst>
            <a:ext uri="{FF2B5EF4-FFF2-40B4-BE49-F238E27FC236}">
              <a16:creationId xmlns:a16="http://schemas.microsoft.com/office/drawing/2014/main" id="{CDDA3A30-66D0-4090-AA63-1571A7CDBF5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1" name="Text Box 24">
          <a:extLst>
            <a:ext uri="{FF2B5EF4-FFF2-40B4-BE49-F238E27FC236}">
              <a16:creationId xmlns:a16="http://schemas.microsoft.com/office/drawing/2014/main" id="{D1AC1CD3-E5FF-4390-894F-F6BB2311A09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2" name="Text Box 25">
          <a:extLst>
            <a:ext uri="{FF2B5EF4-FFF2-40B4-BE49-F238E27FC236}">
              <a16:creationId xmlns:a16="http://schemas.microsoft.com/office/drawing/2014/main" id="{D0A941DE-1A40-44D7-9E21-E7BE3748091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3" name="Text Box 26">
          <a:extLst>
            <a:ext uri="{FF2B5EF4-FFF2-40B4-BE49-F238E27FC236}">
              <a16:creationId xmlns:a16="http://schemas.microsoft.com/office/drawing/2014/main" id="{0D1552E3-709F-41DF-BA71-3BC5E11FF4A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4" name="Text Box 27">
          <a:extLst>
            <a:ext uri="{FF2B5EF4-FFF2-40B4-BE49-F238E27FC236}">
              <a16:creationId xmlns:a16="http://schemas.microsoft.com/office/drawing/2014/main" id="{14A84035-D4F4-48D7-A8C9-9A35A05374E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5" name="Text Box 28">
          <a:extLst>
            <a:ext uri="{FF2B5EF4-FFF2-40B4-BE49-F238E27FC236}">
              <a16:creationId xmlns:a16="http://schemas.microsoft.com/office/drawing/2014/main" id="{A10831E4-61C4-4B7C-81FD-6281833B7F6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6" name="Text Box 29">
          <a:extLst>
            <a:ext uri="{FF2B5EF4-FFF2-40B4-BE49-F238E27FC236}">
              <a16:creationId xmlns:a16="http://schemas.microsoft.com/office/drawing/2014/main" id="{1DC51F48-69BF-47F6-8E30-9421EFC2501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7" name="Text Box 30">
          <a:extLst>
            <a:ext uri="{FF2B5EF4-FFF2-40B4-BE49-F238E27FC236}">
              <a16:creationId xmlns:a16="http://schemas.microsoft.com/office/drawing/2014/main" id="{68B3E8A2-A94F-4BFF-BC9C-55C1D9D17F0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8" name="Text Box 31">
          <a:extLst>
            <a:ext uri="{FF2B5EF4-FFF2-40B4-BE49-F238E27FC236}">
              <a16:creationId xmlns:a16="http://schemas.microsoft.com/office/drawing/2014/main" id="{CD0144BA-5635-4C53-B0CA-02F218B0775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19" name="Text Box 32">
          <a:extLst>
            <a:ext uri="{FF2B5EF4-FFF2-40B4-BE49-F238E27FC236}">
              <a16:creationId xmlns:a16="http://schemas.microsoft.com/office/drawing/2014/main" id="{4F0F4F0A-3A15-4724-B159-4F64CB0B3F4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0" name="Text Box 33">
          <a:extLst>
            <a:ext uri="{FF2B5EF4-FFF2-40B4-BE49-F238E27FC236}">
              <a16:creationId xmlns:a16="http://schemas.microsoft.com/office/drawing/2014/main" id="{2C362D63-BA17-43B7-BC30-F9AE217DCAB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1" name="Text Box 34">
          <a:extLst>
            <a:ext uri="{FF2B5EF4-FFF2-40B4-BE49-F238E27FC236}">
              <a16:creationId xmlns:a16="http://schemas.microsoft.com/office/drawing/2014/main" id="{05475E82-04C9-4BEE-BD29-D5ECDC01EF6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2" name="Text Box 35">
          <a:extLst>
            <a:ext uri="{FF2B5EF4-FFF2-40B4-BE49-F238E27FC236}">
              <a16:creationId xmlns:a16="http://schemas.microsoft.com/office/drawing/2014/main" id="{8FDE7D71-E4F6-485D-93FB-1B3B14F4AD0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3" name="Text Box 36">
          <a:extLst>
            <a:ext uri="{FF2B5EF4-FFF2-40B4-BE49-F238E27FC236}">
              <a16:creationId xmlns:a16="http://schemas.microsoft.com/office/drawing/2014/main" id="{58D4DDFC-FBEE-4E21-9B20-6A09CA61CBF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4" name="Text Box 37">
          <a:extLst>
            <a:ext uri="{FF2B5EF4-FFF2-40B4-BE49-F238E27FC236}">
              <a16:creationId xmlns:a16="http://schemas.microsoft.com/office/drawing/2014/main" id="{A309A5D6-04B5-4D91-8011-7D8A4944B9C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5" name="Text Box 38">
          <a:extLst>
            <a:ext uri="{FF2B5EF4-FFF2-40B4-BE49-F238E27FC236}">
              <a16:creationId xmlns:a16="http://schemas.microsoft.com/office/drawing/2014/main" id="{95B1CDC1-848C-4F7C-A196-9B90A90ADE2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6" name="Text Box 39">
          <a:extLst>
            <a:ext uri="{FF2B5EF4-FFF2-40B4-BE49-F238E27FC236}">
              <a16:creationId xmlns:a16="http://schemas.microsoft.com/office/drawing/2014/main" id="{D97BEDEE-6D33-4BB9-8ED6-D0945BEA72A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7" name="Text Box 40">
          <a:extLst>
            <a:ext uri="{FF2B5EF4-FFF2-40B4-BE49-F238E27FC236}">
              <a16:creationId xmlns:a16="http://schemas.microsoft.com/office/drawing/2014/main" id="{ED018064-1B21-4230-87E1-C71221D7ED1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8" name="Text Box 41">
          <a:extLst>
            <a:ext uri="{FF2B5EF4-FFF2-40B4-BE49-F238E27FC236}">
              <a16:creationId xmlns:a16="http://schemas.microsoft.com/office/drawing/2014/main" id="{85AA89FC-FD06-4E78-BF1F-B3A3B2E9101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29" name="Text Box 42">
          <a:extLst>
            <a:ext uri="{FF2B5EF4-FFF2-40B4-BE49-F238E27FC236}">
              <a16:creationId xmlns:a16="http://schemas.microsoft.com/office/drawing/2014/main" id="{4A874B56-902A-45A6-879E-4FB61CBE4C9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0" name="Text Box 43">
          <a:extLst>
            <a:ext uri="{FF2B5EF4-FFF2-40B4-BE49-F238E27FC236}">
              <a16:creationId xmlns:a16="http://schemas.microsoft.com/office/drawing/2014/main" id="{954D6A9A-5721-4DA7-80B5-AEFA2EA91B5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1" name="Text Box 44">
          <a:extLst>
            <a:ext uri="{FF2B5EF4-FFF2-40B4-BE49-F238E27FC236}">
              <a16:creationId xmlns:a16="http://schemas.microsoft.com/office/drawing/2014/main" id="{240B7D8C-AB9E-47DC-B799-8C7F92CF8F7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2" name="Text Box 45">
          <a:extLst>
            <a:ext uri="{FF2B5EF4-FFF2-40B4-BE49-F238E27FC236}">
              <a16:creationId xmlns:a16="http://schemas.microsoft.com/office/drawing/2014/main" id="{8E382612-897F-48DE-BFC5-2162648B883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3" name="Text Box 46">
          <a:extLst>
            <a:ext uri="{FF2B5EF4-FFF2-40B4-BE49-F238E27FC236}">
              <a16:creationId xmlns:a16="http://schemas.microsoft.com/office/drawing/2014/main" id="{5DA7D393-8902-4D7A-AEFB-7F7D8D46916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4" name="Text Box 47">
          <a:extLst>
            <a:ext uri="{FF2B5EF4-FFF2-40B4-BE49-F238E27FC236}">
              <a16:creationId xmlns:a16="http://schemas.microsoft.com/office/drawing/2014/main" id="{90680FFC-381A-4EFF-A599-1316423E5DF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5" name="Text Box 48">
          <a:extLst>
            <a:ext uri="{FF2B5EF4-FFF2-40B4-BE49-F238E27FC236}">
              <a16:creationId xmlns:a16="http://schemas.microsoft.com/office/drawing/2014/main" id="{2911722A-D59C-4B94-8E9E-30DA829A91A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6" name="Text Box 49">
          <a:extLst>
            <a:ext uri="{FF2B5EF4-FFF2-40B4-BE49-F238E27FC236}">
              <a16:creationId xmlns:a16="http://schemas.microsoft.com/office/drawing/2014/main" id="{2D8856AE-DE07-4BB0-AD49-9BA32A92E91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7" name="Text Box 50">
          <a:extLst>
            <a:ext uri="{FF2B5EF4-FFF2-40B4-BE49-F238E27FC236}">
              <a16:creationId xmlns:a16="http://schemas.microsoft.com/office/drawing/2014/main" id="{B2D1D028-6594-4023-A458-885A860BE31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8" name="Text Box 51">
          <a:extLst>
            <a:ext uri="{FF2B5EF4-FFF2-40B4-BE49-F238E27FC236}">
              <a16:creationId xmlns:a16="http://schemas.microsoft.com/office/drawing/2014/main" id="{1A8EA95A-8C8E-4674-8F6F-672468D6CE8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39" name="Text Box 52">
          <a:extLst>
            <a:ext uri="{FF2B5EF4-FFF2-40B4-BE49-F238E27FC236}">
              <a16:creationId xmlns:a16="http://schemas.microsoft.com/office/drawing/2014/main" id="{04B16D89-37D8-48CD-B5A6-7FD91F8F089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0" name="Text Box 53">
          <a:extLst>
            <a:ext uri="{FF2B5EF4-FFF2-40B4-BE49-F238E27FC236}">
              <a16:creationId xmlns:a16="http://schemas.microsoft.com/office/drawing/2014/main" id="{8F8056A7-AD3C-4920-AFDB-AB7E2B2E7D0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1" name="Text Box 54">
          <a:extLst>
            <a:ext uri="{FF2B5EF4-FFF2-40B4-BE49-F238E27FC236}">
              <a16:creationId xmlns:a16="http://schemas.microsoft.com/office/drawing/2014/main" id="{AC38E1E3-5566-4A5A-86D7-F4312CD5824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2" name="Text Box 55">
          <a:extLst>
            <a:ext uri="{FF2B5EF4-FFF2-40B4-BE49-F238E27FC236}">
              <a16:creationId xmlns:a16="http://schemas.microsoft.com/office/drawing/2014/main" id="{F30E0DF9-E616-49E1-A32A-5D940EC1284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3" name="Text Box 56">
          <a:extLst>
            <a:ext uri="{FF2B5EF4-FFF2-40B4-BE49-F238E27FC236}">
              <a16:creationId xmlns:a16="http://schemas.microsoft.com/office/drawing/2014/main" id="{14C6825C-1C32-4E5B-B15A-59FD7E889F99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4" name="Text Box 57">
          <a:extLst>
            <a:ext uri="{FF2B5EF4-FFF2-40B4-BE49-F238E27FC236}">
              <a16:creationId xmlns:a16="http://schemas.microsoft.com/office/drawing/2014/main" id="{670673C4-6939-431F-BC93-68AF66510EC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5" name="Text Box 58">
          <a:extLst>
            <a:ext uri="{FF2B5EF4-FFF2-40B4-BE49-F238E27FC236}">
              <a16:creationId xmlns:a16="http://schemas.microsoft.com/office/drawing/2014/main" id="{E4EB5E92-1757-4030-A467-C25013C1F71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6" name="Text Box 59">
          <a:extLst>
            <a:ext uri="{FF2B5EF4-FFF2-40B4-BE49-F238E27FC236}">
              <a16:creationId xmlns:a16="http://schemas.microsoft.com/office/drawing/2014/main" id="{6F11FB66-BF2F-408A-8A4A-E2DE1268280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7" name="Text Box 60">
          <a:extLst>
            <a:ext uri="{FF2B5EF4-FFF2-40B4-BE49-F238E27FC236}">
              <a16:creationId xmlns:a16="http://schemas.microsoft.com/office/drawing/2014/main" id="{2CB89956-F3B6-41A0-8C7E-AF340EE86EF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8" name="Text Box 61">
          <a:extLst>
            <a:ext uri="{FF2B5EF4-FFF2-40B4-BE49-F238E27FC236}">
              <a16:creationId xmlns:a16="http://schemas.microsoft.com/office/drawing/2014/main" id="{F0865B0F-76B0-468F-94D7-A4BCB44B555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49" name="Text Box 62">
          <a:extLst>
            <a:ext uri="{FF2B5EF4-FFF2-40B4-BE49-F238E27FC236}">
              <a16:creationId xmlns:a16="http://schemas.microsoft.com/office/drawing/2014/main" id="{07A6D1BB-0237-4605-AB79-DF83A9957DB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0" name="Text Box 63">
          <a:extLst>
            <a:ext uri="{FF2B5EF4-FFF2-40B4-BE49-F238E27FC236}">
              <a16:creationId xmlns:a16="http://schemas.microsoft.com/office/drawing/2014/main" id="{27B5F8DE-AD17-4CA9-BDD5-A72EE7CB5AF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1" name="Text Box 64">
          <a:extLst>
            <a:ext uri="{FF2B5EF4-FFF2-40B4-BE49-F238E27FC236}">
              <a16:creationId xmlns:a16="http://schemas.microsoft.com/office/drawing/2014/main" id="{133A4CB2-BED6-458C-9F57-25208298A42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2" name="Text Box 65">
          <a:extLst>
            <a:ext uri="{FF2B5EF4-FFF2-40B4-BE49-F238E27FC236}">
              <a16:creationId xmlns:a16="http://schemas.microsoft.com/office/drawing/2014/main" id="{89509C8A-EE59-4FDF-8A0A-254FFA67DA1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3" name="Text Box 66">
          <a:extLst>
            <a:ext uri="{FF2B5EF4-FFF2-40B4-BE49-F238E27FC236}">
              <a16:creationId xmlns:a16="http://schemas.microsoft.com/office/drawing/2014/main" id="{D37ED69C-2E85-4360-8DC8-3623557E751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4" name="Text Box 67">
          <a:extLst>
            <a:ext uri="{FF2B5EF4-FFF2-40B4-BE49-F238E27FC236}">
              <a16:creationId xmlns:a16="http://schemas.microsoft.com/office/drawing/2014/main" id="{DED8FB3F-D019-4306-A202-22F14762A7E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5" name="Text Box 68">
          <a:extLst>
            <a:ext uri="{FF2B5EF4-FFF2-40B4-BE49-F238E27FC236}">
              <a16:creationId xmlns:a16="http://schemas.microsoft.com/office/drawing/2014/main" id="{5D2EDECA-2188-45CB-9E55-D7682E25B66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6" name="Text Box 69">
          <a:extLst>
            <a:ext uri="{FF2B5EF4-FFF2-40B4-BE49-F238E27FC236}">
              <a16:creationId xmlns:a16="http://schemas.microsoft.com/office/drawing/2014/main" id="{889A3BD7-85DE-41F9-9095-5BB6FAFA352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7" name="Text Box 70">
          <a:extLst>
            <a:ext uri="{FF2B5EF4-FFF2-40B4-BE49-F238E27FC236}">
              <a16:creationId xmlns:a16="http://schemas.microsoft.com/office/drawing/2014/main" id="{C358083C-7D86-4BB8-AB24-42371DDC736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85725</xdr:colOff>
      <xdr:row>38</xdr:row>
      <xdr:rowOff>85725</xdr:rowOff>
    </xdr:to>
    <xdr:sp macro="" textlink="">
      <xdr:nvSpPr>
        <xdr:cNvPr id="17458" name="Text Box 71">
          <a:extLst>
            <a:ext uri="{FF2B5EF4-FFF2-40B4-BE49-F238E27FC236}">
              <a16:creationId xmlns:a16="http://schemas.microsoft.com/office/drawing/2014/main" id="{EF9F9E53-58B2-469B-A8C1-6185DD1E100B}"/>
            </a:ext>
          </a:extLst>
        </xdr:cNvPr>
        <xdr:cNvSpPr txBox="1">
          <a:spLocks noChangeArrowheads="1"/>
        </xdr:cNvSpPr>
      </xdr:nvSpPr>
      <xdr:spPr bwMode="auto">
        <a:xfrm>
          <a:off x="4419600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59" name="Text Box 72">
          <a:extLst>
            <a:ext uri="{FF2B5EF4-FFF2-40B4-BE49-F238E27FC236}">
              <a16:creationId xmlns:a16="http://schemas.microsoft.com/office/drawing/2014/main" id="{FA5B78E5-CEEC-450C-89B2-B9C7D7AF8E0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0" name="Text Box 73">
          <a:extLst>
            <a:ext uri="{FF2B5EF4-FFF2-40B4-BE49-F238E27FC236}">
              <a16:creationId xmlns:a16="http://schemas.microsoft.com/office/drawing/2014/main" id="{BDA6534B-C29E-4E38-A2BF-BC17AA0CFA4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1" name="Text Box 77">
          <a:extLst>
            <a:ext uri="{FF2B5EF4-FFF2-40B4-BE49-F238E27FC236}">
              <a16:creationId xmlns:a16="http://schemas.microsoft.com/office/drawing/2014/main" id="{71E23026-FEAC-4473-8454-84E12A6FDB6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2" name="Text Box 78">
          <a:extLst>
            <a:ext uri="{FF2B5EF4-FFF2-40B4-BE49-F238E27FC236}">
              <a16:creationId xmlns:a16="http://schemas.microsoft.com/office/drawing/2014/main" id="{B38E6A78-1DEC-4525-B644-494969E93D2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3" name="Text Box 79">
          <a:extLst>
            <a:ext uri="{FF2B5EF4-FFF2-40B4-BE49-F238E27FC236}">
              <a16:creationId xmlns:a16="http://schemas.microsoft.com/office/drawing/2014/main" id="{61405F27-B99F-4229-A4E0-67FEC8746EB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4" name="Text Box 80">
          <a:extLst>
            <a:ext uri="{FF2B5EF4-FFF2-40B4-BE49-F238E27FC236}">
              <a16:creationId xmlns:a16="http://schemas.microsoft.com/office/drawing/2014/main" id="{01C71B41-E75C-4D37-812F-3E4B8135E78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5" name="Text Box 81">
          <a:extLst>
            <a:ext uri="{FF2B5EF4-FFF2-40B4-BE49-F238E27FC236}">
              <a16:creationId xmlns:a16="http://schemas.microsoft.com/office/drawing/2014/main" id="{585B6DF6-5108-4852-BB83-0E2F3566C1A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6" name="Text Box 82">
          <a:extLst>
            <a:ext uri="{FF2B5EF4-FFF2-40B4-BE49-F238E27FC236}">
              <a16:creationId xmlns:a16="http://schemas.microsoft.com/office/drawing/2014/main" id="{62ED378C-9AEB-4430-B1EC-B470A999286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247650</xdr:colOff>
      <xdr:row>37</xdr:row>
      <xdr:rowOff>0</xdr:rowOff>
    </xdr:from>
    <xdr:to>
      <xdr:col>3</xdr:col>
      <xdr:colOff>304800</xdr:colOff>
      <xdr:row>38</xdr:row>
      <xdr:rowOff>85725</xdr:rowOff>
    </xdr:to>
    <xdr:sp macro="" textlink="">
      <xdr:nvSpPr>
        <xdr:cNvPr id="17467" name="Text Box 83">
          <a:extLst>
            <a:ext uri="{FF2B5EF4-FFF2-40B4-BE49-F238E27FC236}">
              <a16:creationId xmlns:a16="http://schemas.microsoft.com/office/drawing/2014/main" id="{5E017E3D-4325-4D1A-AB96-0A60F6D6F6F4}"/>
            </a:ext>
          </a:extLst>
        </xdr:cNvPr>
        <xdr:cNvSpPr txBox="1">
          <a:spLocks noChangeArrowheads="1"/>
        </xdr:cNvSpPr>
      </xdr:nvSpPr>
      <xdr:spPr bwMode="auto">
        <a:xfrm>
          <a:off x="4314825" y="7191375"/>
          <a:ext cx="571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8" name="Text Box 84">
          <a:extLst>
            <a:ext uri="{FF2B5EF4-FFF2-40B4-BE49-F238E27FC236}">
              <a16:creationId xmlns:a16="http://schemas.microsoft.com/office/drawing/2014/main" id="{A5D09173-470D-465D-B119-537BFB28487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69" name="Text Box 85">
          <a:extLst>
            <a:ext uri="{FF2B5EF4-FFF2-40B4-BE49-F238E27FC236}">
              <a16:creationId xmlns:a16="http://schemas.microsoft.com/office/drawing/2014/main" id="{0726C2A9-86E6-4C0A-AECB-6AF9FBC0514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0" name="Text Box 89">
          <a:extLst>
            <a:ext uri="{FF2B5EF4-FFF2-40B4-BE49-F238E27FC236}">
              <a16:creationId xmlns:a16="http://schemas.microsoft.com/office/drawing/2014/main" id="{F8C239CC-86EE-497E-AF7F-D6A2AD0EB1A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1" name="Text Box 90">
          <a:extLst>
            <a:ext uri="{FF2B5EF4-FFF2-40B4-BE49-F238E27FC236}">
              <a16:creationId xmlns:a16="http://schemas.microsoft.com/office/drawing/2014/main" id="{C6A60584-29F9-4417-8F02-AB8D95ED856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2" name="Text Box 91">
          <a:extLst>
            <a:ext uri="{FF2B5EF4-FFF2-40B4-BE49-F238E27FC236}">
              <a16:creationId xmlns:a16="http://schemas.microsoft.com/office/drawing/2014/main" id="{AD0B6F96-2506-439F-AAD7-A8A6D3273B0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3" name="Text Box 92">
          <a:extLst>
            <a:ext uri="{FF2B5EF4-FFF2-40B4-BE49-F238E27FC236}">
              <a16:creationId xmlns:a16="http://schemas.microsoft.com/office/drawing/2014/main" id="{80987A4D-CE1C-45BC-8ACD-406F1BED428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4" name="Text Box 93">
          <a:extLst>
            <a:ext uri="{FF2B5EF4-FFF2-40B4-BE49-F238E27FC236}">
              <a16:creationId xmlns:a16="http://schemas.microsoft.com/office/drawing/2014/main" id="{0C87A956-B0BD-426D-BBDE-ECC3B292237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5" name="Text Box 94">
          <a:extLst>
            <a:ext uri="{FF2B5EF4-FFF2-40B4-BE49-F238E27FC236}">
              <a16:creationId xmlns:a16="http://schemas.microsoft.com/office/drawing/2014/main" id="{DAABE9E9-0214-4E0C-857C-0F0B313793B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6" name="Text Box 95">
          <a:extLst>
            <a:ext uri="{FF2B5EF4-FFF2-40B4-BE49-F238E27FC236}">
              <a16:creationId xmlns:a16="http://schemas.microsoft.com/office/drawing/2014/main" id="{F1282D09-06D4-4471-AC4B-C4133F136BD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7" name="Text Box 96">
          <a:extLst>
            <a:ext uri="{FF2B5EF4-FFF2-40B4-BE49-F238E27FC236}">
              <a16:creationId xmlns:a16="http://schemas.microsoft.com/office/drawing/2014/main" id="{543F7E45-5B1F-4C35-956A-2AD99FF5A1A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8" name="Text Box 97">
          <a:extLst>
            <a:ext uri="{FF2B5EF4-FFF2-40B4-BE49-F238E27FC236}">
              <a16:creationId xmlns:a16="http://schemas.microsoft.com/office/drawing/2014/main" id="{E256B0A8-0D8B-4A75-B43F-38D8D449089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79" name="Text Box 101">
          <a:extLst>
            <a:ext uri="{FF2B5EF4-FFF2-40B4-BE49-F238E27FC236}">
              <a16:creationId xmlns:a16="http://schemas.microsoft.com/office/drawing/2014/main" id="{4C43DC99-B84F-42F9-97F5-AF1C3C2EA9A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0" name="Text Box 102">
          <a:extLst>
            <a:ext uri="{FF2B5EF4-FFF2-40B4-BE49-F238E27FC236}">
              <a16:creationId xmlns:a16="http://schemas.microsoft.com/office/drawing/2014/main" id="{95BAA696-3DA8-4F88-A6C4-DBD731255CF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1" name="Text Box 103">
          <a:extLst>
            <a:ext uri="{FF2B5EF4-FFF2-40B4-BE49-F238E27FC236}">
              <a16:creationId xmlns:a16="http://schemas.microsoft.com/office/drawing/2014/main" id="{EF0D4D8D-6396-4E83-A6DB-D48769120FB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2" name="Text Box 104">
          <a:extLst>
            <a:ext uri="{FF2B5EF4-FFF2-40B4-BE49-F238E27FC236}">
              <a16:creationId xmlns:a16="http://schemas.microsoft.com/office/drawing/2014/main" id="{4335F3D4-CAD3-4F1E-B361-7BA6923FF7D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3" name="Text Box 105">
          <a:extLst>
            <a:ext uri="{FF2B5EF4-FFF2-40B4-BE49-F238E27FC236}">
              <a16:creationId xmlns:a16="http://schemas.microsoft.com/office/drawing/2014/main" id="{7D0CCD97-271E-4EEF-B965-0C6FDF71220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4" name="Text Box 106">
          <a:extLst>
            <a:ext uri="{FF2B5EF4-FFF2-40B4-BE49-F238E27FC236}">
              <a16:creationId xmlns:a16="http://schemas.microsoft.com/office/drawing/2014/main" id="{FE72F80B-854B-44A5-947F-643A3C81B43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5" name="Text Box 107">
          <a:extLst>
            <a:ext uri="{FF2B5EF4-FFF2-40B4-BE49-F238E27FC236}">
              <a16:creationId xmlns:a16="http://schemas.microsoft.com/office/drawing/2014/main" id="{1C4BC4FA-50AB-44C0-BFA4-2051AB03FD0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6" name="Text Box 108">
          <a:extLst>
            <a:ext uri="{FF2B5EF4-FFF2-40B4-BE49-F238E27FC236}">
              <a16:creationId xmlns:a16="http://schemas.microsoft.com/office/drawing/2014/main" id="{1E9842DB-47C9-4A46-9BE2-C6B165F56C8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7" name="Text Box 109">
          <a:extLst>
            <a:ext uri="{FF2B5EF4-FFF2-40B4-BE49-F238E27FC236}">
              <a16:creationId xmlns:a16="http://schemas.microsoft.com/office/drawing/2014/main" id="{2D9006EC-5A78-4DCE-AD71-F4A69296CC0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8" name="Text Box 113">
          <a:extLst>
            <a:ext uri="{FF2B5EF4-FFF2-40B4-BE49-F238E27FC236}">
              <a16:creationId xmlns:a16="http://schemas.microsoft.com/office/drawing/2014/main" id="{EC2C6087-19E8-476B-A8E3-CC255E95D15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89" name="Text Box 114">
          <a:extLst>
            <a:ext uri="{FF2B5EF4-FFF2-40B4-BE49-F238E27FC236}">
              <a16:creationId xmlns:a16="http://schemas.microsoft.com/office/drawing/2014/main" id="{15AC0A57-2230-4C2F-8379-A3C443ADA40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0" name="Text Box 115">
          <a:extLst>
            <a:ext uri="{FF2B5EF4-FFF2-40B4-BE49-F238E27FC236}">
              <a16:creationId xmlns:a16="http://schemas.microsoft.com/office/drawing/2014/main" id="{FF361137-BE64-4F3C-BAE4-46DF3259149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1" name="Text Box 116">
          <a:extLst>
            <a:ext uri="{FF2B5EF4-FFF2-40B4-BE49-F238E27FC236}">
              <a16:creationId xmlns:a16="http://schemas.microsoft.com/office/drawing/2014/main" id="{1BA00214-0453-4AB1-95B6-810892F43D0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2" name="Text Box 117">
          <a:extLst>
            <a:ext uri="{FF2B5EF4-FFF2-40B4-BE49-F238E27FC236}">
              <a16:creationId xmlns:a16="http://schemas.microsoft.com/office/drawing/2014/main" id="{06412E42-401F-4D1B-9072-181842B3511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3" name="Text Box 118">
          <a:extLst>
            <a:ext uri="{FF2B5EF4-FFF2-40B4-BE49-F238E27FC236}">
              <a16:creationId xmlns:a16="http://schemas.microsoft.com/office/drawing/2014/main" id="{53101617-DE16-4C45-8EEE-AE7F773BFD9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4" name="Text Box 119">
          <a:extLst>
            <a:ext uri="{FF2B5EF4-FFF2-40B4-BE49-F238E27FC236}">
              <a16:creationId xmlns:a16="http://schemas.microsoft.com/office/drawing/2014/main" id="{EE420F9A-3682-4625-B603-0083EC96ED1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5" name="Text Box 120">
          <a:extLst>
            <a:ext uri="{FF2B5EF4-FFF2-40B4-BE49-F238E27FC236}">
              <a16:creationId xmlns:a16="http://schemas.microsoft.com/office/drawing/2014/main" id="{1CF5C747-E561-4B4B-B6A2-4867139E3AB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6" name="Text Box 121">
          <a:extLst>
            <a:ext uri="{FF2B5EF4-FFF2-40B4-BE49-F238E27FC236}">
              <a16:creationId xmlns:a16="http://schemas.microsoft.com/office/drawing/2014/main" id="{B9AEEC2A-7AC9-4F02-AFD5-DBC08C5E8519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7" name="Text Box 125">
          <a:extLst>
            <a:ext uri="{FF2B5EF4-FFF2-40B4-BE49-F238E27FC236}">
              <a16:creationId xmlns:a16="http://schemas.microsoft.com/office/drawing/2014/main" id="{9706B060-C147-4FB2-9EC2-AB2DA206CE9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8" name="Text Box 126">
          <a:extLst>
            <a:ext uri="{FF2B5EF4-FFF2-40B4-BE49-F238E27FC236}">
              <a16:creationId xmlns:a16="http://schemas.microsoft.com/office/drawing/2014/main" id="{03C6397E-E8D6-4E4A-B3CC-447E813EEC7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499" name="Text Box 127">
          <a:extLst>
            <a:ext uri="{FF2B5EF4-FFF2-40B4-BE49-F238E27FC236}">
              <a16:creationId xmlns:a16="http://schemas.microsoft.com/office/drawing/2014/main" id="{14789B92-028D-43C9-85BC-D56583B80959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0" name="Text Box 128">
          <a:extLst>
            <a:ext uri="{FF2B5EF4-FFF2-40B4-BE49-F238E27FC236}">
              <a16:creationId xmlns:a16="http://schemas.microsoft.com/office/drawing/2014/main" id="{7088BA3E-72E3-4908-A460-4EF8A513E67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1" name="Text Box 129">
          <a:extLst>
            <a:ext uri="{FF2B5EF4-FFF2-40B4-BE49-F238E27FC236}">
              <a16:creationId xmlns:a16="http://schemas.microsoft.com/office/drawing/2014/main" id="{BC73F746-8712-40B0-8C80-22D6B892A3F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2" name="Text Box 130">
          <a:extLst>
            <a:ext uri="{FF2B5EF4-FFF2-40B4-BE49-F238E27FC236}">
              <a16:creationId xmlns:a16="http://schemas.microsoft.com/office/drawing/2014/main" id="{C317A01E-D036-4F2F-99CF-5744C28EA86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3" name="Text Box 131">
          <a:extLst>
            <a:ext uri="{FF2B5EF4-FFF2-40B4-BE49-F238E27FC236}">
              <a16:creationId xmlns:a16="http://schemas.microsoft.com/office/drawing/2014/main" id="{E3C0AA42-1258-4D3E-AD56-CE1339D4AAB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4" name="Text Box 132">
          <a:extLst>
            <a:ext uri="{FF2B5EF4-FFF2-40B4-BE49-F238E27FC236}">
              <a16:creationId xmlns:a16="http://schemas.microsoft.com/office/drawing/2014/main" id="{7482E041-A22F-4E34-B801-CE2EF836061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5" name="Text Box 133">
          <a:extLst>
            <a:ext uri="{FF2B5EF4-FFF2-40B4-BE49-F238E27FC236}">
              <a16:creationId xmlns:a16="http://schemas.microsoft.com/office/drawing/2014/main" id="{02E70BEF-EB68-42E0-9A66-BF0E88D7E73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6" name="Text Box 137">
          <a:extLst>
            <a:ext uri="{FF2B5EF4-FFF2-40B4-BE49-F238E27FC236}">
              <a16:creationId xmlns:a16="http://schemas.microsoft.com/office/drawing/2014/main" id="{90D81645-0C0E-486E-9F58-8A0A1C20D65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7" name="Text Box 138">
          <a:extLst>
            <a:ext uri="{FF2B5EF4-FFF2-40B4-BE49-F238E27FC236}">
              <a16:creationId xmlns:a16="http://schemas.microsoft.com/office/drawing/2014/main" id="{4A284DAE-0D62-4CB0-8EBE-BC3494A2257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8" name="Text Box 139">
          <a:extLst>
            <a:ext uri="{FF2B5EF4-FFF2-40B4-BE49-F238E27FC236}">
              <a16:creationId xmlns:a16="http://schemas.microsoft.com/office/drawing/2014/main" id="{7070D70B-B506-4E3F-9ADE-D0849517FD1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09" name="Text Box 140">
          <a:extLst>
            <a:ext uri="{FF2B5EF4-FFF2-40B4-BE49-F238E27FC236}">
              <a16:creationId xmlns:a16="http://schemas.microsoft.com/office/drawing/2014/main" id="{9D88CC2D-4A28-42A8-AF09-262AB8E7A6D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0" name="Text Box 141">
          <a:extLst>
            <a:ext uri="{FF2B5EF4-FFF2-40B4-BE49-F238E27FC236}">
              <a16:creationId xmlns:a16="http://schemas.microsoft.com/office/drawing/2014/main" id="{8B69B8FB-2DAC-4216-9000-219084006CE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1" name="Text Box 142">
          <a:extLst>
            <a:ext uri="{FF2B5EF4-FFF2-40B4-BE49-F238E27FC236}">
              <a16:creationId xmlns:a16="http://schemas.microsoft.com/office/drawing/2014/main" id="{DCD2CE19-5EAA-41A2-8D85-54D7A261FC0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2" name="Text Box 143">
          <a:extLst>
            <a:ext uri="{FF2B5EF4-FFF2-40B4-BE49-F238E27FC236}">
              <a16:creationId xmlns:a16="http://schemas.microsoft.com/office/drawing/2014/main" id="{2AD9D71A-1D06-40A0-8006-B5D9A5113F3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3" name="Text Box 144">
          <a:extLst>
            <a:ext uri="{FF2B5EF4-FFF2-40B4-BE49-F238E27FC236}">
              <a16:creationId xmlns:a16="http://schemas.microsoft.com/office/drawing/2014/main" id="{D3B56C6D-CBCA-4FFC-BC8B-37A6903B1FA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4" name="Text Box 145">
          <a:extLst>
            <a:ext uri="{FF2B5EF4-FFF2-40B4-BE49-F238E27FC236}">
              <a16:creationId xmlns:a16="http://schemas.microsoft.com/office/drawing/2014/main" id="{8404F359-5173-430D-AE6C-8AA5BA1B565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5" name="Text Box 149">
          <a:extLst>
            <a:ext uri="{FF2B5EF4-FFF2-40B4-BE49-F238E27FC236}">
              <a16:creationId xmlns:a16="http://schemas.microsoft.com/office/drawing/2014/main" id="{9B3A5B55-9997-4AF2-B908-8CF3FD4881B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6" name="Text Box 150">
          <a:extLst>
            <a:ext uri="{FF2B5EF4-FFF2-40B4-BE49-F238E27FC236}">
              <a16:creationId xmlns:a16="http://schemas.microsoft.com/office/drawing/2014/main" id="{D665A508-0536-4CF6-B269-CC48573A751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7" name="Text Box 151">
          <a:extLst>
            <a:ext uri="{FF2B5EF4-FFF2-40B4-BE49-F238E27FC236}">
              <a16:creationId xmlns:a16="http://schemas.microsoft.com/office/drawing/2014/main" id="{21538ABB-1581-43AD-970C-6043FEB27ED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8" name="Text Box 152">
          <a:extLst>
            <a:ext uri="{FF2B5EF4-FFF2-40B4-BE49-F238E27FC236}">
              <a16:creationId xmlns:a16="http://schemas.microsoft.com/office/drawing/2014/main" id="{A16DCD96-CBA3-4ADD-8C70-49A80D57661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19" name="Text Box 153">
          <a:extLst>
            <a:ext uri="{FF2B5EF4-FFF2-40B4-BE49-F238E27FC236}">
              <a16:creationId xmlns:a16="http://schemas.microsoft.com/office/drawing/2014/main" id="{AEF23200-AC19-43DC-89D1-C3CE1BC6236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0" name="Text Box 154">
          <a:extLst>
            <a:ext uri="{FF2B5EF4-FFF2-40B4-BE49-F238E27FC236}">
              <a16:creationId xmlns:a16="http://schemas.microsoft.com/office/drawing/2014/main" id="{648E2AB9-0B9B-4A51-8F51-E7858AF3B85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1" name="Text Box 155">
          <a:extLst>
            <a:ext uri="{FF2B5EF4-FFF2-40B4-BE49-F238E27FC236}">
              <a16:creationId xmlns:a16="http://schemas.microsoft.com/office/drawing/2014/main" id="{7B30649C-2384-4D32-801F-52ED951FF9A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2" name="Text Box 156">
          <a:extLst>
            <a:ext uri="{FF2B5EF4-FFF2-40B4-BE49-F238E27FC236}">
              <a16:creationId xmlns:a16="http://schemas.microsoft.com/office/drawing/2014/main" id="{82EBF4D9-5C8B-4E10-ABFC-10B162C390B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3" name="Text Box 157">
          <a:extLst>
            <a:ext uri="{FF2B5EF4-FFF2-40B4-BE49-F238E27FC236}">
              <a16:creationId xmlns:a16="http://schemas.microsoft.com/office/drawing/2014/main" id="{28F2C53E-C243-4AF5-9C7D-91AA63240BA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4" name="Text Box 161">
          <a:extLst>
            <a:ext uri="{FF2B5EF4-FFF2-40B4-BE49-F238E27FC236}">
              <a16:creationId xmlns:a16="http://schemas.microsoft.com/office/drawing/2014/main" id="{43317670-8C41-4172-82BB-CC92713CE9F9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5" name="Text Box 162">
          <a:extLst>
            <a:ext uri="{FF2B5EF4-FFF2-40B4-BE49-F238E27FC236}">
              <a16:creationId xmlns:a16="http://schemas.microsoft.com/office/drawing/2014/main" id="{7C765A0E-2562-46FD-BEDF-3DF4861EA2F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6" name="Text Box 163">
          <a:extLst>
            <a:ext uri="{FF2B5EF4-FFF2-40B4-BE49-F238E27FC236}">
              <a16:creationId xmlns:a16="http://schemas.microsoft.com/office/drawing/2014/main" id="{FB80E9C7-C3FC-418B-8266-8D875749779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7" name="Text Box 164">
          <a:extLst>
            <a:ext uri="{FF2B5EF4-FFF2-40B4-BE49-F238E27FC236}">
              <a16:creationId xmlns:a16="http://schemas.microsoft.com/office/drawing/2014/main" id="{C631AE69-4ADA-4E3F-8888-407A0878BEA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8" name="Text Box 165">
          <a:extLst>
            <a:ext uri="{FF2B5EF4-FFF2-40B4-BE49-F238E27FC236}">
              <a16:creationId xmlns:a16="http://schemas.microsoft.com/office/drawing/2014/main" id="{CCCE0560-9FAE-4AD5-8B19-9E9FBF4C7BC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29" name="Text Box 166">
          <a:extLst>
            <a:ext uri="{FF2B5EF4-FFF2-40B4-BE49-F238E27FC236}">
              <a16:creationId xmlns:a16="http://schemas.microsoft.com/office/drawing/2014/main" id="{D7AE3465-BCD7-493A-82E5-79785838902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0" name="Text Box 167">
          <a:extLst>
            <a:ext uri="{FF2B5EF4-FFF2-40B4-BE49-F238E27FC236}">
              <a16:creationId xmlns:a16="http://schemas.microsoft.com/office/drawing/2014/main" id="{ED9C42AC-AF4A-4112-99EF-F7263FC7445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1" name="Text Box 168">
          <a:extLst>
            <a:ext uri="{FF2B5EF4-FFF2-40B4-BE49-F238E27FC236}">
              <a16:creationId xmlns:a16="http://schemas.microsoft.com/office/drawing/2014/main" id="{D91EEC7F-9F83-4BB3-9A4A-971AB54E093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2" name="Text Box 169">
          <a:extLst>
            <a:ext uri="{FF2B5EF4-FFF2-40B4-BE49-F238E27FC236}">
              <a16:creationId xmlns:a16="http://schemas.microsoft.com/office/drawing/2014/main" id="{4341C2D4-D803-46D9-BBD1-69C2BEB12FB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3" name="Text Box 170">
          <a:extLst>
            <a:ext uri="{FF2B5EF4-FFF2-40B4-BE49-F238E27FC236}">
              <a16:creationId xmlns:a16="http://schemas.microsoft.com/office/drawing/2014/main" id="{D82FDF0D-F39C-4BBA-9C70-1B654BF0F5F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4" name="Text Box 171">
          <a:extLst>
            <a:ext uri="{FF2B5EF4-FFF2-40B4-BE49-F238E27FC236}">
              <a16:creationId xmlns:a16="http://schemas.microsoft.com/office/drawing/2014/main" id="{3F7EE388-E8C1-4424-A6C1-6D0EF50F0C4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5" name="Text Box 172">
          <a:extLst>
            <a:ext uri="{FF2B5EF4-FFF2-40B4-BE49-F238E27FC236}">
              <a16:creationId xmlns:a16="http://schemas.microsoft.com/office/drawing/2014/main" id="{893BC2D6-E814-416C-888D-9983C4676A9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6" name="Text Box 173">
          <a:extLst>
            <a:ext uri="{FF2B5EF4-FFF2-40B4-BE49-F238E27FC236}">
              <a16:creationId xmlns:a16="http://schemas.microsoft.com/office/drawing/2014/main" id="{DAC17058-4312-49A0-B360-39BAC969B9A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7" name="Text Box 174">
          <a:extLst>
            <a:ext uri="{FF2B5EF4-FFF2-40B4-BE49-F238E27FC236}">
              <a16:creationId xmlns:a16="http://schemas.microsoft.com/office/drawing/2014/main" id="{CD272780-A0B7-41BF-9459-9D67E78C1D5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85725</xdr:colOff>
      <xdr:row>38</xdr:row>
      <xdr:rowOff>85725</xdr:rowOff>
    </xdr:to>
    <xdr:sp macro="" textlink="">
      <xdr:nvSpPr>
        <xdr:cNvPr id="17538" name="Text Box 175">
          <a:extLst>
            <a:ext uri="{FF2B5EF4-FFF2-40B4-BE49-F238E27FC236}">
              <a16:creationId xmlns:a16="http://schemas.microsoft.com/office/drawing/2014/main" id="{0A6EDC41-6D4E-434E-B5BB-F3ACC82D5491}"/>
            </a:ext>
          </a:extLst>
        </xdr:cNvPr>
        <xdr:cNvSpPr txBox="1">
          <a:spLocks noChangeArrowheads="1"/>
        </xdr:cNvSpPr>
      </xdr:nvSpPr>
      <xdr:spPr bwMode="auto">
        <a:xfrm>
          <a:off x="4419600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39" name="Text Box 176">
          <a:extLst>
            <a:ext uri="{FF2B5EF4-FFF2-40B4-BE49-F238E27FC236}">
              <a16:creationId xmlns:a16="http://schemas.microsoft.com/office/drawing/2014/main" id="{1A19B93D-7BD1-442F-9973-ABDAD1E8BB4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247650</xdr:colOff>
      <xdr:row>37</xdr:row>
      <xdr:rowOff>0</xdr:rowOff>
    </xdr:from>
    <xdr:to>
      <xdr:col>3</xdr:col>
      <xdr:colOff>304800</xdr:colOff>
      <xdr:row>38</xdr:row>
      <xdr:rowOff>85725</xdr:rowOff>
    </xdr:to>
    <xdr:sp macro="" textlink="">
      <xdr:nvSpPr>
        <xdr:cNvPr id="17540" name="Text Box 177">
          <a:extLst>
            <a:ext uri="{FF2B5EF4-FFF2-40B4-BE49-F238E27FC236}">
              <a16:creationId xmlns:a16="http://schemas.microsoft.com/office/drawing/2014/main" id="{7605567D-63CB-4144-9BEA-C2CC60F9D5D6}"/>
            </a:ext>
          </a:extLst>
        </xdr:cNvPr>
        <xdr:cNvSpPr txBox="1">
          <a:spLocks noChangeArrowheads="1"/>
        </xdr:cNvSpPr>
      </xdr:nvSpPr>
      <xdr:spPr bwMode="auto">
        <a:xfrm>
          <a:off x="4314825" y="7191375"/>
          <a:ext cx="571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1" name="Text Box 178">
          <a:extLst>
            <a:ext uri="{FF2B5EF4-FFF2-40B4-BE49-F238E27FC236}">
              <a16:creationId xmlns:a16="http://schemas.microsoft.com/office/drawing/2014/main" id="{63C7C5EF-927D-4EA8-97A2-1B851BD3BC8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2" name="Text Box 179">
          <a:extLst>
            <a:ext uri="{FF2B5EF4-FFF2-40B4-BE49-F238E27FC236}">
              <a16:creationId xmlns:a16="http://schemas.microsoft.com/office/drawing/2014/main" id="{44E655C6-B3AD-48F8-85E2-792650FF94C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3" name="Text Box 180">
          <a:extLst>
            <a:ext uri="{FF2B5EF4-FFF2-40B4-BE49-F238E27FC236}">
              <a16:creationId xmlns:a16="http://schemas.microsoft.com/office/drawing/2014/main" id="{0799B288-AF69-46D7-859F-CA710EC840D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4" name="Text Box 181">
          <a:extLst>
            <a:ext uri="{FF2B5EF4-FFF2-40B4-BE49-F238E27FC236}">
              <a16:creationId xmlns:a16="http://schemas.microsoft.com/office/drawing/2014/main" id="{24F75D02-DC86-4030-83C7-A3109F144CB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5" name="Text Box 182">
          <a:extLst>
            <a:ext uri="{FF2B5EF4-FFF2-40B4-BE49-F238E27FC236}">
              <a16:creationId xmlns:a16="http://schemas.microsoft.com/office/drawing/2014/main" id="{BF2FA178-4C81-42B2-8367-DD44983B63E6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6" name="Text Box 183">
          <a:extLst>
            <a:ext uri="{FF2B5EF4-FFF2-40B4-BE49-F238E27FC236}">
              <a16:creationId xmlns:a16="http://schemas.microsoft.com/office/drawing/2014/main" id="{EEC40271-0E38-4EBF-B528-FE1D0E1F476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7" name="Text Box 184">
          <a:extLst>
            <a:ext uri="{FF2B5EF4-FFF2-40B4-BE49-F238E27FC236}">
              <a16:creationId xmlns:a16="http://schemas.microsoft.com/office/drawing/2014/main" id="{CF0CC479-DE1A-4DCF-9A42-DEBE3881ADB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8" name="Text Box 185">
          <a:extLst>
            <a:ext uri="{FF2B5EF4-FFF2-40B4-BE49-F238E27FC236}">
              <a16:creationId xmlns:a16="http://schemas.microsoft.com/office/drawing/2014/main" id="{B891808E-FAF7-476E-980E-7052F4BBA19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49" name="Text Box 186">
          <a:extLst>
            <a:ext uri="{FF2B5EF4-FFF2-40B4-BE49-F238E27FC236}">
              <a16:creationId xmlns:a16="http://schemas.microsoft.com/office/drawing/2014/main" id="{7F13E355-5762-4995-B800-361D2C80D01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0" name="Text Box 187">
          <a:extLst>
            <a:ext uri="{FF2B5EF4-FFF2-40B4-BE49-F238E27FC236}">
              <a16:creationId xmlns:a16="http://schemas.microsoft.com/office/drawing/2014/main" id="{E488F0AA-C72A-409B-87F8-0FC6A44DC2CD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1" name="Text Box 188">
          <a:extLst>
            <a:ext uri="{FF2B5EF4-FFF2-40B4-BE49-F238E27FC236}">
              <a16:creationId xmlns:a16="http://schemas.microsoft.com/office/drawing/2014/main" id="{3F02AF86-2701-4B4E-AFC6-9ED4471104B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2" name="Text Box 189">
          <a:extLst>
            <a:ext uri="{FF2B5EF4-FFF2-40B4-BE49-F238E27FC236}">
              <a16:creationId xmlns:a16="http://schemas.microsoft.com/office/drawing/2014/main" id="{5E0CB459-D248-40E6-B147-4738A814688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3" name="Text Box 190">
          <a:extLst>
            <a:ext uri="{FF2B5EF4-FFF2-40B4-BE49-F238E27FC236}">
              <a16:creationId xmlns:a16="http://schemas.microsoft.com/office/drawing/2014/main" id="{E1D8742C-A137-44A3-A943-19BB03F6E46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4" name="Text Box 191">
          <a:extLst>
            <a:ext uri="{FF2B5EF4-FFF2-40B4-BE49-F238E27FC236}">
              <a16:creationId xmlns:a16="http://schemas.microsoft.com/office/drawing/2014/main" id="{238F6E1B-69E9-4A0D-BA2E-78201B20A8E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5" name="Text Box 192">
          <a:extLst>
            <a:ext uri="{FF2B5EF4-FFF2-40B4-BE49-F238E27FC236}">
              <a16:creationId xmlns:a16="http://schemas.microsoft.com/office/drawing/2014/main" id="{CB52DBFA-FAE5-45AC-9B15-591D2C60AAC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6" name="Text Box 193">
          <a:extLst>
            <a:ext uri="{FF2B5EF4-FFF2-40B4-BE49-F238E27FC236}">
              <a16:creationId xmlns:a16="http://schemas.microsoft.com/office/drawing/2014/main" id="{9B2CB31C-D9CB-40EB-8615-C0709D0CA77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7" name="Text Box 194">
          <a:extLst>
            <a:ext uri="{FF2B5EF4-FFF2-40B4-BE49-F238E27FC236}">
              <a16:creationId xmlns:a16="http://schemas.microsoft.com/office/drawing/2014/main" id="{0B696EFA-35EE-44DC-8416-F931C1C15D0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8" name="Text Box 195">
          <a:extLst>
            <a:ext uri="{FF2B5EF4-FFF2-40B4-BE49-F238E27FC236}">
              <a16:creationId xmlns:a16="http://schemas.microsoft.com/office/drawing/2014/main" id="{1B4FA10C-BE7D-4B30-9FCF-A02352C71B4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59" name="Text Box 196">
          <a:extLst>
            <a:ext uri="{FF2B5EF4-FFF2-40B4-BE49-F238E27FC236}">
              <a16:creationId xmlns:a16="http://schemas.microsoft.com/office/drawing/2014/main" id="{58FF98D2-789A-48AF-9A5C-CD19693ACE5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0" name="Text Box 197">
          <a:extLst>
            <a:ext uri="{FF2B5EF4-FFF2-40B4-BE49-F238E27FC236}">
              <a16:creationId xmlns:a16="http://schemas.microsoft.com/office/drawing/2014/main" id="{D852D483-2BD3-4E11-A1C7-1552BF3BA06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1" name="Text Box 198">
          <a:extLst>
            <a:ext uri="{FF2B5EF4-FFF2-40B4-BE49-F238E27FC236}">
              <a16:creationId xmlns:a16="http://schemas.microsoft.com/office/drawing/2014/main" id="{82EEC220-0E3A-4F58-B53E-83A9E928924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2" name="Text Box 199">
          <a:extLst>
            <a:ext uri="{FF2B5EF4-FFF2-40B4-BE49-F238E27FC236}">
              <a16:creationId xmlns:a16="http://schemas.microsoft.com/office/drawing/2014/main" id="{96770883-37DA-4C0F-950D-EC64EC9FE3A4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3" name="Text Box 200">
          <a:extLst>
            <a:ext uri="{FF2B5EF4-FFF2-40B4-BE49-F238E27FC236}">
              <a16:creationId xmlns:a16="http://schemas.microsoft.com/office/drawing/2014/main" id="{E65C6A02-8876-4466-9CFC-B8A2DFC8F41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4" name="Text Box 201">
          <a:extLst>
            <a:ext uri="{FF2B5EF4-FFF2-40B4-BE49-F238E27FC236}">
              <a16:creationId xmlns:a16="http://schemas.microsoft.com/office/drawing/2014/main" id="{FEA3C190-9A2E-4268-9514-81E58AD47871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5" name="Text Box 202">
          <a:extLst>
            <a:ext uri="{FF2B5EF4-FFF2-40B4-BE49-F238E27FC236}">
              <a16:creationId xmlns:a16="http://schemas.microsoft.com/office/drawing/2014/main" id="{70DDEA61-A973-49B9-AEE4-7BB23065696A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6" name="Text Box 203">
          <a:extLst>
            <a:ext uri="{FF2B5EF4-FFF2-40B4-BE49-F238E27FC236}">
              <a16:creationId xmlns:a16="http://schemas.microsoft.com/office/drawing/2014/main" id="{541E0506-AC29-474B-B941-229C734E31D8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7" name="Text Box 204">
          <a:extLst>
            <a:ext uri="{FF2B5EF4-FFF2-40B4-BE49-F238E27FC236}">
              <a16:creationId xmlns:a16="http://schemas.microsoft.com/office/drawing/2014/main" id="{37C12033-4EB0-4424-944E-068C1A9DC96F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37</xdr:row>
      <xdr:rowOff>0</xdr:rowOff>
    </xdr:from>
    <xdr:to>
      <xdr:col>3</xdr:col>
      <xdr:colOff>161925</xdr:colOff>
      <xdr:row>38</xdr:row>
      <xdr:rowOff>85725</xdr:rowOff>
    </xdr:to>
    <xdr:sp macro="" textlink="">
      <xdr:nvSpPr>
        <xdr:cNvPr id="17568" name="Text Box 205">
          <a:extLst>
            <a:ext uri="{FF2B5EF4-FFF2-40B4-BE49-F238E27FC236}">
              <a16:creationId xmlns:a16="http://schemas.microsoft.com/office/drawing/2014/main" id="{7D7DC61E-3E77-4784-BFB1-3BAD24F02A08}"/>
            </a:ext>
          </a:extLst>
        </xdr:cNvPr>
        <xdr:cNvSpPr txBox="1">
          <a:spLocks noChangeArrowheads="1"/>
        </xdr:cNvSpPr>
      </xdr:nvSpPr>
      <xdr:spPr bwMode="auto">
        <a:xfrm>
          <a:off x="4162425" y="7191375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69" name="Text Box 206">
          <a:extLst>
            <a:ext uri="{FF2B5EF4-FFF2-40B4-BE49-F238E27FC236}">
              <a16:creationId xmlns:a16="http://schemas.microsoft.com/office/drawing/2014/main" id="{48B1EABB-1EB0-40A4-8622-F9B9A8876E9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0" name="Text Box 207">
          <a:extLst>
            <a:ext uri="{FF2B5EF4-FFF2-40B4-BE49-F238E27FC236}">
              <a16:creationId xmlns:a16="http://schemas.microsoft.com/office/drawing/2014/main" id="{048A57AA-4936-466C-ACF4-B97A4CE9013E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1" name="Text Box 208">
          <a:extLst>
            <a:ext uri="{FF2B5EF4-FFF2-40B4-BE49-F238E27FC236}">
              <a16:creationId xmlns:a16="http://schemas.microsoft.com/office/drawing/2014/main" id="{82FC078D-1CB8-4321-9868-3EADB314D012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2" name="Text Box 209">
          <a:extLst>
            <a:ext uri="{FF2B5EF4-FFF2-40B4-BE49-F238E27FC236}">
              <a16:creationId xmlns:a16="http://schemas.microsoft.com/office/drawing/2014/main" id="{770A8081-C0CB-46B0-B41D-07DB82F5F393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3" name="Text Box 210">
          <a:extLst>
            <a:ext uri="{FF2B5EF4-FFF2-40B4-BE49-F238E27FC236}">
              <a16:creationId xmlns:a16="http://schemas.microsoft.com/office/drawing/2014/main" id="{4DD4A3ED-2F2B-495F-B5A5-F8325030F247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4" name="Text Box 211">
          <a:extLst>
            <a:ext uri="{FF2B5EF4-FFF2-40B4-BE49-F238E27FC236}">
              <a16:creationId xmlns:a16="http://schemas.microsoft.com/office/drawing/2014/main" id="{1916CAAA-5E32-41DD-91A6-8B19C03D01D0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5" name="Text Box 212">
          <a:extLst>
            <a:ext uri="{FF2B5EF4-FFF2-40B4-BE49-F238E27FC236}">
              <a16:creationId xmlns:a16="http://schemas.microsoft.com/office/drawing/2014/main" id="{A192B40C-FA85-452D-854E-7E24BF39779C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6" name="Text Box 213">
          <a:extLst>
            <a:ext uri="{FF2B5EF4-FFF2-40B4-BE49-F238E27FC236}">
              <a16:creationId xmlns:a16="http://schemas.microsoft.com/office/drawing/2014/main" id="{D3E20AC1-11E5-43F9-85AD-657B2060401B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4</xdr:col>
      <xdr:colOff>38100</xdr:colOff>
      <xdr:row>38</xdr:row>
      <xdr:rowOff>85725</xdr:rowOff>
    </xdr:to>
    <xdr:sp macro="" textlink="">
      <xdr:nvSpPr>
        <xdr:cNvPr id="17577" name="Text Box 214">
          <a:extLst>
            <a:ext uri="{FF2B5EF4-FFF2-40B4-BE49-F238E27FC236}">
              <a16:creationId xmlns:a16="http://schemas.microsoft.com/office/drawing/2014/main" id="{2B170BC9-C6AF-4612-853E-F09C30511BF5}"/>
            </a:ext>
          </a:extLst>
        </xdr:cNvPr>
        <xdr:cNvSpPr txBox="1">
          <a:spLocks noChangeArrowheads="1"/>
        </xdr:cNvSpPr>
      </xdr:nvSpPr>
      <xdr:spPr bwMode="auto">
        <a:xfrm>
          <a:off x="4371975" y="719137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37</xdr:row>
      <xdr:rowOff>0</xdr:rowOff>
    </xdr:from>
    <xdr:to>
      <xdr:col>3</xdr:col>
      <xdr:colOff>161925</xdr:colOff>
      <xdr:row>38</xdr:row>
      <xdr:rowOff>85725</xdr:rowOff>
    </xdr:to>
    <xdr:sp macro="" textlink="">
      <xdr:nvSpPr>
        <xdr:cNvPr id="17578" name="Text Box 215">
          <a:extLst>
            <a:ext uri="{FF2B5EF4-FFF2-40B4-BE49-F238E27FC236}">
              <a16:creationId xmlns:a16="http://schemas.microsoft.com/office/drawing/2014/main" id="{9AE1E210-1C7B-44A9-9BB3-5DF37B2DE6F6}"/>
            </a:ext>
          </a:extLst>
        </xdr:cNvPr>
        <xdr:cNvSpPr txBox="1">
          <a:spLocks noChangeArrowheads="1"/>
        </xdr:cNvSpPr>
      </xdr:nvSpPr>
      <xdr:spPr bwMode="auto">
        <a:xfrm>
          <a:off x="4162425" y="7191375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79" name="Text Box 216">
          <a:extLst>
            <a:ext uri="{FF2B5EF4-FFF2-40B4-BE49-F238E27FC236}">
              <a16:creationId xmlns:a16="http://schemas.microsoft.com/office/drawing/2014/main" id="{413B3987-ADEF-469E-9B17-AC221B17B869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0" name="Text Box 217">
          <a:extLst>
            <a:ext uri="{FF2B5EF4-FFF2-40B4-BE49-F238E27FC236}">
              <a16:creationId xmlns:a16="http://schemas.microsoft.com/office/drawing/2014/main" id="{74FC2AA3-DDC6-42B5-BE6F-8A15D5299BF0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1" name="Text Box 218">
          <a:extLst>
            <a:ext uri="{FF2B5EF4-FFF2-40B4-BE49-F238E27FC236}">
              <a16:creationId xmlns:a16="http://schemas.microsoft.com/office/drawing/2014/main" id="{2124ED73-6D59-4460-8D02-73457E732DBA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2" name="Text Box 219">
          <a:extLst>
            <a:ext uri="{FF2B5EF4-FFF2-40B4-BE49-F238E27FC236}">
              <a16:creationId xmlns:a16="http://schemas.microsoft.com/office/drawing/2014/main" id="{1EAC52C2-EE2F-4917-97B5-A5526279527A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3" name="Text Box 220">
          <a:extLst>
            <a:ext uri="{FF2B5EF4-FFF2-40B4-BE49-F238E27FC236}">
              <a16:creationId xmlns:a16="http://schemas.microsoft.com/office/drawing/2014/main" id="{F22205C5-352D-46B7-B51F-2684FE6F6982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4" name="Text Box 221">
          <a:extLst>
            <a:ext uri="{FF2B5EF4-FFF2-40B4-BE49-F238E27FC236}">
              <a16:creationId xmlns:a16="http://schemas.microsoft.com/office/drawing/2014/main" id="{D48B5CDD-E679-4D5A-85A7-B04F3D1E4F31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5" name="Text Box 222">
          <a:extLst>
            <a:ext uri="{FF2B5EF4-FFF2-40B4-BE49-F238E27FC236}">
              <a16:creationId xmlns:a16="http://schemas.microsoft.com/office/drawing/2014/main" id="{DEB6743A-9BAC-4198-A09B-4B3EAD58596C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6" name="Text Box 223">
          <a:extLst>
            <a:ext uri="{FF2B5EF4-FFF2-40B4-BE49-F238E27FC236}">
              <a16:creationId xmlns:a16="http://schemas.microsoft.com/office/drawing/2014/main" id="{0CF91F45-D38E-4BFA-849E-D932FB711268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7" name="Text Box 224">
          <a:extLst>
            <a:ext uri="{FF2B5EF4-FFF2-40B4-BE49-F238E27FC236}">
              <a16:creationId xmlns:a16="http://schemas.microsoft.com/office/drawing/2014/main" id="{A766DA45-3244-4AF9-8564-385CA7142991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8" name="Text Box 225">
          <a:extLst>
            <a:ext uri="{FF2B5EF4-FFF2-40B4-BE49-F238E27FC236}">
              <a16:creationId xmlns:a16="http://schemas.microsoft.com/office/drawing/2014/main" id="{87225365-5301-40B4-9FAF-987DC9CF6432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89" name="Text Box 226">
          <a:extLst>
            <a:ext uri="{FF2B5EF4-FFF2-40B4-BE49-F238E27FC236}">
              <a16:creationId xmlns:a16="http://schemas.microsoft.com/office/drawing/2014/main" id="{FD1C595D-A50E-4FF7-BAE5-0DE9CB587743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0" name="Text Box 227">
          <a:extLst>
            <a:ext uri="{FF2B5EF4-FFF2-40B4-BE49-F238E27FC236}">
              <a16:creationId xmlns:a16="http://schemas.microsoft.com/office/drawing/2014/main" id="{DFFD82DB-0FCD-4CA5-A3DC-79A4262E14CA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1" name="Text Box 228">
          <a:extLst>
            <a:ext uri="{FF2B5EF4-FFF2-40B4-BE49-F238E27FC236}">
              <a16:creationId xmlns:a16="http://schemas.microsoft.com/office/drawing/2014/main" id="{E1EFF204-6E94-48B9-96AB-820142897E68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2" name="Text Box 229">
          <a:extLst>
            <a:ext uri="{FF2B5EF4-FFF2-40B4-BE49-F238E27FC236}">
              <a16:creationId xmlns:a16="http://schemas.microsoft.com/office/drawing/2014/main" id="{EC98A928-519E-4D75-B58A-162382661D35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3" name="Text Box 230">
          <a:extLst>
            <a:ext uri="{FF2B5EF4-FFF2-40B4-BE49-F238E27FC236}">
              <a16:creationId xmlns:a16="http://schemas.microsoft.com/office/drawing/2014/main" id="{8338EBFA-047E-4032-AE37-C706B4A2F861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4" name="Text Box 231">
          <a:extLst>
            <a:ext uri="{FF2B5EF4-FFF2-40B4-BE49-F238E27FC236}">
              <a16:creationId xmlns:a16="http://schemas.microsoft.com/office/drawing/2014/main" id="{F05EEE58-6FEF-46BF-803A-A0787A1C2CC6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5" name="Text Box 232">
          <a:extLst>
            <a:ext uri="{FF2B5EF4-FFF2-40B4-BE49-F238E27FC236}">
              <a16:creationId xmlns:a16="http://schemas.microsoft.com/office/drawing/2014/main" id="{8053ACEF-0F48-4504-A9AF-94FFB7A98239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6" name="Text Box 233">
          <a:extLst>
            <a:ext uri="{FF2B5EF4-FFF2-40B4-BE49-F238E27FC236}">
              <a16:creationId xmlns:a16="http://schemas.microsoft.com/office/drawing/2014/main" id="{BB7A1972-0678-4591-9EA7-7D27B6919C91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7" name="Text Box 234">
          <a:extLst>
            <a:ext uri="{FF2B5EF4-FFF2-40B4-BE49-F238E27FC236}">
              <a16:creationId xmlns:a16="http://schemas.microsoft.com/office/drawing/2014/main" id="{E1F7EC9F-32BF-417F-850F-A016D54C2792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598" name="Text Box 235">
          <a:extLst>
            <a:ext uri="{FF2B5EF4-FFF2-40B4-BE49-F238E27FC236}">
              <a16:creationId xmlns:a16="http://schemas.microsoft.com/office/drawing/2014/main" id="{3C42CFEA-8A53-4485-8093-DED430E28224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95250</xdr:colOff>
      <xdr:row>31</xdr:row>
      <xdr:rowOff>0</xdr:rowOff>
    </xdr:from>
    <xdr:to>
      <xdr:col>3</xdr:col>
      <xdr:colOff>161925</xdr:colOff>
      <xdr:row>32</xdr:row>
      <xdr:rowOff>85725</xdr:rowOff>
    </xdr:to>
    <xdr:sp macro="" textlink="">
      <xdr:nvSpPr>
        <xdr:cNvPr id="17599" name="Text Box 236">
          <a:extLst>
            <a:ext uri="{FF2B5EF4-FFF2-40B4-BE49-F238E27FC236}">
              <a16:creationId xmlns:a16="http://schemas.microsoft.com/office/drawing/2014/main" id="{598AF36C-5636-499F-9F93-56A6C71C04E7}"/>
            </a:ext>
          </a:extLst>
        </xdr:cNvPr>
        <xdr:cNvSpPr txBox="1">
          <a:spLocks noChangeArrowheads="1"/>
        </xdr:cNvSpPr>
      </xdr:nvSpPr>
      <xdr:spPr bwMode="auto">
        <a:xfrm>
          <a:off x="4162425" y="6334125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600" name="Text Box 237">
          <a:extLst>
            <a:ext uri="{FF2B5EF4-FFF2-40B4-BE49-F238E27FC236}">
              <a16:creationId xmlns:a16="http://schemas.microsoft.com/office/drawing/2014/main" id="{9D600E6A-CFB3-492D-AEAB-ED0B2AC62670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601" name="Text Box 238">
          <a:extLst>
            <a:ext uri="{FF2B5EF4-FFF2-40B4-BE49-F238E27FC236}">
              <a16:creationId xmlns:a16="http://schemas.microsoft.com/office/drawing/2014/main" id="{65D9FB55-C998-44D6-A32F-BACBFF35C9F7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602" name="Text Box 239">
          <a:extLst>
            <a:ext uri="{FF2B5EF4-FFF2-40B4-BE49-F238E27FC236}">
              <a16:creationId xmlns:a16="http://schemas.microsoft.com/office/drawing/2014/main" id="{387316B8-A7A7-4793-B06A-B29A8626AD3A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603" name="Text Box 240">
          <a:extLst>
            <a:ext uri="{FF2B5EF4-FFF2-40B4-BE49-F238E27FC236}">
              <a16:creationId xmlns:a16="http://schemas.microsoft.com/office/drawing/2014/main" id="{E6F62C3D-0097-47D0-A5E3-635FAB0F3EDD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304800</xdr:colOff>
      <xdr:row>31</xdr:row>
      <xdr:rowOff>0</xdr:rowOff>
    </xdr:from>
    <xdr:to>
      <xdr:col>4</xdr:col>
      <xdr:colOff>38100</xdr:colOff>
      <xdr:row>32</xdr:row>
      <xdr:rowOff>85725</xdr:rowOff>
    </xdr:to>
    <xdr:sp macro="" textlink="">
      <xdr:nvSpPr>
        <xdr:cNvPr id="17604" name="Text Box 241">
          <a:extLst>
            <a:ext uri="{FF2B5EF4-FFF2-40B4-BE49-F238E27FC236}">
              <a16:creationId xmlns:a16="http://schemas.microsoft.com/office/drawing/2014/main" id="{173B08E2-1211-4FFD-945B-67F063178872}"/>
            </a:ext>
          </a:extLst>
        </xdr:cNvPr>
        <xdr:cNvSpPr txBox="1">
          <a:spLocks noChangeArrowheads="1"/>
        </xdr:cNvSpPr>
      </xdr:nvSpPr>
      <xdr:spPr bwMode="auto">
        <a:xfrm>
          <a:off x="4371975" y="6334125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323850</xdr:colOff>
      <xdr:row>9</xdr:row>
      <xdr:rowOff>0</xdr:rowOff>
    </xdr:from>
    <xdr:to>
      <xdr:col>4</xdr:col>
      <xdr:colOff>47625</xdr:colOff>
      <xdr:row>10</xdr:row>
      <xdr:rowOff>38100</xdr:rowOff>
    </xdr:to>
    <xdr:sp macro="" textlink="">
      <xdr:nvSpPr>
        <xdr:cNvPr id="17605" name="Text Box 242">
          <a:extLst>
            <a:ext uri="{FF2B5EF4-FFF2-40B4-BE49-F238E27FC236}">
              <a16:creationId xmlns:a16="http://schemas.microsoft.com/office/drawing/2014/main" id="{A7F7F58B-D15E-471B-9551-F2F2E022DF19}"/>
            </a:ext>
          </a:extLst>
        </xdr:cNvPr>
        <xdr:cNvSpPr txBox="1">
          <a:spLocks noChangeArrowheads="1"/>
        </xdr:cNvSpPr>
      </xdr:nvSpPr>
      <xdr:spPr bwMode="auto">
        <a:xfrm>
          <a:off x="4391025" y="1514475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323850</xdr:colOff>
      <xdr:row>37</xdr:row>
      <xdr:rowOff>0</xdr:rowOff>
    </xdr:from>
    <xdr:to>
      <xdr:col>4</xdr:col>
      <xdr:colOff>47625</xdr:colOff>
      <xdr:row>38</xdr:row>
      <xdr:rowOff>85725</xdr:rowOff>
    </xdr:to>
    <xdr:sp macro="" textlink="">
      <xdr:nvSpPr>
        <xdr:cNvPr id="17606" name="Text Box 246">
          <a:extLst>
            <a:ext uri="{FF2B5EF4-FFF2-40B4-BE49-F238E27FC236}">
              <a16:creationId xmlns:a16="http://schemas.microsoft.com/office/drawing/2014/main" id="{5620CE75-46DC-4C50-AC24-93C40B13012C}"/>
            </a:ext>
          </a:extLst>
        </xdr:cNvPr>
        <xdr:cNvSpPr txBox="1">
          <a:spLocks noChangeArrowheads="1"/>
        </xdr:cNvSpPr>
      </xdr:nvSpPr>
      <xdr:spPr bwMode="auto">
        <a:xfrm>
          <a:off x="4391025" y="7191375"/>
          <a:ext cx="666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23</xdr:row>
      <xdr:rowOff>0</xdr:rowOff>
    </xdr:from>
    <xdr:to>
      <xdr:col>4</xdr:col>
      <xdr:colOff>47625</xdr:colOff>
      <xdr:row>24</xdr:row>
      <xdr:rowOff>133350</xdr:rowOff>
    </xdr:to>
    <xdr:sp macro="" textlink="">
      <xdr:nvSpPr>
        <xdr:cNvPr id="17607" name="Text Box 187">
          <a:extLst>
            <a:ext uri="{FF2B5EF4-FFF2-40B4-BE49-F238E27FC236}">
              <a16:creationId xmlns:a16="http://schemas.microsoft.com/office/drawing/2014/main" id="{AFFB53C1-1F31-4826-87CA-966B110D252F}"/>
            </a:ext>
          </a:extLst>
        </xdr:cNvPr>
        <xdr:cNvSpPr txBox="1">
          <a:spLocks noChangeArrowheads="1"/>
        </xdr:cNvSpPr>
      </xdr:nvSpPr>
      <xdr:spPr bwMode="auto">
        <a:xfrm>
          <a:off x="4381500" y="47625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30</xdr:row>
      <xdr:rowOff>0</xdr:rowOff>
    </xdr:from>
    <xdr:to>
      <xdr:col>4</xdr:col>
      <xdr:colOff>47625</xdr:colOff>
      <xdr:row>31</xdr:row>
      <xdr:rowOff>66675</xdr:rowOff>
    </xdr:to>
    <xdr:sp macro="" textlink="">
      <xdr:nvSpPr>
        <xdr:cNvPr id="17608" name="Text Box 188">
          <a:extLst>
            <a:ext uri="{FF2B5EF4-FFF2-40B4-BE49-F238E27FC236}">
              <a16:creationId xmlns:a16="http://schemas.microsoft.com/office/drawing/2014/main" id="{A61F960E-F7F3-45BA-BBD9-984E7D256ECD}"/>
            </a:ext>
          </a:extLst>
        </xdr:cNvPr>
        <xdr:cNvSpPr txBox="1">
          <a:spLocks noChangeArrowheads="1"/>
        </xdr:cNvSpPr>
      </xdr:nvSpPr>
      <xdr:spPr bwMode="auto">
        <a:xfrm>
          <a:off x="4381500" y="61912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31</xdr:row>
      <xdr:rowOff>0</xdr:rowOff>
    </xdr:from>
    <xdr:to>
      <xdr:col>4</xdr:col>
      <xdr:colOff>47625</xdr:colOff>
      <xdr:row>32</xdr:row>
      <xdr:rowOff>104775</xdr:rowOff>
    </xdr:to>
    <xdr:sp macro="" textlink="">
      <xdr:nvSpPr>
        <xdr:cNvPr id="17609" name="Text Box 189">
          <a:extLst>
            <a:ext uri="{FF2B5EF4-FFF2-40B4-BE49-F238E27FC236}">
              <a16:creationId xmlns:a16="http://schemas.microsoft.com/office/drawing/2014/main" id="{DD3DEA5E-3D93-476E-BB62-FB25FDABC409}"/>
            </a:ext>
          </a:extLst>
        </xdr:cNvPr>
        <xdr:cNvSpPr txBox="1">
          <a:spLocks noChangeArrowheads="1"/>
        </xdr:cNvSpPr>
      </xdr:nvSpPr>
      <xdr:spPr bwMode="auto">
        <a:xfrm>
          <a:off x="4381500" y="63341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31</xdr:row>
      <xdr:rowOff>0</xdr:rowOff>
    </xdr:from>
    <xdr:to>
      <xdr:col>4</xdr:col>
      <xdr:colOff>47625</xdr:colOff>
      <xdr:row>32</xdr:row>
      <xdr:rowOff>104775</xdr:rowOff>
    </xdr:to>
    <xdr:sp macro="" textlink="">
      <xdr:nvSpPr>
        <xdr:cNvPr id="17610" name="Text Box 190">
          <a:extLst>
            <a:ext uri="{FF2B5EF4-FFF2-40B4-BE49-F238E27FC236}">
              <a16:creationId xmlns:a16="http://schemas.microsoft.com/office/drawing/2014/main" id="{70BB3064-0208-4A64-AEFB-CB6CBD273602}"/>
            </a:ext>
          </a:extLst>
        </xdr:cNvPr>
        <xdr:cNvSpPr txBox="1">
          <a:spLocks noChangeArrowheads="1"/>
        </xdr:cNvSpPr>
      </xdr:nvSpPr>
      <xdr:spPr bwMode="auto">
        <a:xfrm>
          <a:off x="4381500" y="63341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31</xdr:row>
      <xdr:rowOff>0</xdr:rowOff>
    </xdr:from>
    <xdr:to>
      <xdr:col>4</xdr:col>
      <xdr:colOff>47625</xdr:colOff>
      <xdr:row>32</xdr:row>
      <xdr:rowOff>104775</xdr:rowOff>
    </xdr:to>
    <xdr:sp macro="" textlink="">
      <xdr:nvSpPr>
        <xdr:cNvPr id="17611" name="Text Box 191">
          <a:extLst>
            <a:ext uri="{FF2B5EF4-FFF2-40B4-BE49-F238E27FC236}">
              <a16:creationId xmlns:a16="http://schemas.microsoft.com/office/drawing/2014/main" id="{21A87672-3366-466D-8364-F2BA4C3E2FFD}"/>
            </a:ext>
          </a:extLst>
        </xdr:cNvPr>
        <xdr:cNvSpPr txBox="1">
          <a:spLocks noChangeArrowheads="1"/>
        </xdr:cNvSpPr>
      </xdr:nvSpPr>
      <xdr:spPr bwMode="auto">
        <a:xfrm>
          <a:off x="4381500" y="63341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31</xdr:row>
      <xdr:rowOff>0</xdr:rowOff>
    </xdr:from>
    <xdr:to>
      <xdr:col>4</xdr:col>
      <xdr:colOff>47625</xdr:colOff>
      <xdr:row>32</xdr:row>
      <xdr:rowOff>104775</xdr:rowOff>
    </xdr:to>
    <xdr:sp macro="" textlink="">
      <xdr:nvSpPr>
        <xdr:cNvPr id="17612" name="Text Box 192">
          <a:extLst>
            <a:ext uri="{FF2B5EF4-FFF2-40B4-BE49-F238E27FC236}">
              <a16:creationId xmlns:a16="http://schemas.microsoft.com/office/drawing/2014/main" id="{393591EB-B663-4430-849B-2820350BE1C6}"/>
            </a:ext>
          </a:extLst>
        </xdr:cNvPr>
        <xdr:cNvSpPr txBox="1">
          <a:spLocks noChangeArrowheads="1"/>
        </xdr:cNvSpPr>
      </xdr:nvSpPr>
      <xdr:spPr bwMode="auto">
        <a:xfrm>
          <a:off x="4381500" y="63341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13" name="Text Box 193">
          <a:extLst>
            <a:ext uri="{FF2B5EF4-FFF2-40B4-BE49-F238E27FC236}">
              <a16:creationId xmlns:a16="http://schemas.microsoft.com/office/drawing/2014/main" id="{691F0D4D-3302-4925-A187-F0467735390A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14" name="Text Box 194">
          <a:extLst>
            <a:ext uri="{FF2B5EF4-FFF2-40B4-BE49-F238E27FC236}">
              <a16:creationId xmlns:a16="http://schemas.microsoft.com/office/drawing/2014/main" id="{8EAD8CF5-56D7-4A8C-AF52-6177532DFB07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15" name="Text Box 195">
          <a:extLst>
            <a:ext uri="{FF2B5EF4-FFF2-40B4-BE49-F238E27FC236}">
              <a16:creationId xmlns:a16="http://schemas.microsoft.com/office/drawing/2014/main" id="{3DB3F35F-58D0-4368-9E48-60E0BE8CC6D5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23</xdr:row>
      <xdr:rowOff>0</xdr:rowOff>
    </xdr:from>
    <xdr:to>
      <xdr:col>4</xdr:col>
      <xdr:colOff>47625</xdr:colOff>
      <xdr:row>24</xdr:row>
      <xdr:rowOff>133350</xdr:rowOff>
    </xdr:to>
    <xdr:sp macro="" textlink="">
      <xdr:nvSpPr>
        <xdr:cNvPr id="17616" name="Text Box 193">
          <a:extLst>
            <a:ext uri="{FF2B5EF4-FFF2-40B4-BE49-F238E27FC236}">
              <a16:creationId xmlns:a16="http://schemas.microsoft.com/office/drawing/2014/main" id="{4CAD4A28-8044-448F-8162-2B992E6C1D23}"/>
            </a:ext>
          </a:extLst>
        </xdr:cNvPr>
        <xdr:cNvSpPr txBox="1">
          <a:spLocks noChangeArrowheads="1"/>
        </xdr:cNvSpPr>
      </xdr:nvSpPr>
      <xdr:spPr bwMode="auto">
        <a:xfrm>
          <a:off x="4381500" y="47625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23</xdr:row>
      <xdr:rowOff>0</xdr:rowOff>
    </xdr:from>
    <xdr:to>
      <xdr:col>4</xdr:col>
      <xdr:colOff>47625</xdr:colOff>
      <xdr:row>24</xdr:row>
      <xdr:rowOff>133350</xdr:rowOff>
    </xdr:to>
    <xdr:sp macro="" textlink="">
      <xdr:nvSpPr>
        <xdr:cNvPr id="17617" name="Text Box 194">
          <a:extLst>
            <a:ext uri="{FF2B5EF4-FFF2-40B4-BE49-F238E27FC236}">
              <a16:creationId xmlns:a16="http://schemas.microsoft.com/office/drawing/2014/main" id="{174FF892-CDD5-4ED6-9B28-1F0313F5A2C3}"/>
            </a:ext>
          </a:extLst>
        </xdr:cNvPr>
        <xdr:cNvSpPr txBox="1">
          <a:spLocks noChangeArrowheads="1"/>
        </xdr:cNvSpPr>
      </xdr:nvSpPr>
      <xdr:spPr bwMode="auto">
        <a:xfrm>
          <a:off x="4381500" y="47625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23</xdr:row>
      <xdr:rowOff>0</xdr:rowOff>
    </xdr:from>
    <xdr:to>
      <xdr:col>4</xdr:col>
      <xdr:colOff>47625</xdr:colOff>
      <xdr:row>24</xdr:row>
      <xdr:rowOff>133350</xdr:rowOff>
    </xdr:to>
    <xdr:sp macro="" textlink="">
      <xdr:nvSpPr>
        <xdr:cNvPr id="17618" name="Text Box 195">
          <a:extLst>
            <a:ext uri="{FF2B5EF4-FFF2-40B4-BE49-F238E27FC236}">
              <a16:creationId xmlns:a16="http://schemas.microsoft.com/office/drawing/2014/main" id="{47EC4EB9-9777-47C8-B4C8-47D0C5C9B431}"/>
            </a:ext>
          </a:extLst>
        </xdr:cNvPr>
        <xdr:cNvSpPr txBox="1">
          <a:spLocks noChangeArrowheads="1"/>
        </xdr:cNvSpPr>
      </xdr:nvSpPr>
      <xdr:spPr bwMode="auto">
        <a:xfrm>
          <a:off x="4381500" y="47625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20</xdr:row>
      <xdr:rowOff>0</xdr:rowOff>
    </xdr:from>
    <xdr:to>
      <xdr:col>4</xdr:col>
      <xdr:colOff>47625</xdr:colOff>
      <xdr:row>21</xdr:row>
      <xdr:rowOff>114300</xdr:rowOff>
    </xdr:to>
    <xdr:sp macro="" textlink="">
      <xdr:nvSpPr>
        <xdr:cNvPr id="17619" name="Text Box 193">
          <a:extLst>
            <a:ext uri="{FF2B5EF4-FFF2-40B4-BE49-F238E27FC236}">
              <a16:creationId xmlns:a16="http://schemas.microsoft.com/office/drawing/2014/main" id="{6A719E35-70DD-41AA-B7CE-5DA30FD086A7}"/>
            </a:ext>
          </a:extLst>
        </xdr:cNvPr>
        <xdr:cNvSpPr txBox="1">
          <a:spLocks noChangeArrowheads="1"/>
        </xdr:cNvSpPr>
      </xdr:nvSpPr>
      <xdr:spPr bwMode="auto">
        <a:xfrm>
          <a:off x="4381500" y="390525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20</xdr:row>
      <xdr:rowOff>0</xdr:rowOff>
    </xdr:from>
    <xdr:to>
      <xdr:col>4</xdr:col>
      <xdr:colOff>47625</xdr:colOff>
      <xdr:row>21</xdr:row>
      <xdr:rowOff>114300</xdr:rowOff>
    </xdr:to>
    <xdr:sp macro="" textlink="">
      <xdr:nvSpPr>
        <xdr:cNvPr id="17620" name="Text Box 194">
          <a:extLst>
            <a:ext uri="{FF2B5EF4-FFF2-40B4-BE49-F238E27FC236}">
              <a16:creationId xmlns:a16="http://schemas.microsoft.com/office/drawing/2014/main" id="{BD53AFC1-A9FC-49E4-9330-5CD19549BB05}"/>
            </a:ext>
          </a:extLst>
        </xdr:cNvPr>
        <xdr:cNvSpPr txBox="1">
          <a:spLocks noChangeArrowheads="1"/>
        </xdr:cNvSpPr>
      </xdr:nvSpPr>
      <xdr:spPr bwMode="auto">
        <a:xfrm>
          <a:off x="4381500" y="390525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20</xdr:row>
      <xdr:rowOff>0</xdr:rowOff>
    </xdr:from>
    <xdr:to>
      <xdr:col>4</xdr:col>
      <xdr:colOff>47625</xdr:colOff>
      <xdr:row>21</xdr:row>
      <xdr:rowOff>114300</xdr:rowOff>
    </xdr:to>
    <xdr:sp macro="" textlink="">
      <xdr:nvSpPr>
        <xdr:cNvPr id="17621" name="Text Box 195">
          <a:extLst>
            <a:ext uri="{FF2B5EF4-FFF2-40B4-BE49-F238E27FC236}">
              <a16:creationId xmlns:a16="http://schemas.microsoft.com/office/drawing/2014/main" id="{927F4F1D-2CCB-45E0-8ABD-78F04B832BDC}"/>
            </a:ext>
          </a:extLst>
        </xdr:cNvPr>
        <xdr:cNvSpPr txBox="1">
          <a:spLocks noChangeArrowheads="1"/>
        </xdr:cNvSpPr>
      </xdr:nvSpPr>
      <xdr:spPr bwMode="auto">
        <a:xfrm>
          <a:off x="4381500" y="390525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22" name="Text Box 193">
          <a:extLst>
            <a:ext uri="{FF2B5EF4-FFF2-40B4-BE49-F238E27FC236}">
              <a16:creationId xmlns:a16="http://schemas.microsoft.com/office/drawing/2014/main" id="{1F81A58F-EEE2-4B5E-A2E8-9B090BA4B828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23" name="Text Box 194">
          <a:extLst>
            <a:ext uri="{FF2B5EF4-FFF2-40B4-BE49-F238E27FC236}">
              <a16:creationId xmlns:a16="http://schemas.microsoft.com/office/drawing/2014/main" id="{EFED02B0-40BF-4861-B606-D861FA6F0A70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32</xdr:row>
      <xdr:rowOff>0</xdr:rowOff>
    </xdr:from>
    <xdr:to>
      <xdr:col>4</xdr:col>
      <xdr:colOff>47625</xdr:colOff>
      <xdr:row>34</xdr:row>
      <xdr:rowOff>133350</xdr:rowOff>
    </xdr:to>
    <xdr:sp macro="" textlink="">
      <xdr:nvSpPr>
        <xdr:cNvPr id="17624" name="Text Box 195">
          <a:extLst>
            <a:ext uri="{FF2B5EF4-FFF2-40B4-BE49-F238E27FC236}">
              <a16:creationId xmlns:a16="http://schemas.microsoft.com/office/drawing/2014/main" id="{11A9D7E6-9BD3-45BD-96D9-FCD054BAF91B}"/>
            </a:ext>
          </a:extLst>
        </xdr:cNvPr>
        <xdr:cNvSpPr txBox="1">
          <a:spLocks noChangeArrowheads="1"/>
        </xdr:cNvSpPr>
      </xdr:nvSpPr>
      <xdr:spPr bwMode="auto">
        <a:xfrm>
          <a:off x="4381500" y="6477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33</xdr:row>
      <xdr:rowOff>0</xdr:rowOff>
    </xdr:from>
    <xdr:to>
      <xdr:col>4</xdr:col>
      <xdr:colOff>47625</xdr:colOff>
      <xdr:row>36</xdr:row>
      <xdr:rowOff>38100</xdr:rowOff>
    </xdr:to>
    <xdr:sp macro="" textlink="">
      <xdr:nvSpPr>
        <xdr:cNvPr id="17625" name="Text Box 193">
          <a:extLst>
            <a:ext uri="{FF2B5EF4-FFF2-40B4-BE49-F238E27FC236}">
              <a16:creationId xmlns:a16="http://schemas.microsoft.com/office/drawing/2014/main" id="{3E91D485-8EC7-4925-B712-7DA410B6A717}"/>
            </a:ext>
          </a:extLst>
        </xdr:cNvPr>
        <xdr:cNvSpPr txBox="1">
          <a:spLocks noChangeArrowheads="1"/>
        </xdr:cNvSpPr>
      </xdr:nvSpPr>
      <xdr:spPr bwMode="auto">
        <a:xfrm>
          <a:off x="4381500" y="66198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33</xdr:row>
      <xdr:rowOff>0</xdr:rowOff>
    </xdr:from>
    <xdr:to>
      <xdr:col>4</xdr:col>
      <xdr:colOff>47625</xdr:colOff>
      <xdr:row>36</xdr:row>
      <xdr:rowOff>38100</xdr:rowOff>
    </xdr:to>
    <xdr:sp macro="" textlink="">
      <xdr:nvSpPr>
        <xdr:cNvPr id="17626" name="Text Box 194">
          <a:extLst>
            <a:ext uri="{FF2B5EF4-FFF2-40B4-BE49-F238E27FC236}">
              <a16:creationId xmlns:a16="http://schemas.microsoft.com/office/drawing/2014/main" id="{0A0E6D1E-720C-4CD7-B921-54BE6A2485E5}"/>
            </a:ext>
          </a:extLst>
        </xdr:cNvPr>
        <xdr:cNvSpPr txBox="1">
          <a:spLocks noChangeArrowheads="1"/>
        </xdr:cNvSpPr>
      </xdr:nvSpPr>
      <xdr:spPr bwMode="auto">
        <a:xfrm>
          <a:off x="4381500" y="66198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33</xdr:row>
      <xdr:rowOff>0</xdr:rowOff>
    </xdr:from>
    <xdr:to>
      <xdr:col>4</xdr:col>
      <xdr:colOff>47625</xdr:colOff>
      <xdr:row>36</xdr:row>
      <xdr:rowOff>38100</xdr:rowOff>
    </xdr:to>
    <xdr:sp macro="" textlink="">
      <xdr:nvSpPr>
        <xdr:cNvPr id="17627" name="Text Box 195">
          <a:extLst>
            <a:ext uri="{FF2B5EF4-FFF2-40B4-BE49-F238E27FC236}">
              <a16:creationId xmlns:a16="http://schemas.microsoft.com/office/drawing/2014/main" id="{2569A05D-EC86-4F28-829D-3FB8E0DEC351}"/>
            </a:ext>
          </a:extLst>
        </xdr:cNvPr>
        <xdr:cNvSpPr txBox="1">
          <a:spLocks noChangeArrowheads="1"/>
        </xdr:cNvSpPr>
      </xdr:nvSpPr>
      <xdr:spPr bwMode="auto">
        <a:xfrm>
          <a:off x="4381500" y="6619875"/>
          <a:ext cx="76200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22</xdr:row>
      <xdr:rowOff>0</xdr:rowOff>
    </xdr:from>
    <xdr:to>
      <xdr:col>4</xdr:col>
      <xdr:colOff>47625</xdr:colOff>
      <xdr:row>24</xdr:row>
      <xdr:rowOff>28575</xdr:rowOff>
    </xdr:to>
    <xdr:sp macro="" textlink="">
      <xdr:nvSpPr>
        <xdr:cNvPr id="17628" name="Text Box 187">
          <a:extLst>
            <a:ext uri="{FF2B5EF4-FFF2-40B4-BE49-F238E27FC236}">
              <a16:creationId xmlns:a16="http://schemas.microsoft.com/office/drawing/2014/main" id="{0F2F803F-C02D-45EE-B911-72EDFF8974E5}"/>
            </a:ext>
          </a:extLst>
        </xdr:cNvPr>
        <xdr:cNvSpPr txBox="1">
          <a:spLocks noChangeArrowheads="1"/>
        </xdr:cNvSpPr>
      </xdr:nvSpPr>
      <xdr:spPr bwMode="auto">
        <a:xfrm>
          <a:off x="4381500" y="4476750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22</xdr:row>
      <xdr:rowOff>0</xdr:rowOff>
    </xdr:from>
    <xdr:to>
      <xdr:col>4</xdr:col>
      <xdr:colOff>47625</xdr:colOff>
      <xdr:row>24</xdr:row>
      <xdr:rowOff>28575</xdr:rowOff>
    </xdr:to>
    <xdr:sp macro="" textlink="">
      <xdr:nvSpPr>
        <xdr:cNvPr id="17629" name="Text Box 193">
          <a:extLst>
            <a:ext uri="{FF2B5EF4-FFF2-40B4-BE49-F238E27FC236}">
              <a16:creationId xmlns:a16="http://schemas.microsoft.com/office/drawing/2014/main" id="{2AE9A99C-1F81-4EF0-A0F9-A35D33DCAC82}"/>
            </a:ext>
          </a:extLst>
        </xdr:cNvPr>
        <xdr:cNvSpPr txBox="1">
          <a:spLocks noChangeArrowheads="1"/>
        </xdr:cNvSpPr>
      </xdr:nvSpPr>
      <xdr:spPr bwMode="auto">
        <a:xfrm>
          <a:off x="4381500" y="4476750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22</xdr:row>
      <xdr:rowOff>0</xdr:rowOff>
    </xdr:from>
    <xdr:to>
      <xdr:col>4</xdr:col>
      <xdr:colOff>47625</xdr:colOff>
      <xdr:row>24</xdr:row>
      <xdr:rowOff>28575</xdr:rowOff>
    </xdr:to>
    <xdr:sp macro="" textlink="">
      <xdr:nvSpPr>
        <xdr:cNvPr id="17630" name="Text Box 194">
          <a:extLst>
            <a:ext uri="{FF2B5EF4-FFF2-40B4-BE49-F238E27FC236}">
              <a16:creationId xmlns:a16="http://schemas.microsoft.com/office/drawing/2014/main" id="{C6524B91-BFBE-41E4-B324-A489F14A73BA}"/>
            </a:ext>
          </a:extLst>
        </xdr:cNvPr>
        <xdr:cNvSpPr txBox="1">
          <a:spLocks noChangeArrowheads="1"/>
        </xdr:cNvSpPr>
      </xdr:nvSpPr>
      <xdr:spPr bwMode="auto">
        <a:xfrm>
          <a:off x="4381500" y="4476750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22</xdr:row>
      <xdr:rowOff>0</xdr:rowOff>
    </xdr:from>
    <xdr:to>
      <xdr:col>4</xdr:col>
      <xdr:colOff>47625</xdr:colOff>
      <xdr:row>24</xdr:row>
      <xdr:rowOff>28575</xdr:rowOff>
    </xdr:to>
    <xdr:sp macro="" textlink="">
      <xdr:nvSpPr>
        <xdr:cNvPr id="17631" name="Text Box 195">
          <a:extLst>
            <a:ext uri="{FF2B5EF4-FFF2-40B4-BE49-F238E27FC236}">
              <a16:creationId xmlns:a16="http://schemas.microsoft.com/office/drawing/2014/main" id="{40FF5552-2CC1-4680-A5CE-6710410FF91D}"/>
            </a:ext>
          </a:extLst>
        </xdr:cNvPr>
        <xdr:cNvSpPr txBox="1">
          <a:spLocks noChangeArrowheads="1"/>
        </xdr:cNvSpPr>
      </xdr:nvSpPr>
      <xdr:spPr bwMode="auto">
        <a:xfrm>
          <a:off x="4381500" y="4476750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21</xdr:row>
      <xdr:rowOff>0</xdr:rowOff>
    </xdr:from>
    <xdr:to>
      <xdr:col>4</xdr:col>
      <xdr:colOff>47625</xdr:colOff>
      <xdr:row>22</xdr:row>
      <xdr:rowOff>133350</xdr:rowOff>
    </xdr:to>
    <xdr:sp macro="" textlink="">
      <xdr:nvSpPr>
        <xdr:cNvPr id="17632" name="Text Box 193">
          <a:extLst>
            <a:ext uri="{FF2B5EF4-FFF2-40B4-BE49-F238E27FC236}">
              <a16:creationId xmlns:a16="http://schemas.microsoft.com/office/drawing/2014/main" id="{9082780D-BC47-4AF3-8786-A0D0326762C4}"/>
            </a:ext>
          </a:extLst>
        </xdr:cNvPr>
        <xdr:cNvSpPr txBox="1">
          <a:spLocks noChangeArrowheads="1"/>
        </xdr:cNvSpPr>
      </xdr:nvSpPr>
      <xdr:spPr bwMode="auto">
        <a:xfrm>
          <a:off x="4381500" y="4191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21</xdr:row>
      <xdr:rowOff>0</xdr:rowOff>
    </xdr:from>
    <xdr:to>
      <xdr:col>4</xdr:col>
      <xdr:colOff>47625</xdr:colOff>
      <xdr:row>22</xdr:row>
      <xdr:rowOff>133350</xdr:rowOff>
    </xdr:to>
    <xdr:sp macro="" textlink="">
      <xdr:nvSpPr>
        <xdr:cNvPr id="17633" name="Text Box 194">
          <a:extLst>
            <a:ext uri="{FF2B5EF4-FFF2-40B4-BE49-F238E27FC236}">
              <a16:creationId xmlns:a16="http://schemas.microsoft.com/office/drawing/2014/main" id="{943E3437-CEAE-44F5-8758-671DE3E46429}"/>
            </a:ext>
          </a:extLst>
        </xdr:cNvPr>
        <xdr:cNvSpPr txBox="1">
          <a:spLocks noChangeArrowheads="1"/>
        </xdr:cNvSpPr>
      </xdr:nvSpPr>
      <xdr:spPr bwMode="auto">
        <a:xfrm>
          <a:off x="4381500" y="4191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314325</xdr:colOff>
      <xdr:row>21</xdr:row>
      <xdr:rowOff>0</xdr:rowOff>
    </xdr:from>
    <xdr:to>
      <xdr:col>4</xdr:col>
      <xdr:colOff>47625</xdr:colOff>
      <xdr:row>22</xdr:row>
      <xdr:rowOff>133350</xdr:rowOff>
    </xdr:to>
    <xdr:sp macro="" textlink="">
      <xdr:nvSpPr>
        <xdr:cNvPr id="17634" name="Text Box 195">
          <a:extLst>
            <a:ext uri="{FF2B5EF4-FFF2-40B4-BE49-F238E27FC236}">
              <a16:creationId xmlns:a16="http://schemas.microsoft.com/office/drawing/2014/main" id="{69246535-E524-432C-B69D-8CE0CCA30627}"/>
            </a:ext>
          </a:extLst>
        </xdr:cNvPr>
        <xdr:cNvSpPr txBox="1">
          <a:spLocks noChangeArrowheads="1"/>
        </xdr:cNvSpPr>
      </xdr:nvSpPr>
      <xdr:spPr bwMode="auto">
        <a:xfrm>
          <a:off x="4381500" y="4191000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4" name="Text Box 1">
          <a:extLst>
            <a:ext uri="{FF2B5EF4-FFF2-40B4-BE49-F238E27FC236}">
              <a16:creationId xmlns:a16="http://schemas.microsoft.com/office/drawing/2014/main" id="{07DD5CB9-F08C-42F9-9D7C-9FED83D1B78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5" name="Text Box 23">
          <a:extLst>
            <a:ext uri="{FF2B5EF4-FFF2-40B4-BE49-F238E27FC236}">
              <a16:creationId xmlns:a16="http://schemas.microsoft.com/office/drawing/2014/main" id="{C21CDA0D-B9D9-4665-9E9C-C94663AFCE5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6" name="Text Box 24">
          <a:extLst>
            <a:ext uri="{FF2B5EF4-FFF2-40B4-BE49-F238E27FC236}">
              <a16:creationId xmlns:a16="http://schemas.microsoft.com/office/drawing/2014/main" id="{86BE8D73-E422-4F68-88E9-56238210B45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7" name="Text Box 25">
          <a:extLst>
            <a:ext uri="{FF2B5EF4-FFF2-40B4-BE49-F238E27FC236}">
              <a16:creationId xmlns:a16="http://schemas.microsoft.com/office/drawing/2014/main" id="{13994888-6350-457F-A199-47D0F87A2BF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8" name="Text Box 26">
          <a:extLst>
            <a:ext uri="{FF2B5EF4-FFF2-40B4-BE49-F238E27FC236}">
              <a16:creationId xmlns:a16="http://schemas.microsoft.com/office/drawing/2014/main" id="{E07F590B-D425-465E-B921-F05E46A30A6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39" name="Text Box 27">
          <a:extLst>
            <a:ext uri="{FF2B5EF4-FFF2-40B4-BE49-F238E27FC236}">
              <a16:creationId xmlns:a16="http://schemas.microsoft.com/office/drawing/2014/main" id="{A1F56248-2914-4895-B544-5C711CA19869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0" name="Text Box 28">
          <a:extLst>
            <a:ext uri="{FF2B5EF4-FFF2-40B4-BE49-F238E27FC236}">
              <a16:creationId xmlns:a16="http://schemas.microsoft.com/office/drawing/2014/main" id="{C095C7C8-FE7A-42E4-A77E-C60388BDFFD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1" name="Text Box 29">
          <a:extLst>
            <a:ext uri="{FF2B5EF4-FFF2-40B4-BE49-F238E27FC236}">
              <a16:creationId xmlns:a16="http://schemas.microsoft.com/office/drawing/2014/main" id="{7A23A0D6-FB9B-40AC-A20A-CC434639486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2" name="Text Box 30">
          <a:extLst>
            <a:ext uri="{FF2B5EF4-FFF2-40B4-BE49-F238E27FC236}">
              <a16:creationId xmlns:a16="http://schemas.microsoft.com/office/drawing/2014/main" id="{3EC38A76-164A-410D-B924-D40EC4973B6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3" name="Text Box 31">
          <a:extLst>
            <a:ext uri="{FF2B5EF4-FFF2-40B4-BE49-F238E27FC236}">
              <a16:creationId xmlns:a16="http://schemas.microsoft.com/office/drawing/2014/main" id="{5182579F-B431-4935-856E-64B8712F36F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4" name="Text Box 32">
          <a:extLst>
            <a:ext uri="{FF2B5EF4-FFF2-40B4-BE49-F238E27FC236}">
              <a16:creationId xmlns:a16="http://schemas.microsoft.com/office/drawing/2014/main" id="{82D92AD4-36BB-4298-AD66-4170D5B8E70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5" name="Text Box 33">
          <a:extLst>
            <a:ext uri="{FF2B5EF4-FFF2-40B4-BE49-F238E27FC236}">
              <a16:creationId xmlns:a16="http://schemas.microsoft.com/office/drawing/2014/main" id="{822470C4-DEC0-452A-8434-F56FBB87C73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6" name="Text Box 34">
          <a:extLst>
            <a:ext uri="{FF2B5EF4-FFF2-40B4-BE49-F238E27FC236}">
              <a16:creationId xmlns:a16="http://schemas.microsoft.com/office/drawing/2014/main" id="{84F927C7-4434-4F01-99AD-A09F977B025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7" name="Text Box 35">
          <a:extLst>
            <a:ext uri="{FF2B5EF4-FFF2-40B4-BE49-F238E27FC236}">
              <a16:creationId xmlns:a16="http://schemas.microsoft.com/office/drawing/2014/main" id="{DAF20337-99AD-469E-AFD9-9D1F2855119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8" name="Text Box 36">
          <a:extLst>
            <a:ext uri="{FF2B5EF4-FFF2-40B4-BE49-F238E27FC236}">
              <a16:creationId xmlns:a16="http://schemas.microsoft.com/office/drawing/2014/main" id="{FDEA0989-6D4B-49D1-9A87-B44290CB32F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49" name="Text Box 37">
          <a:extLst>
            <a:ext uri="{FF2B5EF4-FFF2-40B4-BE49-F238E27FC236}">
              <a16:creationId xmlns:a16="http://schemas.microsoft.com/office/drawing/2014/main" id="{6A723258-7470-473A-B445-15238895E55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0" name="Text Box 38">
          <a:extLst>
            <a:ext uri="{FF2B5EF4-FFF2-40B4-BE49-F238E27FC236}">
              <a16:creationId xmlns:a16="http://schemas.microsoft.com/office/drawing/2014/main" id="{CE2BF5F9-80A0-43E6-9A3D-06A0F6045E1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1" name="Text Box 39">
          <a:extLst>
            <a:ext uri="{FF2B5EF4-FFF2-40B4-BE49-F238E27FC236}">
              <a16:creationId xmlns:a16="http://schemas.microsoft.com/office/drawing/2014/main" id="{F31C7569-61EF-4058-B16D-50D7B346F0D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2" name="Text Box 40">
          <a:extLst>
            <a:ext uri="{FF2B5EF4-FFF2-40B4-BE49-F238E27FC236}">
              <a16:creationId xmlns:a16="http://schemas.microsoft.com/office/drawing/2014/main" id="{02D08C4B-5AB9-4927-877C-BA97FF823AA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3" name="Text Box 41">
          <a:extLst>
            <a:ext uri="{FF2B5EF4-FFF2-40B4-BE49-F238E27FC236}">
              <a16:creationId xmlns:a16="http://schemas.microsoft.com/office/drawing/2014/main" id="{A0673887-3CF4-454B-9F66-4D82A5DBCA0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4" name="Text Box 42">
          <a:extLst>
            <a:ext uri="{FF2B5EF4-FFF2-40B4-BE49-F238E27FC236}">
              <a16:creationId xmlns:a16="http://schemas.microsoft.com/office/drawing/2014/main" id="{45926BE1-8D02-4590-8749-361DCAAAFD7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5" name="Text Box 43">
          <a:extLst>
            <a:ext uri="{FF2B5EF4-FFF2-40B4-BE49-F238E27FC236}">
              <a16:creationId xmlns:a16="http://schemas.microsoft.com/office/drawing/2014/main" id="{259A0B83-2366-4579-82DF-28C265300CB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6" name="Text Box 44">
          <a:extLst>
            <a:ext uri="{FF2B5EF4-FFF2-40B4-BE49-F238E27FC236}">
              <a16:creationId xmlns:a16="http://schemas.microsoft.com/office/drawing/2014/main" id="{499BC46E-EA8D-4B50-9283-CEC2A1F4451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7" name="Text Box 45">
          <a:extLst>
            <a:ext uri="{FF2B5EF4-FFF2-40B4-BE49-F238E27FC236}">
              <a16:creationId xmlns:a16="http://schemas.microsoft.com/office/drawing/2014/main" id="{3E888531-644F-4859-847D-A5FB766FC4A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8" name="Text Box 46">
          <a:extLst>
            <a:ext uri="{FF2B5EF4-FFF2-40B4-BE49-F238E27FC236}">
              <a16:creationId xmlns:a16="http://schemas.microsoft.com/office/drawing/2014/main" id="{7575DE71-6E70-48C3-80F6-08C9AD80469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59" name="Text Box 47">
          <a:extLst>
            <a:ext uri="{FF2B5EF4-FFF2-40B4-BE49-F238E27FC236}">
              <a16:creationId xmlns:a16="http://schemas.microsoft.com/office/drawing/2014/main" id="{D4899B3C-F51D-47F3-AD62-BD6ECB81A76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0" name="Text Box 48">
          <a:extLst>
            <a:ext uri="{FF2B5EF4-FFF2-40B4-BE49-F238E27FC236}">
              <a16:creationId xmlns:a16="http://schemas.microsoft.com/office/drawing/2014/main" id="{B41E4EE9-2E1A-43D2-82A8-CCB31D01D41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1" name="Text Box 49">
          <a:extLst>
            <a:ext uri="{FF2B5EF4-FFF2-40B4-BE49-F238E27FC236}">
              <a16:creationId xmlns:a16="http://schemas.microsoft.com/office/drawing/2014/main" id="{F1DDE4F0-6A9F-4C66-BCC6-61C4067CAD6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2" name="Text Box 50">
          <a:extLst>
            <a:ext uri="{FF2B5EF4-FFF2-40B4-BE49-F238E27FC236}">
              <a16:creationId xmlns:a16="http://schemas.microsoft.com/office/drawing/2014/main" id="{7A7B4181-9B19-4C01-975D-5C222EBAC15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3" name="Text Box 51">
          <a:extLst>
            <a:ext uri="{FF2B5EF4-FFF2-40B4-BE49-F238E27FC236}">
              <a16:creationId xmlns:a16="http://schemas.microsoft.com/office/drawing/2014/main" id="{B51A09C0-F803-43BB-85D0-A69E4AF89AF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4" name="Text Box 52">
          <a:extLst>
            <a:ext uri="{FF2B5EF4-FFF2-40B4-BE49-F238E27FC236}">
              <a16:creationId xmlns:a16="http://schemas.microsoft.com/office/drawing/2014/main" id="{3D06AF53-6F1A-448E-B249-077E3677D9B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5" name="Text Box 53">
          <a:extLst>
            <a:ext uri="{FF2B5EF4-FFF2-40B4-BE49-F238E27FC236}">
              <a16:creationId xmlns:a16="http://schemas.microsoft.com/office/drawing/2014/main" id="{A3372189-6DD9-4632-BCD4-82C36C560BC9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6" name="Text Box 54">
          <a:extLst>
            <a:ext uri="{FF2B5EF4-FFF2-40B4-BE49-F238E27FC236}">
              <a16:creationId xmlns:a16="http://schemas.microsoft.com/office/drawing/2014/main" id="{439CAC78-5887-458D-8DF1-2C38A54F91E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7" name="Text Box 55">
          <a:extLst>
            <a:ext uri="{FF2B5EF4-FFF2-40B4-BE49-F238E27FC236}">
              <a16:creationId xmlns:a16="http://schemas.microsoft.com/office/drawing/2014/main" id="{BE4D78D2-2F83-48AE-A07B-ADF85258D2D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8" name="Text Box 56">
          <a:extLst>
            <a:ext uri="{FF2B5EF4-FFF2-40B4-BE49-F238E27FC236}">
              <a16:creationId xmlns:a16="http://schemas.microsoft.com/office/drawing/2014/main" id="{A16A655C-B126-40B2-B32C-54144A28F96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69" name="Text Box 57">
          <a:extLst>
            <a:ext uri="{FF2B5EF4-FFF2-40B4-BE49-F238E27FC236}">
              <a16:creationId xmlns:a16="http://schemas.microsoft.com/office/drawing/2014/main" id="{BBF8721A-8CDD-4361-8BDF-68A78BC9497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0" name="Text Box 58">
          <a:extLst>
            <a:ext uri="{FF2B5EF4-FFF2-40B4-BE49-F238E27FC236}">
              <a16:creationId xmlns:a16="http://schemas.microsoft.com/office/drawing/2014/main" id="{B48EBBCB-C8E6-4DA7-AB32-91EB5FAFE82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1" name="Text Box 59">
          <a:extLst>
            <a:ext uri="{FF2B5EF4-FFF2-40B4-BE49-F238E27FC236}">
              <a16:creationId xmlns:a16="http://schemas.microsoft.com/office/drawing/2014/main" id="{F9F6E73B-A7D2-4B22-8452-C6E4B66F5AD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2" name="Text Box 60">
          <a:extLst>
            <a:ext uri="{FF2B5EF4-FFF2-40B4-BE49-F238E27FC236}">
              <a16:creationId xmlns:a16="http://schemas.microsoft.com/office/drawing/2014/main" id="{584CDF70-E078-4288-964C-FB15F3F5FD0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3" name="Text Box 61">
          <a:extLst>
            <a:ext uri="{FF2B5EF4-FFF2-40B4-BE49-F238E27FC236}">
              <a16:creationId xmlns:a16="http://schemas.microsoft.com/office/drawing/2014/main" id="{5DA73B49-AC68-49CA-827F-3F6FA32A2B2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4" name="Text Box 62">
          <a:extLst>
            <a:ext uri="{FF2B5EF4-FFF2-40B4-BE49-F238E27FC236}">
              <a16:creationId xmlns:a16="http://schemas.microsoft.com/office/drawing/2014/main" id="{6A9BA644-288F-49BC-A3D1-03ED8A07A48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5" name="Text Box 63">
          <a:extLst>
            <a:ext uri="{FF2B5EF4-FFF2-40B4-BE49-F238E27FC236}">
              <a16:creationId xmlns:a16="http://schemas.microsoft.com/office/drawing/2014/main" id="{88B81766-11B4-43A9-86DA-8BE59FF382C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6" name="Text Box 64">
          <a:extLst>
            <a:ext uri="{FF2B5EF4-FFF2-40B4-BE49-F238E27FC236}">
              <a16:creationId xmlns:a16="http://schemas.microsoft.com/office/drawing/2014/main" id="{61072314-8592-4079-ADCA-C49C008C1AF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7" name="Text Box 65">
          <a:extLst>
            <a:ext uri="{FF2B5EF4-FFF2-40B4-BE49-F238E27FC236}">
              <a16:creationId xmlns:a16="http://schemas.microsoft.com/office/drawing/2014/main" id="{571EC7E3-D217-4DF8-9D82-E939EC16B6B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8" name="Text Box 66">
          <a:extLst>
            <a:ext uri="{FF2B5EF4-FFF2-40B4-BE49-F238E27FC236}">
              <a16:creationId xmlns:a16="http://schemas.microsoft.com/office/drawing/2014/main" id="{3DDCD4E7-657B-4869-A45D-89A73537C72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79" name="Text Box 67">
          <a:extLst>
            <a:ext uri="{FF2B5EF4-FFF2-40B4-BE49-F238E27FC236}">
              <a16:creationId xmlns:a16="http://schemas.microsoft.com/office/drawing/2014/main" id="{4058BD7A-D93A-495A-B4CD-0F4ECA64C58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0" name="Text Box 68">
          <a:extLst>
            <a:ext uri="{FF2B5EF4-FFF2-40B4-BE49-F238E27FC236}">
              <a16:creationId xmlns:a16="http://schemas.microsoft.com/office/drawing/2014/main" id="{B29E31B6-F45F-4C8B-B6FF-570C7F9B34C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1" name="Text Box 69">
          <a:extLst>
            <a:ext uri="{FF2B5EF4-FFF2-40B4-BE49-F238E27FC236}">
              <a16:creationId xmlns:a16="http://schemas.microsoft.com/office/drawing/2014/main" id="{75C79B4D-3AEC-47DE-9B5B-ADE93C22D20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2" name="Text Box 70">
          <a:extLst>
            <a:ext uri="{FF2B5EF4-FFF2-40B4-BE49-F238E27FC236}">
              <a16:creationId xmlns:a16="http://schemas.microsoft.com/office/drawing/2014/main" id="{4EC9482E-2DA4-48E5-8BFF-CD1B7347DFD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85725</xdr:colOff>
      <xdr:row>38</xdr:row>
      <xdr:rowOff>47625</xdr:rowOff>
    </xdr:to>
    <xdr:sp macro="" textlink="">
      <xdr:nvSpPr>
        <xdr:cNvPr id="18483" name="Text Box 71">
          <a:extLst>
            <a:ext uri="{FF2B5EF4-FFF2-40B4-BE49-F238E27FC236}">
              <a16:creationId xmlns:a16="http://schemas.microsoft.com/office/drawing/2014/main" id="{39437DE8-541E-4B7D-B9AB-1948D5D2F3FE}"/>
            </a:ext>
          </a:extLst>
        </xdr:cNvPr>
        <xdr:cNvSpPr txBox="1">
          <a:spLocks noChangeArrowheads="1"/>
        </xdr:cNvSpPr>
      </xdr:nvSpPr>
      <xdr:spPr bwMode="auto">
        <a:xfrm>
          <a:off x="4200525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4" name="Text Box 72">
          <a:extLst>
            <a:ext uri="{FF2B5EF4-FFF2-40B4-BE49-F238E27FC236}">
              <a16:creationId xmlns:a16="http://schemas.microsoft.com/office/drawing/2014/main" id="{4E4570B8-F3C8-4923-9238-7201CC11938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5" name="Text Box 73">
          <a:extLst>
            <a:ext uri="{FF2B5EF4-FFF2-40B4-BE49-F238E27FC236}">
              <a16:creationId xmlns:a16="http://schemas.microsoft.com/office/drawing/2014/main" id="{506FB421-DF2A-4944-B653-8877B1321AA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6" name="Text Box 77">
          <a:extLst>
            <a:ext uri="{FF2B5EF4-FFF2-40B4-BE49-F238E27FC236}">
              <a16:creationId xmlns:a16="http://schemas.microsoft.com/office/drawing/2014/main" id="{45D1A08A-5852-445E-8256-EABE680A962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7" name="Text Box 78">
          <a:extLst>
            <a:ext uri="{FF2B5EF4-FFF2-40B4-BE49-F238E27FC236}">
              <a16:creationId xmlns:a16="http://schemas.microsoft.com/office/drawing/2014/main" id="{A9DBC2E0-D1FC-4707-813A-CEAFBFDB50C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8" name="Text Box 79">
          <a:extLst>
            <a:ext uri="{FF2B5EF4-FFF2-40B4-BE49-F238E27FC236}">
              <a16:creationId xmlns:a16="http://schemas.microsoft.com/office/drawing/2014/main" id="{8013A7BF-3854-4DBD-B4C0-661706DE056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89" name="Text Box 80">
          <a:extLst>
            <a:ext uri="{FF2B5EF4-FFF2-40B4-BE49-F238E27FC236}">
              <a16:creationId xmlns:a16="http://schemas.microsoft.com/office/drawing/2014/main" id="{32B7C22F-7CF0-42B5-BB71-2B9CB1BD139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0" name="Text Box 81">
          <a:extLst>
            <a:ext uri="{FF2B5EF4-FFF2-40B4-BE49-F238E27FC236}">
              <a16:creationId xmlns:a16="http://schemas.microsoft.com/office/drawing/2014/main" id="{1C8D8988-8449-4976-9891-D7473ADE527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1" name="Text Box 82">
          <a:extLst>
            <a:ext uri="{FF2B5EF4-FFF2-40B4-BE49-F238E27FC236}">
              <a16:creationId xmlns:a16="http://schemas.microsoft.com/office/drawing/2014/main" id="{2E054F65-E5E4-45C8-AA04-0B8321BF01E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304800</xdr:colOff>
      <xdr:row>38</xdr:row>
      <xdr:rowOff>47625</xdr:rowOff>
    </xdr:to>
    <xdr:sp macro="" textlink="">
      <xdr:nvSpPr>
        <xdr:cNvPr id="18492" name="Text Box 83">
          <a:extLst>
            <a:ext uri="{FF2B5EF4-FFF2-40B4-BE49-F238E27FC236}">
              <a16:creationId xmlns:a16="http://schemas.microsoft.com/office/drawing/2014/main" id="{6A4746A6-2DFA-4549-8324-22FE730A5243}"/>
            </a:ext>
          </a:extLst>
        </xdr:cNvPr>
        <xdr:cNvSpPr txBox="1">
          <a:spLocks noChangeArrowheads="1"/>
        </xdr:cNvSpPr>
      </xdr:nvSpPr>
      <xdr:spPr bwMode="auto">
        <a:xfrm>
          <a:off x="4095750" y="6943725"/>
          <a:ext cx="571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3" name="Text Box 84">
          <a:extLst>
            <a:ext uri="{FF2B5EF4-FFF2-40B4-BE49-F238E27FC236}">
              <a16:creationId xmlns:a16="http://schemas.microsoft.com/office/drawing/2014/main" id="{B7172C45-B2F3-4051-9044-2E525EE044F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4" name="Text Box 85">
          <a:extLst>
            <a:ext uri="{FF2B5EF4-FFF2-40B4-BE49-F238E27FC236}">
              <a16:creationId xmlns:a16="http://schemas.microsoft.com/office/drawing/2014/main" id="{A1F8295C-ECBB-4CB4-9BA3-294AA37A914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5" name="Text Box 89">
          <a:extLst>
            <a:ext uri="{FF2B5EF4-FFF2-40B4-BE49-F238E27FC236}">
              <a16:creationId xmlns:a16="http://schemas.microsoft.com/office/drawing/2014/main" id="{B7778FF9-7E8A-4679-B39D-C839858A36D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6" name="Text Box 90">
          <a:extLst>
            <a:ext uri="{FF2B5EF4-FFF2-40B4-BE49-F238E27FC236}">
              <a16:creationId xmlns:a16="http://schemas.microsoft.com/office/drawing/2014/main" id="{E992E07B-8249-4C57-AECC-204F8DB08B1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7" name="Text Box 91">
          <a:extLst>
            <a:ext uri="{FF2B5EF4-FFF2-40B4-BE49-F238E27FC236}">
              <a16:creationId xmlns:a16="http://schemas.microsoft.com/office/drawing/2014/main" id="{A5D053C7-797A-49FA-AB28-BAB3A695D2E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8" name="Text Box 92">
          <a:extLst>
            <a:ext uri="{FF2B5EF4-FFF2-40B4-BE49-F238E27FC236}">
              <a16:creationId xmlns:a16="http://schemas.microsoft.com/office/drawing/2014/main" id="{CEBABF85-263A-4EF7-A31A-319CBBDF2F3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499" name="Text Box 93">
          <a:extLst>
            <a:ext uri="{FF2B5EF4-FFF2-40B4-BE49-F238E27FC236}">
              <a16:creationId xmlns:a16="http://schemas.microsoft.com/office/drawing/2014/main" id="{149972EA-9479-49A9-89BC-3656AB968E0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0" name="Text Box 94">
          <a:extLst>
            <a:ext uri="{FF2B5EF4-FFF2-40B4-BE49-F238E27FC236}">
              <a16:creationId xmlns:a16="http://schemas.microsoft.com/office/drawing/2014/main" id="{96E587CE-8A91-40E5-A217-6CEE5553544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1" name="Text Box 95">
          <a:extLst>
            <a:ext uri="{FF2B5EF4-FFF2-40B4-BE49-F238E27FC236}">
              <a16:creationId xmlns:a16="http://schemas.microsoft.com/office/drawing/2014/main" id="{B539D595-9F56-41BA-8D67-19F9E96AFEC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2" name="Text Box 96">
          <a:extLst>
            <a:ext uri="{FF2B5EF4-FFF2-40B4-BE49-F238E27FC236}">
              <a16:creationId xmlns:a16="http://schemas.microsoft.com/office/drawing/2014/main" id="{DF999AE1-D802-4139-826A-480ACA1D4B1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3" name="Text Box 97">
          <a:extLst>
            <a:ext uri="{FF2B5EF4-FFF2-40B4-BE49-F238E27FC236}">
              <a16:creationId xmlns:a16="http://schemas.microsoft.com/office/drawing/2014/main" id="{80149043-7FE2-4B84-A699-26A1A5CDDA9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4" name="Text Box 101">
          <a:extLst>
            <a:ext uri="{FF2B5EF4-FFF2-40B4-BE49-F238E27FC236}">
              <a16:creationId xmlns:a16="http://schemas.microsoft.com/office/drawing/2014/main" id="{B83963F4-8872-4D2B-B3E4-46C0C7DDA99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5" name="Text Box 102">
          <a:extLst>
            <a:ext uri="{FF2B5EF4-FFF2-40B4-BE49-F238E27FC236}">
              <a16:creationId xmlns:a16="http://schemas.microsoft.com/office/drawing/2014/main" id="{BA4973AA-97E6-4887-ABDC-8906B8E044D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6" name="Text Box 103">
          <a:extLst>
            <a:ext uri="{FF2B5EF4-FFF2-40B4-BE49-F238E27FC236}">
              <a16:creationId xmlns:a16="http://schemas.microsoft.com/office/drawing/2014/main" id="{FC8044F4-72AA-4C29-B933-F8F64E93573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7" name="Text Box 104">
          <a:extLst>
            <a:ext uri="{FF2B5EF4-FFF2-40B4-BE49-F238E27FC236}">
              <a16:creationId xmlns:a16="http://schemas.microsoft.com/office/drawing/2014/main" id="{718E4E17-369C-424A-8746-FA31A741B92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8" name="Text Box 105">
          <a:extLst>
            <a:ext uri="{FF2B5EF4-FFF2-40B4-BE49-F238E27FC236}">
              <a16:creationId xmlns:a16="http://schemas.microsoft.com/office/drawing/2014/main" id="{305028C0-0A10-46FE-86DB-3B03EF77E13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09" name="Text Box 106">
          <a:extLst>
            <a:ext uri="{FF2B5EF4-FFF2-40B4-BE49-F238E27FC236}">
              <a16:creationId xmlns:a16="http://schemas.microsoft.com/office/drawing/2014/main" id="{B6C2C925-F988-4A68-AC8A-47F0365A14E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0" name="Text Box 107">
          <a:extLst>
            <a:ext uri="{FF2B5EF4-FFF2-40B4-BE49-F238E27FC236}">
              <a16:creationId xmlns:a16="http://schemas.microsoft.com/office/drawing/2014/main" id="{370469EB-E989-4AF1-AB24-6D212337215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1" name="Text Box 108">
          <a:extLst>
            <a:ext uri="{FF2B5EF4-FFF2-40B4-BE49-F238E27FC236}">
              <a16:creationId xmlns:a16="http://schemas.microsoft.com/office/drawing/2014/main" id="{D2206F3D-CA67-4E08-AA86-89867D1ED96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2" name="Text Box 109">
          <a:extLst>
            <a:ext uri="{FF2B5EF4-FFF2-40B4-BE49-F238E27FC236}">
              <a16:creationId xmlns:a16="http://schemas.microsoft.com/office/drawing/2014/main" id="{E5758945-008D-443E-AC0B-AEF766944A5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3" name="Text Box 113">
          <a:extLst>
            <a:ext uri="{FF2B5EF4-FFF2-40B4-BE49-F238E27FC236}">
              <a16:creationId xmlns:a16="http://schemas.microsoft.com/office/drawing/2014/main" id="{2D704718-1DCD-46D4-A70F-F879B293A6B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4" name="Text Box 114">
          <a:extLst>
            <a:ext uri="{FF2B5EF4-FFF2-40B4-BE49-F238E27FC236}">
              <a16:creationId xmlns:a16="http://schemas.microsoft.com/office/drawing/2014/main" id="{52FE7215-7D47-4BBA-8FAF-11E2337B39D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5" name="Text Box 115">
          <a:extLst>
            <a:ext uri="{FF2B5EF4-FFF2-40B4-BE49-F238E27FC236}">
              <a16:creationId xmlns:a16="http://schemas.microsoft.com/office/drawing/2014/main" id="{A993EE65-8A52-4860-983B-C1D41F35EBB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6" name="Text Box 116">
          <a:extLst>
            <a:ext uri="{FF2B5EF4-FFF2-40B4-BE49-F238E27FC236}">
              <a16:creationId xmlns:a16="http://schemas.microsoft.com/office/drawing/2014/main" id="{B7BE3679-D6F5-4680-BD35-AB81B6200FF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7" name="Text Box 117">
          <a:extLst>
            <a:ext uri="{FF2B5EF4-FFF2-40B4-BE49-F238E27FC236}">
              <a16:creationId xmlns:a16="http://schemas.microsoft.com/office/drawing/2014/main" id="{D05D16DA-FACB-439B-822E-32473BE4BE3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8" name="Text Box 118">
          <a:extLst>
            <a:ext uri="{FF2B5EF4-FFF2-40B4-BE49-F238E27FC236}">
              <a16:creationId xmlns:a16="http://schemas.microsoft.com/office/drawing/2014/main" id="{29A7EDEA-5107-4EB5-A21B-8EB4E382D93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19" name="Text Box 119">
          <a:extLst>
            <a:ext uri="{FF2B5EF4-FFF2-40B4-BE49-F238E27FC236}">
              <a16:creationId xmlns:a16="http://schemas.microsoft.com/office/drawing/2014/main" id="{86273A78-614B-4AAC-B724-7E966B427D7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0" name="Text Box 120">
          <a:extLst>
            <a:ext uri="{FF2B5EF4-FFF2-40B4-BE49-F238E27FC236}">
              <a16:creationId xmlns:a16="http://schemas.microsoft.com/office/drawing/2014/main" id="{26958B2D-E43B-4EA0-8668-C7F89B735B7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1" name="Text Box 121">
          <a:extLst>
            <a:ext uri="{FF2B5EF4-FFF2-40B4-BE49-F238E27FC236}">
              <a16:creationId xmlns:a16="http://schemas.microsoft.com/office/drawing/2014/main" id="{D203F7E6-CD74-4FF0-9526-DC06C4B9C6C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2" name="Text Box 125">
          <a:extLst>
            <a:ext uri="{FF2B5EF4-FFF2-40B4-BE49-F238E27FC236}">
              <a16:creationId xmlns:a16="http://schemas.microsoft.com/office/drawing/2014/main" id="{AA12A03C-819B-42B9-9205-FC617B4E9BC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3" name="Text Box 126">
          <a:extLst>
            <a:ext uri="{FF2B5EF4-FFF2-40B4-BE49-F238E27FC236}">
              <a16:creationId xmlns:a16="http://schemas.microsoft.com/office/drawing/2014/main" id="{51E1B30E-19E9-4D81-81B2-0BDE5799C58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4" name="Text Box 127">
          <a:extLst>
            <a:ext uri="{FF2B5EF4-FFF2-40B4-BE49-F238E27FC236}">
              <a16:creationId xmlns:a16="http://schemas.microsoft.com/office/drawing/2014/main" id="{19E9C415-1305-45C0-AEB1-6504C447A2C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5" name="Text Box 128">
          <a:extLst>
            <a:ext uri="{FF2B5EF4-FFF2-40B4-BE49-F238E27FC236}">
              <a16:creationId xmlns:a16="http://schemas.microsoft.com/office/drawing/2014/main" id="{A20CB4BD-DB8F-40A3-9632-543E4AF1259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6" name="Text Box 129">
          <a:extLst>
            <a:ext uri="{FF2B5EF4-FFF2-40B4-BE49-F238E27FC236}">
              <a16:creationId xmlns:a16="http://schemas.microsoft.com/office/drawing/2014/main" id="{55CDCE70-FFE2-4A73-B529-5223AB5E365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7" name="Text Box 130">
          <a:extLst>
            <a:ext uri="{FF2B5EF4-FFF2-40B4-BE49-F238E27FC236}">
              <a16:creationId xmlns:a16="http://schemas.microsoft.com/office/drawing/2014/main" id="{ADBE222D-F22A-4E4F-A4A3-C80401850FA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8" name="Text Box 131">
          <a:extLst>
            <a:ext uri="{FF2B5EF4-FFF2-40B4-BE49-F238E27FC236}">
              <a16:creationId xmlns:a16="http://schemas.microsoft.com/office/drawing/2014/main" id="{13EA316B-9AF8-4930-B158-F0EDDE4FD8E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29" name="Text Box 132">
          <a:extLst>
            <a:ext uri="{FF2B5EF4-FFF2-40B4-BE49-F238E27FC236}">
              <a16:creationId xmlns:a16="http://schemas.microsoft.com/office/drawing/2014/main" id="{788823F7-16DB-47D3-92AD-67313139CC3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0" name="Text Box 133">
          <a:extLst>
            <a:ext uri="{FF2B5EF4-FFF2-40B4-BE49-F238E27FC236}">
              <a16:creationId xmlns:a16="http://schemas.microsoft.com/office/drawing/2014/main" id="{98BD4C36-7E8E-4070-B73E-4D498C675E3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1" name="Text Box 137">
          <a:extLst>
            <a:ext uri="{FF2B5EF4-FFF2-40B4-BE49-F238E27FC236}">
              <a16:creationId xmlns:a16="http://schemas.microsoft.com/office/drawing/2014/main" id="{8DE1B696-A2A3-421A-936A-FFDFD19BEA9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2" name="Text Box 138">
          <a:extLst>
            <a:ext uri="{FF2B5EF4-FFF2-40B4-BE49-F238E27FC236}">
              <a16:creationId xmlns:a16="http://schemas.microsoft.com/office/drawing/2014/main" id="{D661542A-6E90-4EEF-ADBD-A37F674A5F0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3" name="Text Box 139">
          <a:extLst>
            <a:ext uri="{FF2B5EF4-FFF2-40B4-BE49-F238E27FC236}">
              <a16:creationId xmlns:a16="http://schemas.microsoft.com/office/drawing/2014/main" id="{4F707389-2487-4B8B-ABEF-9FC83B1A08C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4" name="Text Box 140">
          <a:extLst>
            <a:ext uri="{FF2B5EF4-FFF2-40B4-BE49-F238E27FC236}">
              <a16:creationId xmlns:a16="http://schemas.microsoft.com/office/drawing/2014/main" id="{55C30F6F-B2E1-4085-A1FA-C1A65CD3207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5" name="Text Box 141">
          <a:extLst>
            <a:ext uri="{FF2B5EF4-FFF2-40B4-BE49-F238E27FC236}">
              <a16:creationId xmlns:a16="http://schemas.microsoft.com/office/drawing/2014/main" id="{65D1A50F-36D9-494F-8CBB-4B5060FD3A0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6" name="Text Box 142">
          <a:extLst>
            <a:ext uri="{FF2B5EF4-FFF2-40B4-BE49-F238E27FC236}">
              <a16:creationId xmlns:a16="http://schemas.microsoft.com/office/drawing/2014/main" id="{44A5D051-24AA-44D0-A9C7-476BA6E0FC4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7" name="Text Box 143">
          <a:extLst>
            <a:ext uri="{FF2B5EF4-FFF2-40B4-BE49-F238E27FC236}">
              <a16:creationId xmlns:a16="http://schemas.microsoft.com/office/drawing/2014/main" id="{B24C5F12-C536-43BA-95F1-915C99BEC18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8" name="Text Box 144">
          <a:extLst>
            <a:ext uri="{FF2B5EF4-FFF2-40B4-BE49-F238E27FC236}">
              <a16:creationId xmlns:a16="http://schemas.microsoft.com/office/drawing/2014/main" id="{20D2D8EC-7C86-40EC-B126-7FE40E411D8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39" name="Text Box 145">
          <a:extLst>
            <a:ext uri="{FF2B5EF4-FFF2-40B4-BE49-F238E27FC236}">
              <a16:creationId xmlns:a16="http://schemas.microsoft.com/office/drawing/2014/main" id="{440D7E4E-A9A4-43D1-8A02-E74F03A3712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0" name="Text Box 149">
          <a:extLst>
            <a:ext uri="{FF2B5EF4-FFF2-40B4-BE49-F238E27FC236}">
              <a16:creationId xmlns:a16="http://schemas.microsoft.com/office/drawing/2014/main" id="{7AE90439-4A6F-4362-A198-18CE043982E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1" name="Text Box 150">
          <a:extLst>
            <a:ext uri="{FF2B5EF4-FFF2-40B4-BE49-F238E27FC236}">
              <a16:creationId xmlns:a16="http://schemas.microsoft.com/office/drawing/2014/main" id="{8C0262B5-C741-42DE-A500-4326499B457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2" name="Text Box 151">
          <a:extLst>
            <a:ext uri="{FF2B5EF4-FFF2-40B4-BE49-F238E27FC236}">
              <a16:creationId xmlns:a16="http://schemas.microsoft.com/office/drawing/2014/main" id="{4E7E6B53-A493-45EC-BBC4-E452D0E59E6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3" name="Text Box 152">
          <a:extLst>
            <a:ext uri="{FF2B5EF4-FFF2-40B4-BE49-F238E27FC236}">
              <a16:creationId xmlns:a16="http://schemas.microsoft.com/office/drawing/2014/main" id="{86EE7A6F-87CC-4913-8708-07386B5ECAB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4" name="Text Box 153">
          <a:extLst>
            <a:ext uri="{FF2B5EF4-FFF2-40B4-BE49-F238E27FC236}">
              <a16:creationId xmlns:a16="http://schemas.microsoft.com/office/drawing/2014/main" id="{7350041F-D791-4C40-BF98-CD91F56E0CA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5" name="Text Box 154">
          <a:extLst>
            <a:ext uri="{FF2B5EF4-FFF2-40B4-BE49-F238E27FC236}">
              <a16:creationId xmlns:a16="http://schemas.microsoft.com/office/drawing/2014/main" id="{F8DF5317-5976-4057-89DD-1F2CC84D465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6" name="Text Box 155">
          <a:extLst>
            <a:ext uri="{FF2B5EF4-FFF2-40B4-BE49-F238E27FC236}">
              <a16:creationId xmlns:a16="http://schemas.microsoft.com/office/drawing/2014/main" id="{E54A4970-4C5F-4A19-BBBA-48FD8E05E6C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7" name="Text Box 156">
          <a:extLst>
            <a:ext uri="{FF2B5EF4-FFF2-40B4-BE49-F238E27FC236}">
              <a16:creationId xmlns:a16="http://schemas.microsoft.com/office/drawing/2014/main" id="{97CE7402-90FC-4B7D-AE1F-0FB457FB8BA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8" name="Text Box 157">
          <a:extLst>
            <a:ext uri="{FF2B5EF4-FFF2-40B4-BE49-F238E27FC236}">
              <a16:creationId xmlns:a16="http://schemas.microsoft.com/office/drawing/2014/main" id="{33D9CAC4-7E79-4FE6-969B-262A2A72FA7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49" name="Text Box 161">
          <a:extLst>
            <a:ext uri="{FF2B5EF4-FFF2-40B4-BE49-F238E27FC236}">
              <a16:creationId xmlns:a16="http://schemas.microsoft.com/office/drawing/2014/main" id="{4F58046D-A2E9-4FD3-BC59-FABCB95C98F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0" name="Text Box 162">
          <a:extLst>
            <a:ext uri="{FF2B5EF4-FFF2-40B4-BE49-F238E27FC236}">
              <a16:creationId xmlns:a16="http://schemas.microsoft.com/office/drawing/2014/main" id="{974C4298-B530-43DC-93EF-0631D78C761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1" name="Text Box 163">
          <a:extLst>
            <a:ext uri="{FF2B5EF4-FFF2-40B4-BE49-F238E27FC236}">
              <a16:creationId xmlns:a16="http://schemas.microsoft.com/office/drawing/2014/main" id="{19EA4734-9FEC-4F85-AF3B-7F67E432EF3E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2" name="Text Box 164">
          <a:extLst>
            <a:ext uri="{FF2B5EF4-FFF2-40B4-BE49-F238E27FC236}">
              <a16:creationId xmlns:a16="http://schemas.microsoft.com/office/drawing/2014/main" id="{41CD3155-CD9B-4D2E-BD5F-B4CC9AAC110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3" name="Text Box 165">
          <a:extLst>
            <a:ext uri="{FF2B5EF4-FFF2-40B4-BE49-F238E27FC236}">
              <a16:creationId xmlns:a16="http://schemas.microsoft.com/office/drawing/2014/main" id="{311EEBF3-C74A-4316-BC6B-F35550B72BC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4" name="Text Box 166">
          <a:extLst>
            <a:ext uri="{FF2B5EF4-FFF2-40B4-BE49-F238E27FC236}">
              <a16:creationId xmlns:a16="http://schemas.microsoft.com/office/drawing/2014/main" id="{ABC85C68-3F45-4BEB-A1AC-FA4EBF45F76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5" name="Text Box 167">
          <a:extLst>
            <a:ext uri="{FF2B5EF4-FFF2-40B4-BE49-F238E27FC236}">
              <a16:creationId xmlns:a16="http://schemas.microsoft.com/office/drawing/2014/main" id="{0F31F839-7990-48C8-8DBF-A77287EC61A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6" name="Text Box 168">
          <a:extLst>
            <a:ext uri="{FF2B5EF4-FFF2-40B4-BE49-F238E27FC236}">
              <a16:creationId xmlns:a16="http://schemas.microsoft.com/office/drawing/2014/main" id="{3A219331-5B52-49F0-B597-AAA4C3FD8DD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7" name="Text Box 169">
          <a:extLst>
            <a:ext uri="{FF2B5EF4-FFF2-40B4-BE49-F238E27FC236}">
              <a16:creationId xmlns:a16="http://schemas.microsoft.com/office/drawing/2014/main" id="{388C0255-A12D-407F-9C56-1390C149828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8" name="Text Box 170">
          <a:extLst>
            <a:ext uri="{FF2B5EF4-FFF2-40B4-BE49-F238E27FC236}">
              <a16:creationId xmlns:a16="http://schemas.microsoft.com/office/drawing/2014/main" id="{500BF6A0-5FF7-47B0-BF68-696033431CA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59" name="Text Box 171">
          <a:extLst>
            <a:ext uri="{FF2B5EF4-FFF2-40B4-BE49-F238E27FC236}">
              <a16:creationId xmlns:a16="http://schemas.microsoft.com/office/drawing/2014/main" id="{1D90BF2F-2401-467D-8776-14F6ACC8BD4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0" name="Text Box 172">
          <a:extLst>
            <a:ext uri="{FF2B5EF4-FFF2-40B4-BE49-F238E27FC236}">
              <a16:creationId xmlns:a16="http://schemas.microsoft.com/office/drawing/2014/main" id="{5BACD3F1-6864-4035-B97F-15A51B51848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1" name="Text Box 173">
          <a:extLst>
            <a:ext uri="{FF2B5EF4-FFF2-40B4-BE49-F238E27FC236}">
              <a16:creationId xmlns:a16="http://schemas.microsoft.com/office/drawing/2014/main" id="{EC07C8EC-0A0A-4088-BAAF-0D74B618194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2" name="Text Box 174">
          <a:extLst>
            <a:ext uri="{FF2B5EF4-FFF2-40B4-BE49-F238E27FC236}">
              <a16:creationId xmlns:a16="http://schemas.microsoft.com/office/drawing/2014/main" id="{5F86F340-0055-4B56-A11C-1A0E9C07BDBA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37</xdr:row>
      <xdr:rowOff>0</xdr:rowOff>
    </xdr:from>
    <xdr:to>
      <xdr:col>5</xdr:col>
      <xdr:colOff>85725</xdr:colOff>
      <xdr:row>38</xdr:row>
      <xdr:rowOff>47625</xdr:rowOff>
    </xdr:to>
    <xdr:sp macro="" textlink="">
      <xdr:nvSpPr>
        <xdr:cNvPr id="18563" name="Text Box 175">
          <a:extLst>
            <a:ext uri="{FF2B5EF4-FFF2-40B4-BE49-F238E27FC236}">
              <a16:creationId xmlns:a16="http://schemas.microsoft.com/office/drawing/2014/main" id="{EEDEA7F6-EE48-49FD-B9A7-A4B3FE8F5DD8}"/>
            </a:ext>
          </a:extLst>
        </xdr:cNvPr>
        <xdr:cNvSpPr txBox="1">
          <a:spLocks noChangeArrowheads="1"/>
        </xdr:cNvSpPr>
      </xdr:nvSpPr>
      <xdr:spPr bwMode="auto">
        <a:xfrm>
          <a:off x="4200525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4" name="Text Box 176">
          <a:extLst>
            <a:ext uri="{FF2B5EF4-FFF2-40B4-BE49-F238E27FC236}">
              <a16:creationId xmlns:a16="http://schemas.microsoft.com/office/drawing/2014/main" id="{3003877C-9D06-4DED-BC7A-CC41F44B15D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37</xdr:row>
      <xdr:rowOff>0</xdr:rowOff>
    </xdr:from>
    <xdr:to>
      <xdr:col>4</xdr:col>
      <xdr:colOff>304800</xdr:colOff>
      <xdr:row>38</xdr:row>
      <xdr:rowOff>47625</xdr:rowOff>
    </xdr:to>
    <xdr:sp macro="" textlink="">
      <xdr:nvSpPr>
        <xdr:cNvPr id="18565" name="Text Box 177">
          <a:extLst>
            <a:ext uri="{FF2B5EF4-FFF2-40B4-BE49-F238E27FC236}">
              <a16:creationId xmlns:a16="http://schemas.microsoft.com/office/drawing/2014/main" id="{3B8E5EF7-A505-48B1-B9AC-A2660C7E26F4}"/>
            </a:ext>
          </a:extLst>
        </xdr:cNvPr>
        <xdr:cNvSpPr txBox="1">
          <a:spLocks noChangeArrowheads="1"/>
        </xdr:cNvSpPr>
      </xdr:nvSpPr>
      <xdr:spPr bwMode="auto">
        <a:xfrm>
          <a:off x="4095750" y="6943725"/>
          <a:ext cx="571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6" name="Text Box 178">
          <a:extLst>
            <a:ext uri="{FF2B5EF4-FFF2-40B4-BE49-F238E27FC236}">
              <a16:creationId xmlns:a16="http://schemas.microsoft.com/office/drawing/2014/main" id="{825BDA13-8CEB-4172-BE5F-844F00E7C20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7" name="Text Box 179">
          <a:extLst>
            <a:ext uri="{FF2B5EF4-FFF2-40B4-BE49-F238E27FC236}">
              <a16:creationId xmlns:a16="http://schemas.microsoft.com/office/drawing/2014/main" id="{80515046-DDD8-40D7-BA03-3353F1E2AC6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8" name="Text Box 180">
          <a:extLst>
            <a:ext uri="{FF2B5EF4-FFF2-40B4-BE49-F238E27FC236}">
              <a16:creationId xmlns:a16="http://schemas.microsoft.com/office/drawing/2014/main" id="{0F918EDD-1D17-45B9-953C-D185414F6E2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69" name="Text Box 181">
          <a:extLst>
            <a:ext uri="{FF2B5EF4-FFF2-40B4-BE49-F238E27FC236}">
              <a16:creationId xmlns:a16="http://schemas.microsoft.com/office/drawing/2014/main" id="{0F3402A6-E9FE-4B99-8F6E-F27636FF6E5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0" name="Text Box 182">
          <a:extLst>
            <a:ext uri="{FF2B5EF4-FFF2-40B4-BE49-F238E27FC236}">
              <a16:creationId xmlns:a16="http://schemas.microsoft.com/office/drawing/2014/main" id="{DDCA8024-AD83-4BF6-B849-760CAEC8F2B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1" name="Text Box 183">
          <a:extLst>
            <a:ext uri="{FF2B5EF4-FFF2-40B4-BE49-F238E27FC236}">
              <a16:creationId xmlns:a16="http://schemas.microsoft.com/office/drawing/2014/main" id="{D20633EE-84AD-428F-B58D-3230D11F1F26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2" name="Text Box 184">
          <a:extLst>
            <a:ext uri="{FF2B5EF4-FFF2-40B4-BE49-F238E27FC236}">
              <a16:creationId xmlns:a16="http://schemas.microsoft.com/office/drawing/2014/main" id="{00A0AF98-FA28-4239-86F1-F53F1802A04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3" name="Text Box 185">
          <a:extLst>
            <a:ext uri="{FF2B5EF4-FFF2-40B4-BE49-F238E27FC236}">
              <a16:creationId xmlns:a16="http://schemas.microsoft.com/office/drawing/2014/main" id="{D73DB7F9-DA83-415F-B332-7436C1178BA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4" name="Text Box 186">
          <a:extLst>
            <a:ext uri="{FF2B5EF4-FFF2-40B4-BE49-F238E27FC236}">
              <a16:creationId xmlns:a16="http://schemas.microsoft.com/office/drawing/2014/main" id="{3812C7E8-C362-4264-8902-A545F38B6BB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5" name="Text Box 187">
          <a:extLst>
            <a:ext uri="{FF2B5EF4-FFF2-40B4-BE49-F238E27FC236}">
              <a16:creationId xmlns:a16="http://schemas.microsoft.com/office/drawing/2014/main" id="{5F8D5828-C464-426A-93CE-C51F4AC310A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6" name="Text Box 188">
          <a:extLst>
            <a:ext uri="{FF2B5EF4-FFF2-40B4-BE49-F238E27FC236}">
              <a16:creationId xmlns:a16="http://schemas.microsoft.com/office/drawing/2014/main" id="{F2DC5838-A2CC-43DE-9803-A4FA50CBFAEC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7" name="Text Box 189">
          <a:extLst>
            <a:ext uri="{FF2B5EF4-FFF2-40B4-BE49-F238E27FC236}">
              <a16:creationId xmlns:a16="http://schemas.microsoft.com/office/drawing/2014/main" id="{7D3EA6B3-F29C-4AB6-9E91-D0388CE412C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8" name="Text Box 190">
          <a:extLst>
            <a:ext uri="{FF2B5EF4-FFF2-40B4-BE49-F238E27FC236}">
              <a16:creationId xmlns:a16="http://schemas.microsoft.com/office/drawing/2014/main" id="{F3F9EC80-F6E0-415F-8207-A4712D772F3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79" name="Text Box 191">
          <a:extLst>
            <a:ext uri="{FF2B5EF4-FFF2-40B4-BE49-F238E27FC236}">
              <a16:creationId xmlns:a16="http://schemas.microsoft.com/office/drawing/2014/main" id="{4A18481E-D803-4C58-909C-E301824E0E3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0" name="Text Box 192">
          <a:extLst>
            <a:ext uri="{FF2B5EF4-FFF2-40B4-BE49-F238E27FC236}">
              <a16:creationId xmlns:a16="http://schemas.microsoft.com/office/drawing/2014/main" id="{96E74B46-1E17-4084-AC2C-A4D6D0C93C7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1" name="Text Box 193">
          <a:extLst>
            <a:ext uri="{FF2B5EF4-FFF2-40B4-BE49-F238E27FC236}">
              <a16:creationId xmlns:a16="http://schemas.microsoft.com/office/drawing/2014/main" id="{B52C2C7A-558F-4A0B-AA25-DA07DAD58B7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2" name="Text Box 194">
          <a:extLst>
            <a:ext uri="{FF2B5EF4-FFF2-40B4-BE49-F238E27FC236}">
              <a16:creationId xmlns:a16="http://schemas.microsoft.com/office/drawing/2014/main" id="{FAFAA782-6C9D-473E-AC42-FACA886AD48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3" name="Text Box 195">
          <a:extLst>
            <a:ext uri="{FF2B5EF4-FFF2-40B4-BE49-F238E27FC236}">
              <a16:creationId xmlns:a16="http://schemas.microsoft.com/office/drawing/2014/main" id="{757CC6AF-8599-4D9C-BA43-9759A561C79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4" name="Text Box 196">
          <a:extLst>
            <a:ext uri="{FF2B5EF4-FFF2-40B4-BE49-F238E27FC236}">
              <a16:creationId xmlns:a16="http://schemas.microsoft.com/office/drawing/2014/main" id="{3FD4CF76-2B3D-446F-8284-795ED5BA34F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5" name="Text Box 197">
          <a:extLst>
            <a:ext uri="{FF2B5EF4-FFF2-40B4-BE49-F238E27FC236}">
              <a16:creationId xmlns:a16="http://schemas.microsoft.com/office/drawing/2014/main" id="{276BD2D2-2773-4D04-9F1D-8AA0304B81A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6" name="Text Box 198">
          <a:extLst>
            <a:ext uri="{FF2B5EF4-FFF2-40B4-BE49-F238E27FC236}">
              <a16:creationId xmlns:a16="http://schemas.microsoft.com/office/drawing/2014/main" id="{52BAD6E7-E528-43B5-AB03-6DF63489FD8B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7" name="Text Box 199">
          <a:extLst>
            <a:ext uri="{FF2B5EF4-FFF2-40B4-BE49-F238E27FC236}">
              <a16:creationId xmlns:a16="http://schemas.microsoft.com/office/drawing/2014/main" id="{CBA8A101-3EE3-4A3C-A60E-772E8A86038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8" name="Text Box 200">
          <a:extLst>
            <a:ext uri="{FF2B5EF4-FFF2-40B4-BE49-F238E27FC236}">
              <a16:creationId xmlns:a16="http://schemas.microsoft.com/office/drawing/2014/main" id="{BAB9A977-F403-49A5-8C1F-B8206250A430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89" name="Text Box 201">
          <a:extLst>
            <a:ext uri="{FF2B5EF4-FFF2-40B4-BE49-F238E27FC236}">
              <a16:creationId xmlns:a16="http://schemas.microsoft.com/office/drawing/2014/main" id="{DE7A332A-6391-4FB1-BA74-1B3CD180EA94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0" name="Text Box 202">
          <a:extLst>
            <a:ext uri="{FF2B5EF4-FFF2-40B4-BE49-F238E27FC236}">
              <a16:creationId xmlns:a16="http://schemas.microsoft.com/office/drawing/2014/main" id="{E8AFE590-BA37-4622-88B3-7466BF68F72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1" name="Text Box 203">
          <a:extLst>
            <a:ext uri="{FF2B5EF4-FFF2-40B4-BE49-F238E27FC236}">
              <a16:creationId xmlns:a16="http://schemas.microsoft.com/office/drawing/2014/main" id="{ABB5AD58-5019-4634-AF3E-8D7E63139A1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2" name="Text Box 204">
          <a:extLst>
            <a:ext uri="{FF2B5EF4-FFF2-40B4-BE49-F238E27FC236}">
              <a16:creationId xmlns:a16="http://schemas.microsoft.com/office/drawing/2014/main" id="{2DF30EA9-6AA4-4A12-AC37-5D66A62B76A8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37</xdr:row>
      <xdr:rowOff>0</xdr:rowOff>
    </xdr:from>
    <xdr:to>
      <xdr:col>4</xdr:col>
      <xdr:colOff>161925</xdr:colOff>
      <xdr:row>38</xdr:row>
      <xdr:rowOff>47625</xdr:rowOff>
    </xdr:to>
    <xdr:sp macro="" textlink="">
      <xdr:nvSpPr>
        <xdr:cNvPr id="18593" name="Text Box 205">
          <a:extLst>
            <a:ext uri="{FF2B5EF4-FFF2-40B4-BE49-F238E27FC236}">
              <a16:creationId xmlns:a16="http://schemas.microsoft.com/office/drawing/2014/main" id="{C49335D2-A7A9-4CF1-8997-CCD008E8E4C3}"/>
            </a:ext>
          </a:extLst>
        </xdr:cNvPr>
        <xdr:cNvSpPr txBox="1">
          <a:spLocks noChangeArrowheads="1"/>
        </xdr:cNvSpPr>
      </xdr:nvSpPr>
      <xdr:spPr bwMode="auto">
        <a:xfrm>
          <a:off x="3943350" y="6943725"/>
          <a:ext cx="666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4" name="Text Box 206">
          <a:extLst>
            <a:ext uri="{FF2B5EF4-FFF2-40B4-BE49-F238E27FC236}">
              <a16:creationId xmlns:a16="http://schemas.microsoft.com/office/drawing/2014/main" id="{BE1829B7-1E7C-45FA-B0AA-2A78E148EC43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5" name="Text Box 207">
          <a:extLst>
            <a:ext uri="{FF2B5EF4-FFF2-40B4-BE49-F238E27FC236}">
              <a16:creationId xmlns:a16="http://schemas.microsoft.com/office/drawing/2014/main" id="{09F9B3C5-6D09-4913-B27F-864FF7DCDACD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6" name="Text Box 208">
          <a:extLst>
            <a:ext uri="{FF2B5EF4-FFF2-40B4-BE49-F238E27FC236}">
              <a16:creationId xmlns:a16="http://schemas.microsoft.com/office/drawing/2014/main" id="{9F1B49F2-71A1-4871-A59C-398B89AB47F5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7" name="Text Box 209">
          <a:extLst>
            <a:ext uri="{FF2B5EF4-FFF2-40B4-BE49-F238E27FC236}">
              <a16:creationId xmlns:a16="http://schemas.microsoft.com/office/drawing/2014/main" id="{2948BDED-E235-4389-A5F8-CFD4BC97D13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8" name="Text Box 210">
          <a:extLst>
            <a:ext uri="{FF2B5EF4-FFF2-40B4-BE49-F238E27FC236}">
              <a16:creationId xmlns:a16="http://schemas.microsoft.com/office/drawing/2014/main" id="{17888AAC-14CD-483D-B33B-93205BEC4A77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599" name="Text Box 211">
          <a:extLst>
            <a:ext uri="{FF2B5EF4-FFF2-40B4-BE49-F238E27FC236}">
              <a16:creationId xmlns:a16="http://schemas.microsoft.com/office/drawing/2014/main" id="{5F9F1CB5-78C0-4722-84A1-E2E842C5867F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600" name="Text Box 212">
          <a:extLst>
            <a:ext uri="{FF2B5EF4-FFF2-40B4-BE49-F238E27FC236}">
              <a16:creationId xmlns:a16="http://schemas.microsoft.com/office/drawing/2014/main" id="{59F9B874-8202-4B8B-A5F1-67587B7DC7A9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601" name="Text Box 213">
          <a:extLst>
            <a:ext uri="{FF2B5EF4-FFF2-40B4-BE49-F238E27FC236}">
              <a16:creationId xmlns:a16="http://schemas.microsoft.com/office/drawing/2014/main" id="{772DC1A4-8A83-45EC-9B51-571E99C4B0E1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0</xdr:rowOff>
    </xdr:from>
    <xdr:to>
      <xdr:col>5</xdr:col>
      <xdr:colOff>38100</xdr:colOff>
      <xdr:row>38</xdr:row>
      <xdr:rowOff>47625</xdr:rowOff>
    </xdr:to>
    <xdr:sp macro="" textlink="">
      <xdr:nvSpPr>
        <xdr:cNvPr id="18602" name="Text Box 214">
          <a:extLst>
            <a:ext uri="{FF2B5EF4-FFF2-40B4-BE49-F238E27FC236}">
              <a16:creationId xmlns:a16="http://schemas.microsoft.com/office/drawing/2014/main" id="{E35FE7CE-69AC-40DD-A350-4FD4C1732E62}"/>
            </a:ext>
          </a:extLst>
        </xdr:cNvPr>
        <xdr:cNvSpPr txBox="1">
          <a:spLocks noChangeArrowheads="1"/>
        </xdr:cNvSpPr>
      </xdr:nvSpPr>
      <xdr:spPr bwMode="auto">
        <a:xfrm>
          <a:off x="4152900" y="6943725"/>
          <a:ext cx="762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37</xdr:row>
      <xdr:rowOff>0</xdr:rowOff>
    </xdr:from>
    <xdr:to>
      <xdr:col>4</xdr:col>
      <xdr:colOff>161925</xdr:colOff>
      <xdr:row>38</xdr:row>
      <xdr:rowOff>47625</xdr:rowOff>
    </xdr:to>
    <xdr:sp macro="" textlink="">
      <xdr:nvSpPr>
        <xdr:cNvPr id="18603" name="Text Box 215">
          <a:extLst>
            <a:ext uri="{FF2B5EF4-FFF2-40B4-BE49-F238E27FC236}">
              <a16:creationId xmlns:a16="http://schemas.microsoft.com/office/drawing/2014/main" id="{3E280B1D-0A22-47A2-8C32-C07E899B206D}"/>
            </a:ext>
          </a:extLst>
        </xdr:cNvPr>
        <xdr:cNvSpPr txBox="1">
          <a:spLocks noChangeArrowheads="1"/>
        </xdr:cNvSpPr>
      </xdr:nvSpPr>
      <xdr:spPr bwMode="auto">
        <a:xfrm>
          <a:off x="3943350" y="6943725"/>
          <a:ext cx="666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4" name="Text Box 216">
          <a:extLst>
            <a:ext uri="{FF2B5EF4-FFF2-40B4-BE49-F238E27FC236}">
              <a16:creationId xmlns:a16="http://schemas.microsoft.com/office/drawing/2014/main" id="{8611DD0E-2E2C-4FCC-B17B-911D72A21996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5" name="Text Box 217">
          <a:extLst>
            <a:ext uri="{FF2B5EF4-FFF2-40B4-BE49-F238E27FC236}">
              <a16:creationId xmlns:a16="http://schemas.microsoft.com/office/drawing/2014/main" id="{C1679E67-3879-42FC-AD0F-214924722AC1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6" name="Text Box 218">
          <a:extLst>
            <a:ext uri="{FF2B5EF4-FFF2-40B4-BE49-F238E27FC236}">
              <a16:creationId xmlns:a16="http://schemas.microsoft.com/office/drawing/2014/main" id="{32155DF0-4AF4-4FF3-9A09-8453A43B8D75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7" name="Text Box 219">
          <a:extLst>
            <a:ext uri="{FF2B5EF4-FFF2-40B4-BE49-F238E27FC236}">
              <a16:creationId xmlns:a16="http://schemas.microsoft.com/office/drawing/2014/main" id="{2F64FDA3-9D13-4A6C-A85A-F3FCF969D3A1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8" name="Text Box 220">
          <a:extLst>
            <a:ext uri="{FF2B5EF4-FFF2-40B4-BE49-F238E27FC236}">
              <a16:creationId xmlns:a16="http://schemas.microsoft.com/office/drawing/2014/main" id="{A3126FC6-5922-4D70-ADED-0D004B94D74B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09" name="Text Box 221">
          <a:extLst>
            <a:ext uri="{FF2B5EF4-FFF2-40B4-BE49-F238E27FC236}">
              <a16:creationId xmlns:a16="http://schemas.microsoft.com/office/drawing/2014/main" id="{FAE9D1F3-22A3-4810-8F51-B6B17A035C46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0" name="Text Box 222">
          <a:extLst>
            <a:ext uri="{FF2B5EF4-FFF2-40B4-BE49-F238E27FC236}">
              <a16:creationId xmlns:a16="http://schemas.microsoft.com/office/drawing/2014/main" id="{60377469-6214-4473-B68C-3824A9A4A1C4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1" name="Text Box 223">
          <a:extLst>
            <a:ext uri="{FF2B5EF4-FFF2-40B4-BE49-F238E27FC236}">
              <a16:creationId xmlns:a16="http://schemas.microsoft.com/office/drawing/2014/main" id="{A81EDCFB-CC33-420D-8FDC-88C5FB0CC10F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2" name="Text Box 224">
          <a:extLst>
            <a:ext uri="{FF2B5EF4-FFF2-40B4-BE49-F238E27FC236}">
              <a16:creationId xmlns:a16="http://schemas.microsoft.com/office/drawing/2014/main" id="{0F28B589-FCF8-4629-939C-E250E7DBD197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3" name="Text Box 225">
          <a:extLst>
            <a:ext uri="{FF2B5EF4-FFF2-40B4-BE49-F238E27FC236}">
              <a16:creationId xmlns:a16="http://schemas.microsoft.com/office/drawing/2014/main" id="{70D7931F-0427-498E-9917-18F3893CA45D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4" name="Text Box 226">
          <a:extLst>
            <a:ext uri="{FF2B5EF4-FFF2-40B4-BE49-F238E27FC236}">
              <a16:creationId xmlns:a16="http://schemas.microsoft.com/office/drawing/2014/main" id="{B5196D80-0327-497E-9DF3-76678C2B8E6B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5" name="Text Box 227">
          <a:extLst>
            <a:ext uri="{FF2B5EF4-FFF2-40B4-BE49-F238E27FC236}">
              <a16:creationId xmlns:a16="http://schemas.microsoft.com/office/drawing/2014/main" id="{0814757F-B9F2-472F-9A64-2B78526EA2A5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6" name="Text Box 228">
          <a:extLst>
            <a:ext uri="{FF2B5EF4-FFF2-40B4-BE49-F238E27FC236}">
              <a16:creationId xmlns:a16="http://schemas.microsoft.com/office/drawing/2014/main" id="{47DED92E-9CA7-4BAE-BF82-B1C4A307BB80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7" name="Text Box 229">
          <a:extLst>
            <a:ext uri="{FF2B5EF4-FFF2-40B4-BE49-F238E27FC236}">
              <a16:creationId xmlns:a16="http://schemas.microsoft.com/office/drawing/2014/main" id="{EC2FCE87-FC68-4393-B912-60284D1BE385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8" name="Text Box 230">
          <a:extLst>
            <a:ext uri="{FF2B5EF4-FFF2-40B4-BE49-F238E27FC236}">
              <a16:creationId xmlns:a16="http://schemas.microsoft.com/office/drawing/2014/main" id="{7465D3CC-FD4C-4894-BB1B-A4F19010DE5A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19" name="Text Box 231">
          <a:extLst>
            <a:ext uri="{FF2B5EF4-FFF2-40B4-BE49-F238E27FC236}">
              <a16:creationId xmlns:a16="http://schemas.microsoft.com/office/drawing/2014/main" id="{7B3ADA79-9BB0-49BC-A5BF-EDFBF4EE4487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0" name="Text Box 232">
          <a:extLst>
            <a:ext uri="{FF2B5EF4-FFF2-40B4-BE49-F238E27FC236}">
              <a16:creationId xmlns:a16="http://schemas.microsoft.com/office/drawing/2014/main" id="{E88E1420-8ABE-40B8-8D3C-7286ECE9274E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1" name="Text Box 233">
          <a:extLst>
            <a:ext uri="{FF2B5EF4-FFF2-40B4-BE49-F238E27FC236}">
              <a16:creationId xmlns:a16="http://schemas.microsoft.com/office/drawing/2014/main" id="{CC7C35CB-F0BC-452E-B404-71759BEB03B6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2" name="Text Box 234">
          <a:extLst>
            <a:ext uri="{FF2B5EF4-FFF2-40B4-BE49-F238E27FC236}">
              <a16:creationId xmlns:a16="http://schemas.microsoft.com/office/drawing/2014/main" id="{3F6CC993-0510-4018-8FF6-5D66538123C3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3" name="Text Box 235">
          <a:extLst>
            <a:ext uri="{FF2B5EF4-FFF2-40B4-BE49-F238E27FC236}">
              <a16:creationId xmlns:a16="http://schemas.microsoft.com/office/drawing/2014/main" id="{CE0223DA-0D39-4E74-8574-CF78ABAF7539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31</xdr:row>
      <xdr:rowOff>0</xdr:rowOff>
    </xdr:from>
    <xdr:to>
      <xdr:col>4</xdr:col>
      <xdr:colOff>161925</xdr:colOff>
      <xdr:row>33</xdr:row>
      <xdr:rowOff>76200</xdr:rowOff>
    </xdr:to>
    <xdr:sp macro="" textlink="">
      <xdr:nvSpPr>
        <xdr:cNvPr id="18624" name="Text Box 236">
          <a:extLst>
            <a:ext uri="{FF2B5EF4-FFF2-40B4-BE49-F238E27FC236}">
              <a16:creationId xmlns:a16="http://schemas.microsoft.com/office/drawing/2014/main" id="{575F7BFA-1FE2-4F58-A1C1-03A71B0BBD1B}"/>
            </a:ext>
          </a:extLst>
        </xdr:cNvPr>
        <xdr:cNvSpPr txBox="1">
          <a:spLocks noChangeArrowheads="1"/>
        </xdr:cNvSpPr>
      </xdr:nvSpPr>
      <xdr:spPr bwMode="auto">
        <a:xfrm>
          <a:off x="3943350" y="5972175"/>
          <a:ext cx="6667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5" name="Text Box 237">
          <a:extLst>
            <a:ext uri="{FF2B5EF4-FFF2-40B4-BE49-F238E27FC236}">
              <a16:creationId xmlns:a16="http://schemas.microsoft.com/office/drawing/2014/main" id="{557FDE13-0858-451B-A081-A3BD14B0C3D4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6" name="Text Box 238">
          <a:extLst>
            <a:ext uri="{FF2B5EF4-FFF2-40B4-BE49-F238E27FC236}">
              <a16:creationId xmlns:a16="http://schemas.microsoft.com/office/drawing/2014/main" id="{E1882D4F-8530-4A24-BAC7-287958693864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7" name="Text Box 239">
          <a:extLst>
            <a:ext uri="{FF2B5EF4-FFF2-40B4-BE49-F238E27FC236}">
              <a16:creationId xmlns:a16="http://schemas.microsoft.com/office/drawing/2014/main" id="{6FB5FE7A-63DB-4E72-A72C-402A11828C3D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8" name="Text Box 240">
          <a:extLst>
            <a:ext uri="{FF2B5EF4-FFF2-40B4-BE49-F238E27FC236}">
              <a16:creationId xmlns:a16="http://schemas.microsoft.com/office/drawing/2014/main" id="{5974FF40-A07F-4EA3-8963-13B99F9F19F9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31</xdr:row>
      <xdr:rowOff>0</xdr:rowOff>
    </xdr:from>
    <xdr:to>
      <xdr:col>5</xdr:col>
      <xdr:colOff>38100</xdr:colOff>
      <xdr:row>33</xdr:row>
      <xdr:rowOff>76200</xdr:rowOff>
    </xdr:to>
    <xdr:sp macro="" textlink="">
      <xdr:nvSpPr>
        <xdr:cNvPr id="18629" name="Text Box 241">
          <a:extLst>
            <a:ext uri="{FF2B5EF4-FFF2-40B4-BE49-F238E27FC236}">
              <a16:creationId xmlns:a16="http://schemas.microsoft.com/office/drawing/2014/main" id="{DC81D8CF-F74F-42F5-B8A7-FDB2E84CEF30}"/>
            </a:ext>
          </a:extLst>
        </xdr:cNvPr>
        <xdr:cNvSpPr txBox="1">
          <a:spLocks noChangeArrowheads="1"/>
        </xdr:cNvSpPr>
      </xdr:nvSpPr>
      <xdr:spPr bwMode="auto">
        <a:xfrm>
          <a:off x="4152900" y="5972175"/>
          <a:ext cx="762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9</xdr:row>
      <xdr:rowOff>0</xdr:rowOff>
    </xdr:from>
    <xdr:to>
      <xdr:col>5</xdr:col>
      <xdr:colOff>47625</xdr:colOff>
      <xdr:row>10</xdr:row>
      <xdr:rowOff>38100</xdr:rowOff>
    </xdr:to>
    <xdr:sp macro="" textlink="">
      <xdr:nvSpPr>
        <xdr:cNvPr id="18630" name="Text Box 242">
          <a:extLst>
            <a:ext uri="{FF2B5EF4-FFF2-40B4-BE49-F238E27FC236}">
              <a16:creationId xmlns:a16="http://schemas.microsoft.com/office/drawing/2014/main" id="{7107C710-770B-4EAB-A649-175B376F601A}"/>
            </a:ext>
          </a:extLst>
        </xdr:cNvPr>
        <xdr:cNvSpPr txBox="1">
          <a:spLocks noChangeArrowheads="1"/>
        </xdr:cNvSpPr>
      </xdr:nvSpPr>
      <xdr:spPr bwMode="auto">
        <a:xfrm>
          <a:off x="4171950" y="1476375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37</xdr:row>
      <xdr:rowOff>0</xdr:rowOff>
    </xdr:from>
    <xdr:to>
      <xdr:col>5</xdr:col>
      <xdr:colOff>47625</xdr:colOff>
      <xdr:row>38</xdr:row>
      <xdr:rowOff>47625</xdr:rowOff>
    </xdr:to>
    <xdr:sp macro="" textlink="">
      <xdr:nvSpPr>
        <xdr:cNvPr id="18631" name="Text Box 246">
          <a:extLst>
            <a:ext uri="{FF2B5EF4-FFF2-40B4-BE49-F238E27FC236}">
              <a16:creationId xmlns:a16="http://schemas.microsoft.com/office/drawing/2014/main" id="{AA1CA67D-47D8-4C7D-9570-C5E95D7E7167}"/>
            </a:ext>
          </a:extLst>
        </xdr:cNvPr>
        <xdr:cNvSpPr txBox="1">
          <a:spLocks noChangeArrowheads="1"/>
        </xdr:cNvSpPr>
      </xdr:nvSpPr>
      <xdr:spPr bwMode="auto">
        <a:xfrm>
          <a:off x="4171950" y="6943725"/>
          <a:ext cx="666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23</xdr:row>
      <xdr:rowOff>0</xdr:rowOff>
    </xdr:from>
    <xdr:to>
      <xdr:col>5</xdr:col>
      <xdr:colOff>47625</xdr:colOff>
      <xdr:row>25</xdr:row>
      <xdr:rowOff>57150</xdr:rowOff>
    </xdr:to>
    <xdr:sp macro="" textlink="">
      <xdr:nvSpPr>
        <xdr:cNvPr id="18632" name="Text Box 187">
          <a:extLst>
            <a:ext uri="{FF2B5EF4-FFF2-40B4-BE49-F238E27FC236}">
              <a16:creationId xmlns:a16="http://schemas.microsoft.com/office/drawing/2014/main" id="{43FF2106-4FB9-40C8-B077-AA718688F907}"/>
            </a:ext>
          </a:extLst>
        </xdr:cNvPr>
        <xdr:cNvSpPr txBox="1">
          <a:spLocks noChangeArrowheads="1"/>
        </xdr:cNvSpPr>
      </xdr:nvSpPr>
      <xdr:spPr bwMode="auto">
        <a:xfrm>
          <a:off x="4162425" y="46101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30</xdr:row>
      <xdr:rowOff>0</xdr:rowOff>
    </xdr:from>
    <xdr:to>
      <xdr:col>5</xdr:col>
      <xdr:colOff>47625</xdr:colOff>
      <xdr:row>32</xdr:row>
      <xdr:rowOff>57150</xdr:rowOff>
    </xdr:to>
    <xdr:sp macro="" textlink="">
      <xdr:nvSpPr>
        <xdr:cNvPr id="18633" name="Text Box 188">
          <a:extLst>
            <a:ext uri="{FF2B5EF4-FFF2-40B4-BE49-F238E27FC236}">
              <a16:creationId xmlns:a16="http://schemas.microsoft.com/office/drawing/2014/main" id="{6F231802-91C4-48E0-BC46-58A46C18F848}"/>
            </a:ext>
          </a:extLst>
        </xdr:cNvPr>
        <xdr:cNvSpPr txBox="1">
          <a:spLocks noChangeArrowheads="1"/>
        </xdr:cNvSpPr>
      </xdr:nvSpPr>
      <xdr:spPr bwMode="auto">
        <a:xfrm>
          <a:off x="4162425" y="58293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31</xdr:row>
      <xdr:rowOff>0</xdr:rowOff>
    </xdr:from>
    <xdr:to>
      <xdr:col>5</xdr:col>
      <xdr:colOff>47625</xdr:colOff>
      <xdr:row>33</xdr:row>
      <xdr:rowOff>85725</xdr:rowOff>
    </xdr:to>
    <xdr:sp macro="" textlink="">
      <xdr:nvSpPr>
        <xdr:cNvPr id="18634" name="Text Box 189">
          <a:extLst>
            <a:ext uri="{FF2B5EF4-FFF2-40B4-BE49-F238E27FC236}">
              <a16:creationId xmlns:a16="http://schemas.microsoft.com/office/drawing/2014/main" id="{AE0B415F-E541-4044-BB48-D1C06228E2DD}"/>
            </a:ext>
          </a:extLst>
        </xdr:cNvPr>
        <xdr:cNvSpPr txBox="1">
          <a:spLocks noChangeArrowheads="1"/>
        </xdr:cNvSpPr>
      </xdr:nvSpPr>
      <xdr:spPr bwMode="auto">
        <a:xfrm>
          <a:off x="4162425" y="59721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31</xdr:row>
      <xdr:rowOff>0</xdr:rowOff>
    </xdr:from>
    <xdr:to>
      <xdr:col>5</xdr:col>
      <xdr:colOff>47625</xdr:colOff>
      <xdr:row>33</xdr:row>
      <xdr:rowOff>85725</xdr:rowOff>
    </xdr:to>
    <xdr:sp macro="" textlink="">
      <xdr:nvSpPr>
        <xdr:cNvPr id="18635" name="Text Box 190">
          <a:extLst>
            <a:ext uri="{FF2B5EF4-FFF2-40B4-BE49-F238E27FC236}">
              <a16:creationId xmlns:a16="http://schemas.microsoft.com/office/drawing/2014/main" id="{9F1ABF98-0EB9-4B28-ABEA-9103EFE3AB1F}"/>
            </a:ext>
          </a:extLst>
        </xdr:cNvPr>
        <xdr:cNvSpPr txBox="1">
          <a:spLocks noChangeArrowheads="1"/>
        </xdr:cNvSpPr>
      </xdr:nvSpPr>
      <xdr:spPr bwMode="auto">
        <a:xfrm>
          <a:off x="4162425" y="59721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31</xdr:row>
      <xdr:rowOff>0</xdr:rowOff>
    </xdr:from>
    <xdr:to>
      <xdr:col>5</xdr:col>
      <xdr:colOff>47625</xdr:colOff>
      <xdr:row>33</xdr:row>
      <xdr:rowOff>85725</xdr:rowOff>
    </xdr:to>
    <xdr:sp macro="" textlink="">
      <xdr:nvSpPr>
        <xdr:cNvPr id="18636" name="Text Box 191">
          <a:extLst>
            <a:ext uri="{FF2B5EF4-FFF2-40B4-BE49-F238E27FC236}">
              <a16:creationId xmlns:a16="http://schemas.microsoft.com/office/drawing/2014/main" id="{C2C620DF-B701-44CE-9313-64B911B26376}"/>
            </a:ext>
          </a:extLst>
        </xdr:cNvPr>
        <xdr:cNvSpPr txBox="1">
          <a:spLocks noChangeArrowheads="1"/>
        </xdr:cNvSpPr>
      </xdr:nvSpPr>
      <xdr:spPr bwMode="auto">
        <a:xfrm>
          <a:off x="4162425" y="59721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31</xdr:row>
      <xdr:rowOff>0</xdr:rowOff>
    </xdr:from>
    <xdr:to>
      <xdr:col>5</xdr:col>
      <xdr:colOff>47625</xdr:colOff>
      <xdr:row>33</xdr:row>
      <xdr:rowOff>85725</xdr:rowOff>
    </xdr:to>
    <xdr:sp macro="" textlink="">
      <xdr:nvSpPr>
        <xdr:cNvPr id="18637" name="Text Box 192">
          <a:extLst>
            <a:ext uri="{FF2B5EF4-FFF2-40B4-BE49-F238E27FC236}">
              <a16:creationId xmlns:a16="http://schemas.microsoft.com/office/drawing/2014/main" id="{4BCDBF32-A9E9-438C-B096-A146FA35F7F9}"/>
            </a:ext>
          </a:extLst>
        </xdr:cNvPr>
        <xdr:cNvSpPr txBox="1">
          <a:spLocks noChangeArrowheads="1"/>
        </xdr:cNvSpPr>
      </xdr:nvSpPr>
      <xdr:spPr bwMode="auto">
        <a:xfrm>
          <a:off x="4162425" y="59721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38" name="Text Box 193">
          <a:extLst>
            <a:ext uri="{FF2B5EF4-FFF2-40B4-BE49-F238E27FC236}">
              <a16:creationId xmlns:a16="http://schemas.microsoft.com/office/drawing/2014/main" id="{C2ECDA5A-02C0-4204-9641-3582D84CF897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39" name="Text Box 194">
          <a:extLst>
            <a:ext uri="{FF2B5EF4-FFF2-40B4-BE49-F238E27FC236}">
              <a16:creationId xmlns:a16="http://schemas.microsoft.com/office/drawing/2014/main" id="{C5DF0137-A67F-4D57-9C03-4DEDF7A7DA23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40" name="Text Box 195">
          <a:extLst>
            <a:ext uri="{FF2B5EF4-FFF2-40B4-BE49-F238E27FC236}">
              <a16:creationId xmlns:a16="http://schemas.microsoft.com/office/drawing/2014/main" id="{E21E83C2-C2D4-432A-A665-F92D4876E5E5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23</xdr:row>
      <xdr:rowOff>0</xdr:rowOff>
    </xdr:from>
    <xdr:to>
      <xdr:col>5</xdr:col>
      <xdr:colOff>47625</xdr:colOff>
      <xdr:row>25</xdr:row>
      <xdr:rowOff>57150</xdr:rowOff>
    </xdr:to>
    <xdr:sp macro="" textlink="">
      <xdr:nvSpPr>
        <xdr:cNvPr id="18641" name="Text Box 193">
          <a:extLst>
            <a:ext uri="{FF2B5EF4-FFF2-40B4-BE49-F238E27FC236}">
              <a16:creationId xmlns:a16="http://schemas.microsoft.com/office/drawing/2014/main" id="{F25E03D1-64DE-4AA6-BEA6-DD578DE96475}"/>
            </a:ext>
          </a:extLst>
        </xdr:cNvPr>
        <xdr:cNvSpPr txBox="1">
          <a:spLocks noChangeArrowheads="1"/>
        </xdr:cNvSpPr>
      </xdr:nvSpPr>
      <xdr:spPr bwMode="auto">
        <a:xfrm>
          <a:off x="4162425" y="46101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23</xdr:row>
      <xdr:rowOff>0</xdr:rowOff>
    </xdr:from>
    <xdr:to>
      <xdr:col>5</xdr:col>
      <xdr:colOff>47625</xdr:colOff>
      <xdr:row>25</xdr:row>
      <xdr:rowOff>57150</xdr:rowOff>
    </xdr:to>
    <xdr:sp macro="" textlink="">
      <xdr:nvSpPr>
        <xdr:cNvPr id="18642" name="Text Box 194">
          <a:extLst>
            <a:ext uri="{FF2B5EF4-FFF2-40B4-BE49-F238E27FC236}">
              <a16:creationId xmlns:a16="http://schemas.microsoft.com/office/drawing/2014/main" id="{F8C4BB67-391B-46A5-BFEE-0208357C336A}"/>
            </a:ext>
          </a:extLst>
        </xdr:cNvPr>
        <xdr:cNvSpPr txBox="1">
          <a:spLocks noChangeArrowheads="1"/>
        </xdr:cNvSpPr>
      </xdr:nvSpPr>
      <xdr:spPr bwMode="auto">
        <a:xfrm>
          <a:off x="4162425" y="46101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23</xdr:row>
      <xdr:rowOff>0</xdr:rowOff>
    </xdr:from>
    <xdr:to>
      <xdr:col>5</xdr:col>
      <xdr:colOff>47625</xdr:colOff>
      <xdr:row>25</xdr:row>
      <xdr:rowOff>57150</xdr:rowOff>
    </xdr:to>
    <xdr:sp macro="" textlink="">
      <xdr:nvSpPr>
        <xdr:cNvPr id="18643" name="Text Box 195">
          <a:extLst>
            <a:ext uri="{FF2B5EF4-FFF2-40B4-BE49-F238E27FC236}">
              <a16:creationId xmlns:a16="http://schemas.microsoft.com/office/drawing/2014/main" id="{567546C9-8E92-4F70-8946-3A764815896E}"/>
            </a:ext>
          </a:extLst>
        </xdr:cNvPr>
        <xdr:cNvSpPr txBox="1">
          <a:spLocks noChangeArrowheads="1"/>
        </xdr:cNvSpPr>
      </xdr:nvSpPr>
      <xdr:spPr bwMode="auto">
        <a:xfrm>
          <a:off x="4162425" y="46101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20</xdr:row>
      <xdr:rowOff>0</xdr:rowOff>
    </xdr:from>
    <xdr:to>
      <xdr:col>5</xdr:col>
      <xdr:colOff>47625</xdr:colOff>
      <xdr:row>23</xdr:row>
      <xdr:rowOff>114300</xdr:rowOff>
    </xdr:to>
    <xdr:sp macro="" textlink="">
      <xdr:nvSpPr>
        <xdr:cNvPr id="18644" name="Text Box 193">
          <a:extLst>
            <a:ext uri="{FF2B5EF4-FFF2-40B4-BE49-F238E27FC236}">
              <a16:creationId xmlns:a16="http://schemas.microsoft.com/office/drawing/2014/main" id="{54A969C1-B102-4423-99B7-72B808337CE5}"/>
            </a:ext>
          </a:extLst>
        </xdr:cNvPr>
        <xdr:cNvSpPr txBox="1">
          <a:spLocks noChangeArrowheads="1"/>
        </xdr:cNvSpPr>
      </xdr:nvSpPr>
      <xdr:spPr bwMode="auto">
        <a:xfrm>
          <a:off x="4162425" y="4181475"/>
          <a:ext cx="762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20</xdr:row>
      <xdr:rowOff>0</xdr:rowOff>
    </xdr:from>
    <xdr:to>
      <xdr:col>5</xdr:col>
      <xdr:colOff>47625</xdr:colOff>
      <xdr:row>23</xdr:row>
      <xdr:rowOff>114300</xdr:rowOff>
    </xdr:to>
    <xdr:sp macro="" textlink="">
      <xdr:nvSpPr>
        <xdr:cNvPr id="18645" name="Text Box 194">
          <a:extLst>
            <a:ext uri="{FF2B5EF4-FFF2-40B4-BE49-F238E27FC236}">
              <a16:creationId xmlns:a16="http://schemas.microsoft.com/office/drawing/2014/main" id="{AF4029F9-D8A7-4364-8260-9E02F9AA2DC2}"/>
            </a:ext>
          </a:extLst>
        </xdr:cNvPr>
        <xdr:cNvSpPr txBox="1">
          <a:spLocks noChangeArrowheads="1"/>
        </xdr:cNvSpPr>
      </xdr:nvSpPr>
      <xdr:spPr bwMode="auto">
        <a:xfrm>
          <a:off x="4162425" y="4181475"/>
          <a:ext cx="762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20</xdr:row>
      <xdr:rowOff>0</xdr:rowOff>
    </xdr:from>
    <xdr:to>
      <xdr:col>5</xdr:col>
      <xdr:colOff>47625</xdr:colOff>
      <xdr:row>23</xdr:row>
      <xdr:rowOff>114300</xdr:rowOff>
    </xdr:to>
    <xdr:sp macro="" textlink="">
      <xdr:nvSpPr>
        <xdr:cNvPr id="18646" name="Text Box 195">
          <a:extLst>
            <a:ext uri="{FF2B5EF4-FFF2-40B4-BE49-F238E27FC236}">
              <a16:creationId xmlns:a16="http://schemas.microsoft.com/office/drawing/2014/main" id="{D455CC93-BAA3-42C4-B359-B9DABD3B1966}"/>
            </a:ext>
          </a:extLst>
        </xdr:cNvPr>
        <xdr:cNvSpPr txBox="1">
          <a:spLocks noChangeArrowheads="1"/>
        </xdr:cNvSpPr>
      </xdr:nvSpPr>
      <xdr:spPr bwMode="auto">
        <a:xfrm>
          <a:off x="4162425" y="4181475"/>
          <a:ext cx="762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47" name="Text Box 193">
          <a:extLst>
            <a:ext uri="{FF2B5EF4-FFF2-40B4-BE49-F238E27FC236}">
              <a16:creationId xmlns:a16="http://schemas.microsoft.com/office/drawing/2014/main" id="{AD469E77-3779-411E-BFF7-9B9246F35A54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48" name="Text Box 194">
          <a:extLst>
            <a:ext uri="{FF2B5EF4-FFF2-40B4-BE49-F238E27FC236}">
              <a16:creationId xmlns:a16="http://schemas.microsoft.com/office/drawing/2014/main" id="{DE766616-4F09-43F6-BEEE-8F981A316A2E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32</xdr:row>
      <xdr:rowOff>0</xdr:rowOff>
    </xdr:from>
    <xdr:to>
      <xdr:col>5</xdr:col>
      <xdr:colOff>47625</xdr:colOff>
      <xdr:row>34</xdr:row>
      <xdr:rowOff>57150</xdr:rowOff>
    </xdr:to>
    <xdr:sp macro="" textlink="">
      <xdr:nvSpPr>
        <xdr:cNvPr id="18649" name="Text Box 195">
          <a:extLst>
            <a:ext uri="{FF2B5EF4-FFF2-40B4-BE49-F238E27FC236}">
              <a16:creationId xmlns:a16="http://schemas.microsoft.com/office/drawing/2014/main" id="{A180C947-5CA5-4191-B67E-7E304B0EBF04}"/>
            </a:ext>
          </a:extLst>
        </xdr:cNvPr>
        <xdr:cNvSpPr txBox="1">
          <a:spLocks noChangeArrowheads="1"/>
        </xdr:cNvSpPr>
      </xdr:nvSpPr>
      <xdr:spPr bwMode="auto">
        <a:xfrm>
          <a:off x="4162425" y="6172200"/>
          <a:ext cx="7620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33</xdr:row>
      <xdr:rowOff>0</xdr:rowOff>
    </xdr:from>
    <xdr:to>
      <xdr:col>5</xdr:col>
      <xdr:colOff>47625</xdr:colOff>
      <xdr:row>35</xdr:row>
      <xdr:rowOff>85725</xdr:rowOff>
    </xdr:to>
    <xdr:sp macro="" textlink="">
      <xdr:nvSpPr>
        <xdr:cNvPr id="18650" name="Text Box 193">
          <a:extLst>
            <a:ext uri="{FF2B5EF4-FFF2-40B4-BE49-F238E27FC236}">
              <a16:creationId xmlns:a16="http://schemas.microsoft.com/office/drawing/2014/main" id="{373A038C-5647-4BC5-B326-D710147A1CA0}"/>
            </a:ext>
          </a:extLst>
        </xdr:cNvPr>
        <xdr:cNvSpPr txBox="1">
          <a:spLocks noChangeArrowheads="1"/>
        </xdr:cNvSpPr>
      </xdr:nvSpPr>
      <xdr:spPr bwMode="auto">
        <a:xfrm>
          <a:off x="4162425" y="63150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33</xdr:row>
      <xdr:rowOff>0</xdr:rowOff>
    </xdr:from>
    <xdr:to>
      <xdr:col>5</xdr:col>
      <xdr:colOff>47625</xdr:colOff>
      <xdr:row>35</xdr:row>
      <xdr:rowOff>85725</xdr:rowOff>
    </xdr:to>
    <xdr:sp macro="" textlink="">
      <xdr:nvSpPr>
        <xdr:cNvPr id="18651" name="Text Box 194">
          <a:extLst>
            <a:ext uri="{FF2B5EF4-FFF2-40B4-BE49-F238E27FC236}">
              <a16:creationId xmlns:a16="http://schemas.microsoft.com/office/drawing/2014/main" id="{8E78E405-C12F-466F-A70B-E07841F7A4AA}"/>
            </a:ext>
          </a:extLst>
        </xdr:cNvPr>
        <xdr:cNvSpPr txBox="1">
          <a:spLocks noChangeArrowheads="1"/>
        </xdr:cNvSpPr>
      </xdr:nvSpPr>
      <xdr:spPr bwMode="auto">
        <a:xfrm>
          <a:off x="4162425" y="63150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33</xdr:row>
      <xdr:rowOff>0</xdr:rowOff>
    </xdr:from>
    <xdr:to>
      <xdr:col>5</xdr:col>
      <xdr:colOff>47625</xdr:colOff>
      <xdr:row>35</xdr:row>
      <xdr:rowOff>85725</xdr:rowOff>
    </xdr:to>
    <xdr:sp macro="" textlink="">
      <xdr:nvSpPr>
        <xdr:cNvPr id="18652" name="Text Box 195">
          <a:extLst>
            <a:ext uri="{FF2B5EF4-FFF2-40B4-BE49-F238E27FC236}">
              <a16:creationId xmlns:a16="http://schemas.microsoft.com/office/drawing/2014/main" id="{48E06D83-97F7-4E0E-8117-9C8028F61C85}"/>
            </a:ext>
          </a:extLst>
        </xdr:cNvPr>
        <xdr:cNvSpPr txBox="1">
          <a:spLocks noChangeArrowheads="1"/>
        </xdr:cNvSpPr>
      </xdr:nvSpPr>
      <xdr:spPr bwMode="auto">
        <a:xfrm>
          <a:off x="4162425" y="63150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22</xdr:row>
      <xdr:rowOff>0</xdr:rowOff>
    </xdr:from>
    <xdr:to>
      <xdr:col>5</xdr:col>
      <xdr:colOff>47625</xdr:colOff>
      <xdr:row>25</xdr:row>
      <xdr:rowOff>76200</xdr:rowOff>
    </xdr:to>
    <xdr:sp macro="" textlink="">
      <xdr:nvSpPr>
        <xdr:cNvPr id="18653" name="Text Box 187">
          <a:extLst>
            <a:ext uri="{FF2B5EF4-FFF2-40B4-BE49-F238E27FC236}">
              <a16:creationId xmlns:a16="http://schemas.microsoft.com/office/drawing/2014/main" id="{ADE342CC-6720-4117-8A47-02CFD2EBC275}"/>
            </a:ext>
          </a:extLst>
        </xdr:cNvPr>
        <xdr:cNvSpPr txBox="1">
          <a:spLocks noChangeArrowheads="1"/>
        </xdr:cNvSpPr>
      </xdr:nvSpPr>
      <xdr:spPr bwMode="auto">
        <a:xfrm>
          <a:off x="4162425" y="4467225"/>
          <a:ext cx="7620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22</xdr:row>
      <xdr:rowOff>0</xdr:rowOff>
    </xdr:from>
    <xdr:to>
      <xdr:col>5</xdr:col>
      <xdr:colOff>47625</xdr:colOff>
      <xdr:row>25</xdr:row>
      <xdr:rowOff>76200</xdr:rowOff>
    </xdr:to>
    <xdr:sp macro="" textlink="">
      <xdr:nvSpPr>
        <xdr:cNvPr id="18654" name="Text Box 193">
          <a:extLst>
            <a:ext uri="{FF2B5EF4-FFF2-40B4-BE49-F238E27FC236}">
              <a16:creationId xmlns:a16="http://schemas.microsoft.com/office/drawing/2014/main" id="{86180784-2B6D-41E8-A1EA-428728286289}"/>
            </a:ext>
          </a:extLst>
        </xdr:cNvPr>
        <xdr:cNvSpPr txBox="1">
          <a:spLocks noChangeArrowheads="1"/>
        </xdr:cNvSpPr>
      </xdr:nvSpPr>
      <xdr:spPr bwMode="auto">
        <a:xfrm>
          <a:off x="4162425" y="4467225"/>
          <a:ext cx="7620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24</xdr:row>
      <xdr:rowOff>28575</xdr:rowOff>
    </xdr:from>
    <xdr:to>
      <xdr:col>9</xdr:col>
      <xdr:colOff>314325</xdr:colOff>
      <xdr:row>28</xdr:row>
      <xdr:rowOff>9525</xdr:rowOff>
    </xdr:to>
    <xdr:sp macro="" textlink="">
      <xdr:nvSpPr>
        <xdr:cNvPr id="18655" name="Text Box 194">
          <a:extLst>
            <a:ext uri="{FF2B5EF4-FFF2-40B4-BE49-F238E27FC236}">
              <a16:creationId xmlns:a16="http://schemas.microsoft.com/office/drawing/2014/main" id="{0FE4BA08-E681-4EF2-A020-054378A3B17A}"/>
            </a:ext>
          </a:extLst>
        </xdr:cNvPr>
        <xdr:cNvSpPr txBox="1">
          <a:spLocks noChangeArrowheads="1"/>
        </xdr:cNvSpPr>
      </xdr:nvSpPr>
      <xdr:spPr bwMode="auto">
        <a:xfrm>
          <a:off x="5972175" y="4781550"/>
          <a:ext cx="7620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95250</xdr:colOff>
      <xdr:row>28</xdr:row>
      <xdr:rowOff>9525</xdr:rowOff>
    </xdr:from>
    <xdr:to>
      <xdr:col>20</xdr:col>
      <xdr:colOff>161925</xdr:colOff>
      <xdr:row>31</xdr:row>
      <xdr:rowOff>104775</xdr:rowOff>
    </xdr:to>
    <xdr:sp macro="" textlink="">
      <xdr:nvSpPr>
        <xdr:cNvPr id="18656" name="Text Box 195">
          <a:extLst>
            <a:ext uri="{FF2B5EF4-FFF2-40B4-BE49-F238E27FC236}">
              <a16:creationId xmlns:a16="http://schemas.microsoft.com/office/drawing/2014/main" id="{9FB9DF34-7DC4-4A54-B5FE-FECF3DB6D5CE}"/>
            </a:ext>
          </a:extLst>
        </xdr:cNvPr>
        <xdr:cNvSpPr txBox="1">
          <a:spLocks noChangeArrowheads="1"/>
        </xdr:cNvSpPr>
      </xdr:nvSpPr>
      <xdr:spPr bwMode="auto">
        <a:xfrm>
          <a:off x="10925175" y="5448300"/>
          <a:ext cx="666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21</xdr:row>
      <xdr:rowOff>0</xdr:rowOff>
    </xdr:from>
    <xdr:to>
      <xdr:col>5</xdr:col>
      <xdr:colOff>47625</xdr:colOff>
      <xdr:row>24</xdr:row>
      <xdr:rowOff>104775</xdr:rowOff>
    </xdr:to>
    <xdr:sp macro="" textlink="">
      <xdr:nvSpPr>
        <xdr:cNvPr id="18657" name="Text Box 193">
          <a:extLst>
            <a:ext uri="{FF2B5EF4-FFF2-40B4-BE49-F238E27FC236}">
              <a16:creationId xmlns:a16="http://schemas.microsoft.com/office/drawing/2014/main" id="{A268440D-31F9-4B47-8972-F16B6451FBC4}"/>
            </a:ext>
          </a:extLst>
        </xdr:cNvPr>
        <xdr:cNvSpPr txBox="1">
          <a:spLocks noChangeArrowheads="1"/>
        </xdr:cNvSpPr>
      </xdr:nvSpPr>
      <xdr:spPr bwMode="auto">
        <a:xfrm>
          <a:off x="4162425" y="4324350"/>
          <a:ext cx="762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21</xdr:row>
      <xdr:rowOff>0</xdr:rowOff>
    </xdr:from>
    <xdr:to>
      <xdr:col>5</xdr:col>
      <xdr:colOff>47625</xdr:colOff>
      <xdr:row>24</xdr:row>
      <xdr:rowOff>104775</xdr:rowOff>
    </xdr:to>
    <xdr:sp macro="" textlink="">
      <xdr:nvSpPr>
        <xdr:cNvPr id="18658" name="Text Box 194">
          <a:extLst>
            <a:ext uri="{FF2B5EF4-FFF2-40B4-BE49-F238E27FC236}">
              <a16:creationId xmlns:a16="http://schemas.microsoft.com/office/drawing/2014/main" id="{EA91C999-7BB5-4115-80F2-F956D19B55DF}"/>
            </a:ext>
          </a:extLst>
        </xdr:cNvPr>
        <xdr:cNvSpPr txBox="1">
          <a:spLocks noChangeArrowheads="1"/>
        </xdr:cNvSpPr>
      </xdr:nvSpPr>
      <xdr:spPr bwMode="auto">
        <a:xfrm>
          <a:off x="4162425" y="4324350"/>
          <a:ext cx="762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21</xdr:row>
      <xdr:rowOff>0</xdr:rowOff>
    </xdr:from>
    <xdr:to>
      <xdr:col>5</xdr:col>
      <xdr:colOff>47625</xdr:colOff>
      <xdr:row>24</xdr:row>
      <xdr:rowOff>104775</xdr:rowOff>
    </xdr:to>
    <xdr:sp macro="" textlink="">
      <xdr:nvSpPr>
        <xdr:cNvPr id="18659" name="Text Box 195">
          <a:extLst>
            <a:ext uri="{FF2B5EF4-FFF2-40B4-BE49-F238E27FC236}">
              <a16:creationId xmlns:a16="http://schemas.microsoft.com/office/drawing/2014/main" id="{FD066055-5380-4018-85C3-6582F5DAFF2D}"/>
            </a:ext>
          </a:extLst>
        </xdr:cNvPr>
        <xdr:cNvSpPr txBox="1">
          <a:spLocks noChangeArrowheads="1"/>
        </xdr:cNvSpPr>
      </xdr:nvSpPr>
      <xdr:spPr bwMode="auto">
        <a:xfrm>
          <a:off x="4162425" y="4324350"/>
          <a:ext cx="762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57" name="Text Box 1">
          <a:extLst>
            <a:ext uri="{FF2B5EF4-FFF2-40B4-BE49-F238E27FC236}">
              <a16:creationId xmlns:a16="http://schemas.microsoft.com/office/drawing/2014/main" id="{3424F9CD-C6D7-4029-9522-C0FE10D6586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58" name="Text Box 23">
          <a:extLst>
            <a:ext uri="{FF2B5EF4-FFF2-40B4-BE49-F238E27FC236}">
              <a16:creationId xmlns:a16="http://schemas.microsoft.com/office/drawing/2014/main" id="{13DC9D09-1503-4CCF-8FF1-0C2237D29E6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59" name="Text Box 24">
          <a:extLst>
            <a:ext uri="{FF2B5EF4-FFF2-40B4-BE49-F238E27FC236}">
              <a16:creationId xmlns:a16="http://schemas.microsoft.com/office/drawing/2014/main" id="{D5C9F834-5A86-4FA9-AD51-78778ACC7B5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0" name="Text Box 25">
          <a:extLst>
            <a:ext uri="{FF2B5EF4-FFF2-40B4-BE49-F238E27FC236}">
              <a16:creationId xmlns:a16="http://schemas.microsoft.com/office/drawing/2014/main" id="{E2791A91-9680-4EBF-8813-8FD03C2FC39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1" name="Text Box 26">
          <a:extLst>
            <a:ext uri="{FF2B5EF4-FFF2-40B4-BE49-F238E27FC236}">
              <a16:creationId xmlns:a16="http://schemas.microsoft.com/office/drawing/2014/main" id="{E91E7AE5-2848-4205-93A4-01565985E2E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2" name="Text Box 27">
          <a:extLst>
            <a:ext uri="{FF2B5EF4-FFF2-40B4-BE49-F238E27FC236}">
              <a16:creationId xmlns:a16="http://schemas.microsoft.com/office/drawing/2014/main" id="{149B7613-6D43-4F70-8028-F79B8A864F4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3" name="Text Box 28">
          <a:extLst>
            <a:ext uri="{FF2B5EF4-FFF2-40B4-BE49-F238E27FC236}">
              <a16:creationId xmlns:a16="http://schemas.microsoft.com/office/drawing/2014/main" id="{1868BF58-8B21-44E2-9A9A-BD0A2639A3E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4" name="Text Box 29">
          <a:extLst>
            <a:ext uri="{FF2B5EF4-FFF2-40B4-BE49-F238E27FC236}">
              <a16:creationId xmlns:a16="http://schemas.microsoft.com/office/drawing/2014/main" id="{80AECDD9-E12D-432A-A03F-4B1B11B91F4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5" name="Text Box 30">
          <a:extLst>
            <a:ext uri="{FF2B5EF4-FFF2-40B4-BE49-F238E27FC236}">
              <a16:creationId xmlns:a16="http://schemas.microsoft.com/office/drawing/2014/main" id="{5D91612B-43D3-4807-A21E-AF34E10AE9D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6" name="Text Box 31">
          <a:extLst>
            <a:ext uri="{FF2B5EF4-FFF2-40B4-BE49-F238E27FC236}">
              <a16:creationId xmlns:a16="http://schemas.microsoft.com/office/drawing/2014/main" id="{54043100-AB99-46FB-9353-CD95EC49D4C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7" name="Text Box 32">
          <a:extLst>
            <a:ext uri="{FF2B5EF4-FFF2-40B4-BE49-F238E27FC236}">
              <a16:creationId xmlns:a16="http://schemas.microsoft.com/office/drawing/2014/main" id="{F1D9F8FE-F5D7-4A70-B698-89CDDDED558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8" name="Text Box 33">
          <a:extLst>
            <a:ext uri="{FF2B5EF4-FFF2-40B4-BE49-F238E27FC236}">
              <a16:creationId xmlns:a16="http://schemas.microsoft.com/office/drawing/2014/main" id="{858F2F99-4619-47C3-8625-893E413AED4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69" name="Text Box 34">
          <a:extLst>
            <a:ext uri="{FF2B5EF4-FFF2-40B4-BE49-F238E27FC236}">
              <a16:creationId xmlns:a16="http://schemas.microsoft.com/office/drawing/2014/main" id="{A280F51F-BEF3-4FCE-B77D-822B821C444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0" name="Text Box 35">
          <a:extLst>
            <a:ext uri="{FF2B5EF4-FFF2-40B4-BE49-F238E27FC236}">
              <a16:creationId xmlns:a16="http://schemas.microsoft.com/office/drawing/2014/main" id="{D1D88907-E0A1-4F9A-9474-1DBAD69A469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1" name="Text Box 36">
          <a:extLst>
            <a:ext uri="{FF2B5EF4-FFF2-40B4-BE49-F238E27FC236}">
              <a16:creationId xmlns:a16="http://schemas.microsoft.com/office/drawing/2014/main" id="{B6A9CE40-469B-4213-9D39-F0E36C78BE5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2" name="Text Box 37">
          <a:extLst>
            <a:ext uri="{FF2B5EF4-FFF2-40B4-BE49-F238E27FC236}">
              <a16:creationId xmlns:a16="http://schemas.microsoft.com/office/drawing/2014/main" id="{1F87C83A-1DB9-4E9E-A494-30CE1606773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3" name="Text Box 38">
          <a:extLst>
            <a:ext uri="{FF2B5EF4-FFF2-40B4-BE49-F238E27FC236}">
              <a16:creationId xmlns:a16="http://schemas.microsoft.com/office/drawing/2014/main" id="{47869054-FCBF-43E1-A8A1-BE109A31D7A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4" name="Text Box 39">
          <a:extLst>
            <a:ext uri="{FF2B5EF4-FFF2-40B4-BE49-F238E27FC236}">
              <a16:creationId xmlns:a16="http://schemas.microsoft.com/office/drawing/2014/main" id="{CBEEB31E-B3D2-4DDF-A691-AF365DBC15A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5" name="Text Box 40">
          <a:extLst>
            <a:ext uri="{FF2B5EF4-FFF2-40B4-BE49-F238E27FC236}">
              <a16:creationId xmlns:a16="http://schemas.microsoft.com/office/drawing/2014/main" id="{5D8141C2-85EC-4CAD-8246-27C56A46C8D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6" name="Text Box 41">
          <a:extLst>
            <a:ext uri="{FF2B5EF4-FFF2-40B4-BE49-F238E27FC236}">
              <a16:creationId xmlns:a16="http://schemas.microsoft.com/office/drawing/2014/main" id="{95C23F6A-8E75-4B53-A13A-F23CB429203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7" name="Text Box 42">
          <a:extLst>
            <a:ext uri="{FF2B5EF4-FFF2-40B4-BE49-F238E27FC236}">
              <a16:creationId xmlns:a16="http://schemas.microsoft.com/office/drawing/2014/main" id="{B0F53E8E-0BB8-46FA-A13C-68A1190C96E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8" name="Text Box 43">
          <a:extLst>
            <a:ext uri="{FF2B5EF4-FFF2-40B4-BE49-F238E27FC236}">
              <a16:creationId xmlns:a16="http://schemas.microsoft.com/office/drawing/2014/main" id="{51FCC45B-DDEC-4CC4-8B94-E93D187155D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79" name="Text Box 44">
          <a:extLst>
            <a:ext uri="{FF2B5EF4-FFF2-40B4-BE49-F238E27FC236}">
              <a16:creationId xmlns:a16="http://schemas.microsoft.com/office/drawing/2014/main" id="{725FF4C6-FBB5-4549-9F15-3575BC81DFA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0" name="Text Box 45">
          <a:extLst>
            <a:ext uri="{FF2B5EF4-FFF2-40B4-BE49-F238E27FC236}">
              <a16:creationId xmlns:a16="http://schemas.microsoft.com/office/drawing/2014/main" id="{E5C507A5-2DC3-4466-911F-5B1735FF2D8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1" name="Text Box 46">
          <a:extLst>
            <a:ext uri="{FF2B5EF4-FFF2-40B4-BE49-F238E27FC236}">
              <a16:creationId xmlns:a16="http://schemas.microsoft.com/office/drawing/2014/main" id="{DA6267D3-6857-444B-A305-D2755805FAC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2" name="Text Box 47">
          <a:extLst>
            <a:ext uri="{FF2B5EF4-FFF2-40B4-BE49-F238E27FC236}">
              <a16:creationId xmlns:a16="http://schemas.microsoft.com/office/drawing/2014/main" id="{E47109D7-F089-4E56-8355-096315EB515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3" name="Text Box 48">
          <a:extLst>
            <a:ext uri="{FF2B5EF4-FFF2-40B4-BE49-F238E27FC236}">
              <a16:creationId xmlns:a16="http://schemas.microsoft.com/office/drawing/2014/main" id="{45EE3C04-236A-414D-BF17-3C9A63BC296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4" name="Text Box 49">
          <a:extLst>
            <a:ext uri="{FF2B5EF4-FFF2-40B4-BE49-F238E27FC236}">
              <a16:creationId xmlns:a16="http://schemas.microsoft.com/office/drawing/2014/main" id="{5E810C93-C71E-4A3F-9CC7-D0ABF68F949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5" name="Text Box 50">
          <a:extLst>
            <a:ext uri="{FF2B5EF4-FFF2-40B4-BE49-F238E27FC236}">
              <a16:creationId xmlns:a16="http://schemas.microsoft.com/office/drawing/2014/main" id="{328C578C-1758-4244-B684-694EE31EC18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6" name="Text Box 51">
          <a:extLst>
            <a:ext uri="{FF2B5EF4-FFF2-40B4-BE49-F238E27FC236}">
              <a16:creationId xmlns:a16="http://schemas.microsoft.com/office/drawing/2014/main" id="{E7094CEF-A813-4CE2-A840-1580625F769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7" name="Text Box 52">
          <a:extLst>
            <a:ext uri="{FF2B5EF4-FFF2-40B4-BE49-F238E27FC236}">
              <a16:creationId xmlns:a16="http://schemas.microsoft.com/office/drawing/2014/main" id="{79B178EE-4A18-440A-9F5E-8B376D5025F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8" name="Text Box 53">
          <a:extLst>
            <a:ext uri="{FF2B5EF4-FFF2-40B4-BE49-F238E27FC236}">
              <a16:creationId xmlns:a16="http://schemas.microsoft.com/office/drawing/2014/main" id="{BE336A3D-6C16-41C6-8028-7DA9B4BF609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89" name="Text Box 54">
          <a:extLst>
            <a:ext uri="{FF2B5EF4-FFF2-40B4-BE49-F238E27FC236}">
              <a16:creationId xmlns:a16="http://schemas.microsoft.com/office/drawing/2014/main" id="{C750D705-FE85-4735-8395-02A48A5E807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0" name="Text Box 55">
          <a:extLst>
            <a:ext uri="{FF2B5EF4-FFF2-40B4-BE49-F238E27FC236}">
              <a16:creationId xmlns:a16="http://schemas.microsoft.com/office/drawing/2014/main" id="{6F85A440-B6C4-4078-B51B-57B3700583A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1" name="Text Box 56">
          <a:extLst>
            <a:ext uri="{FF2B5EF4-FFF2-40B4-BE49-F238E27FC236}">
              <a16:creationId xmlns:a16="http://schemas.microsoft.com/office/drawing/2014/main" id="{6DB995F6-7161-4778-95EF-7797D757237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2" name="Text Box 57">
          <a:extLst>
            <a:ext uri="{FF2B5EF4-FFF2-40B4-BE49-F238E27FC236}">
              <a16:creationId xmlns:a16="http://schemas.microsoft.com/office/drawing/2014/main" id="{F1D576B6-1E2E-457E-8151-9170771900F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3" name="Text Box 58">
          <a:extLst>
            <a:ext uri="{FF2B5EF4-FFF2-40B4-BE49-F238E27FC236}">
              <a16:creationId xmlns:a16="http://schemas.microsoft.com/office/drawing/2014/main" id="{E237C593-5898-4E7D-BD3C-1880DB3963D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4" name="Text Box 59">
          <a:extLst>
            <a:ext uri="{FF2B5EF4-FFF2-40B4-BE49-F238E27FC236}">
              <a16:creationId xmlns:a16="http://schemas.microsoft.com/office/drawing/2014/main" id="{E4099F1E-D089-459F-B009-97E70C63E19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5" name="Text Box 60">
          <a:extLst>
            <a:ext uri="{FF2B5EF4-FFF2-40B4-BE49-F238E27FC236}">
              <a16:creationId xmlns:a16="http://schemas.microsoft.com/office/drawing/2014/main" id="{645842A8-A2FF-444D-8421-D10AD0115B2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6" name="Text Box 61">
          <a:extLst>
            <a:ext uri="{FF2B5EF4-FFF2-40B4-BE49-F238E27FC236}">
              <a16:creationId xmlns:a16="http://schemas.microsoft.com/office/drawing/2014/main" id="{D577837A-2FA9-4906-A9A6-DC11BF4E7BC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7" name="Text Box 62">
          <a:extLst>
            <a:ext uri="{FF2B5EF4-FFF2-40B4-BE49-F238E27FC236}">
              <a16:creationId xmlns:a16="http://schemas.microsoft.com/office/drawing/2014/main" id="{0219F7D5-96ED-451D-99EE-6301D9AAAAC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8" name="Text Box 63">
          <a:extLst>
            <a:ext uri="{FF2B5EF4-FFF2-40B4-BE49-F238E27FC236}">
              <a16:creationId xmlns:a16="http://schemas.microsoft.com/office/drawing/2014/main" id="{9BB249F7-C1F1-470D-BC66-A6813751488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499" name="Text Box 64">
          <a:extLst>
            <a:ext uri="{FF2B5EF4-FFF2-40B4-BE49-F238E27FC236}">
              <a16:creationId xmlns:a16="http://schemas.microsoft.com/office/drawing/2014/main" id="{F648B780-20C0-47F8-B262-07076C4C7A4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0" name="Text Box 65">
          <a:extLst>
            <a:ext uri="{FF2B5EF4-FFF2-40B4-BE49-F238E27FC236}">
              <a16:creationId xmlns:a16="http://schemas.microsoft.com/office/drawing/2014/main" id="{51816432-7223-4E71-B378-B85724AAA49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1" name="Text Box 66">
          <a:extLst>
            <a:ext uri="{FF2B5EF4-FFF2-40B4-BE49-F238E27FC236}">
              <a16:creationId xmlns:a16="http://schemas.microsoft.com/office/drawing/2014/main" id="{922A69B1-425B-412D-8137-192316AE910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2" name="Text Box 67">
          <a:extLst>
            <a:ext uri="{FF2B5EF4-FFF2-40B4-BE49-F238E27FC236}">
              <a16:creationId xmlns:a16="http://schemas.microsoft.com/office/drawing/2014/main" id="{7B48806F-D006-40F2-B7E9-5CF8D2DD62E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3" name="Text Box 68">
          <a:extLst>
            <a:ext uri="{FF2B5EF4-FFF2-40B4-BE49-F238E27FC236}">
              <a16:creationId xmlns:a16="http://schemas.microsoft.com/office/drawing/2014/main" id="{9D49ED1F-4EF7-4B26-8F98-CF95F749E9D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4" name="Text Box 69">
          <a:extLst>
            <a:ext uri="{FF2B5EF4-FFF2-40B4-BE49-F238E27FC236}">
              <a16:creationId xmlns:a16="http://schemas.microsoft.com/office/drawing/2014/main" id="{150C1935-1B26-4223-8563-85972D6F661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5" name="Text Box 70">
          <a:extLst>
            <a:ext uri="{FF2B5EF4-FFF2-40B4-BE49-F238E27FC236}">
              <a16:creationId xmlns:a16="http://schemas.microsoft.com/office/drawing/2014/main" id="{F715FC61-CB90-4431-A7E9-FEB80EA74F0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13</xdr:row>
      <xdr:rowOff>0</xdr:rowOff>
    </xdr:from>
    <xdr:to>
      <xdr:col>5</xdr:col>
      <xdr:colOff>85725</xdr:colOff>
      <xdr:row>13</xdr:row>
      <xdr:rowOff>95250</xdr:rowOff>
    </xdr:to>
    <xdr:sp macro="" textlink="">
      <xdr:nvSpPr>
        <xdr:cNvPr id="19506" name="Text Box 71">
          <a:extLst>
            <a:ext uri="{FF2B5EF4-FFF2-40B4-BE49-F238E27FC236}">
              <a16:creationId xmlns:a16="http://schemas.microsoft.com/office/drawing/2014/main" id="{AE2C37B0-4294-46FC-9805-156B8D5902BE}"/>
            </a:ext>
          </a:extLst>
        </xdr:cNvPr>
        <xdr:cNvSpPr txBox="1">
          <a:spLocks noChangeArrowheads="1"/>
        </xdr:cNvSpPr>
      </xdr:nvSpPr>
      <xdr:spPr bwMode="auto">
        <a:xfrm>
          <a:off x="4162425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7" name="Text Box 72">
          <a:extLst>
            <a:ext uri="{FF2B5EF4-FFF2-40B4-BE49-F238E27FC236}">
              <a16:creationId xmlns:a16="http://schemas.microsoft.com/office/drawing/2014/main" id="{91EFFD1D-86F5-47BD-AEC7-25739666DD6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8" name="Text Box 73">
          <a:extLst>
            <a:ext uri="{FF2B5EF4-FFF2-40B4-BE49-F238E27FC236}">
              <a16:creationId xmlns:a16="http://schemas.microsoft.com/office/drawing/2014/main" id="{271FC494-29E1-4BF8-8764-6885D91274B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09" name="Text Box 77">
          <a:extLst>
            <a:ext uri="{FF2B5EF4-FFF2-40B4-BE49-F238E27FC236}">
              <a16:creationId xmlns:a16="http://schemas.microsoft.com/office/drawing/2014/main" id="{9F5E3043-23FC-4F46-BEE7-3CB64548EEA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0" name="Text Box 78">
          <a:extLst>
            <a:ext uri="{FF2B5EF4-FFF2-40B4-BE49-F238E27FC236}">
              <a16:creationId xmlns:a16="http://schemas.microsoft.com/office/drawing/2014/main" id="{DCFE3C3F-1D33-4815-8936-F3CFA2A2EEB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1" name="Text Box 79">
          <a:extLst>
            <a:ext uri="{FF2B5EF4-FFF2-40B4-BE49-F238E27FC236}">
              <a16:creationId xmlns:a16="http://schemas.microsoft.com/office/drawing/2014/main" id="{09282FE6-7740-4FEF-B94B-5EF7FA803E6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2" name="Text Box 80">
          <a:extLst>
            <a:ext uri="{FF2B5EF4-FFF2-40B4-BE49-F238E27FC236}">
              <a16:creationId xmlns:a16="http://schemas.microsoft.com/office/drawing/2014/main" id="{23854E21-7A00-4B1E-99A3-2516BAE1483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3" name="Text Box 81">
          <a:extLst>
            <a:ext uri="{FF2B5EF4-FFF2-40B4-BE49-F238E27FC236}">
              <a16:creationId xmlns:a16="http://schemas.microsoft.com/office/drawing/2014/main" id="{C944D4EF-AF94-4967-82D0-C1516A86786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4" name="Text Box 82">
          <a:extLst>
            <a:ext uri="{FF2B5EF4-FFF2-40B4-BE49-F238E27FC236}">
              <a16:creationId xmlns:a16="http://schemas.microsoft.com/office/drawing/2014/main" id="{A6B046DF-1822-4D44-8045-8B4AD1245C3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</xdr:row>
      <xdr:rowOff>0</xdr:rowOff>
    </xdr:from>
    <xdr:to>
      <xdr:col>4</xdr:col>
      <xdr:colOff>304800</xdr:colOff>
      <xdr:row>13</xdr:row>
      <xdr:rowOff>95250</xdr:rowOff>
    </xdr:to>
    <xdr:sp macro="" textlink="">
      <xdr:nvSpPr>
        <xdr:cNvPr id="19515" name="Text Box 83">
          <a:extLst>
            <a:ext uri="{FF2B5EF4-FFF2-40B4-BE49-F238E27FC236}">
              <a16:creationId xmlns:a16="http://schemas.microsoft.com/office/drawing/2014/main" id="{2FBD45D5-5052-4F35-B22E-E4FD97B89354}"/>
            </a:ext>
          </a:extLst>
        </xdr:cNvPr>
        <xdr:cNvSpPr txBox="1">
          <a:spLocks noChangeArrowheads="1"/>
        </xdr:cNvSpPr>
      </xdr:nvSpPr>
      <xdr:spPr bwMode="auto">
        <a:xfrm>
          <a:off x="4057650" y="2733675"/>
          <a:ext cx="5715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6" name="Text Box 84">
          <a:extLst>
            <a:ext uri="{FF2B5EF4-FFF2-40B4-BE49-F238E27FC236}">
              <a16:creationId xmlns:a16="http://schemas.microsoft.com/office/drawing/2014/main" id="{7518C1EB-E45E-4525-A1FF-CD9C6F4CB5D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7" name="Text Box 85">
          <a:extLst>
            <a:ext uri="{FF2B5EF4-FFF2-40B4-BE49-F238E27FC236}">
              <a16:creationId xmlns:a16="http://schemas.microsoft.com/office/drawing/2014/main" id="{E2DD410F-2B8D-4F00-9F3E-C258BCFCAD1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8" name="Text Box 89">
          <a:extLst>
            <a:ext uri="{FF2B5EF4-FFF2-40B4-BE49-F238E27FC236}">
              <a16:creationId xmlns:a16="http://schemas.microsoft.com/office/drawing/2014/main" id="{4FEF077B-C171-4308-A3CA-953286A5C76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19" name="Text Box 90">
          <a:extLst>
            <a:ext uri="{FF2B5EF4-FFF2-40B4-BE49-F238E27FC236}">
              <a16:creationId xmlns:a16="http://schemas.microsoft.com/office/drawing/2014/main" id="{DC45CA7D-3B05-47DA-BA96-948A141691C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0" name="Text Box 91">
          <a:extLst>
            <a:ext uri="{FF2B5EF4-FFF2-40B4-BE49-F238E27FC236}">
              <a16:creationId xmlns:a16="http://schemas.microsoft.com/office/drawing/2014/main" id="{1BE3C0DA-DDC1-4F1E-8211-E1EBF636C1F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1" name="Text Box 92">
          <a:extLst>
            <a:ext uri="{FF2B5EF4-FFF2-40B4-BE49-F238E27FC236}">
              <a16:creationId xmlns:a16="http://schemas.microsoft.com/office/drawing/2014/main" id="{DBB61C9F-B7D5-4067-8E29-6EB42AEBEA7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2" name="Text Box 93">
          <a:extLst>
            <a:ext uri="{FF2B5EF4-FFF2-40B4-BE49-F238E27FC236}">
              <a16:creationId xmlns:a16="http://schemas.microsoft.com/office/drawing/2014/main" id="{013E2D81-7C68-4410-BA6D-2D020AAE473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3" name="Text Box 94">
          <a:extLst>
            <a:ext uri="{FF2B5EF4-FFF2-40B4-BE49-F238E27FC236}">
              <a16:creationId xmlns:a16="http://schemas.microsoft.com/office/drawing/2014/main" id="{7E628DF7-9A6C-4653-97F4-9ADDDAD02FC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4" name="Text Box 95">
          <a:extLst>
            <a:ext uri="{FF2B5EF4-FFF2-40B4-BE49-F238E27FC236}">
              <a16:creationId xmlns:a16="http://schemas.microsoft.com/office/drawing/2014/main" id="{DC051312-1DB7-43A1-B10C-C48879BC591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5" name="Text Box 96">
          <a:extLst>
            <a:ext uri="{FF2B5EF4-FFF2-40B4-BE49-F238E27FC236}">
              <a16:creationId xmlns:a16="http://schemas.microsoft.com/office/drawing/2014/main" id="{5C327624-CFEE-4D30-97E7-BA1F016282E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6" name="Text Box 97">
          <a:extLst>
            <a:ext uri="{FF2B5EF4-FFF2-40B4-BE49-F238E27FC236}">
              <a16:creationId xmlns:a16="http://schemas.microsoft.com/office/drawing/2014/main" id="{F8274E46-7C13-4BD5-A1E6-6886093EAE6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7" name="Text Box 101">
          <a:extLst>
            <a:ext uri="{FF2B5EF4-FFF2-40B4-BE49-F238E27FC236}">
              <a16:creationId xmlns:a16="http://schemas.microsoft.com/office/drawing/2014/main" id="{71D7DC42-E296-476E-A475-CD87192C667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8" name="Text Box 102">
          <a:extLst>
            <a:ext uri="{FF2B5EF4-FFF2-40B4-BE49-F238E27FC236}">
              <a16:creationId xmlns:a16="http://schemas.microsoft.com/office/drawing/2014/main" id="{F3EA4FEF-3AD1-4B80-9B20-B0E14F6189D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29" name="Text Box 103">
          <a:extLst>
            <a:ext uri="{FF2B5EF4-FFF2-40B4-BE49-F238E27FC236}">
              <a16:creationId xmlns:a16="http://schemas.microsoft.com/office/drawing/2014/main" id="{A09F429D-D661-4097-88C2-7D8A4761C47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0" name="Text Box 104">
          <a:extLst>
            <a:ext uri="{FF2B5EF4-FFF2-40B4-BE49-F238E27FC236}">
              <a16:creationId xmlns:a16="http://schemas.microsoft.com/office/drawing/2014/main" id="{8218CB1B-EDF4-4427-8AC8-A34E3FA8000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1" name="Text Box 105">
          <a:extLst>
            <a:ext uri="{FF2B5EF4-FFF2-40B4-BE49-F238E27FC236}">
              <a16:creationId xmlns:a16="http://schemas.microsoft.com/office/drawing/2014/main" id="{F55A29ED-F183-4A08-8FAE-CE6A1570B6D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2" name="Text Box 106">
          <a:extLst>
            <a:ext uri="{FF2B5EF4-FFF2-40B4-BE49-F238E27FC236}">
              <a16:creationId xmlns:a16="http://schemas.microsoft.com/office/drawing/2014/main" id="{D5EB6BF9-41AD-4EB0-80B4-19E690D5B08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3" name="Text Box 107">
          <a:extLst>
            <a:ext uri="{FF2B5EF4-FFF2-40B4-BE49-F238E27FC236}">
              <a16:creationId xmlns:a16="http://schemas.microsoft.com/office/drawing/2014/main" id="{140A989E-7FF4-4AEC-9EC7-53EB6795AB9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4" name="Text Box 108">
          <a:extLst>
            <a:ext uri="{FF2B5EF4-FFF2-40B4-BE49-F238E27FC236}">
              <a16:creationId xmlns:a16="http://schemas.microsoft.com/office/drawing/2014/main" id="{7192FC21-A627-439B-A8D7-EE4D5934682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5" name="Text Box 109">
          <a:extLst>
            <a:ext uri="{FF2B5EF4-FFF2-40B4-BE49-F238E27FC236}">
              <a16:creationId xmlns:a16="http://schemas.microsoft.com/office/drawing/2014/main" id="{E25BE73D-7760-4FCF-B8D1-66535E2B1CD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6" name="Text Box 113">
          <a:extLst>
            <a:ext uri="{FF2B5EF4-FFF2-40B4-BE49-F238E27FC236}">
              <a16:creationId xmlns:a16="http://schemas.microsoft.com/office/drawing/2014/main" id="{CEB75360-1C10-415A-B10A-9A64C8F86CE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7" name="Text Box 114">
          <a:extLst>
            <a:ext uri="{FF2B5EF4-FFF2-40B4-BE49-F238E27FC236}">
              <a16:creationId xmlns:a16="http://schemas.microsoft.com/office/drawing/2014/main" id="{69A23890-9EC1-4FEA-9F70-8CA87D3939D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8" name="Text Box 115">
          <a:extLst>
            <a:ext uri="{FF2B5EF4-FFF2-40B4-BE49-F238E27FC236}">
              <a16:creationId xmlns:a16="http://schemas.microsoft.com/office/drawing/2014/main" id="{3DF3630D-A96B-40CE-A73D-5F63FFDEA49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39" name="Text Box 116">
          <a:extLst>
            <a:ext uri="{FF2B5EF4-FFF2-40B4-BE49-F238E27FC236}">
              <a16:creationId xmlns:a16="http://schemas.microsoft.com/office/drawing/2014/main" id="{F478EA4F-A484-42FD-BF22-759FB4B6E97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0" name="Text Box 117">
          <a:extLst>
            <a:ext uri="{FF2B5EF4-FFF2-40B4-BE49-F238E27FC236}">
              <a16:creationId xmlns:a16="http://schemas.microsoft.com/office/drawing/2014/main" id="{53C68020-33ED-4D79-BCAB-F3EF968AFCA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1" name="Text Box 118">
          <a:extLst>
            <a:ext uri="{FF2B5EF4-FFF2-40B4-BE49-F238E27FC236}">
              <a16:creationId xmlns:a16="http://schemas.microsoft.com/office/drawing/2014/main" id="{7316A4EC-2FC0-49A8-BB83-44FE1A29F30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2" name="Text Box 119">
          <a:extLst>
            <a:ext uri="{FF2B5EF4-FFF2-40B4-BE49-F238E27FC236}">
              <a16:creationId xmlns:a16="http://schemas.microsoft.com/office/drawing/2014/main" id="{6EC72614-4FD0-4901-B3AC-89D51F40C27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3" name="Text Box 120">
          <a:extLst>
            <a:ext uri="{FF2B5EF4-FFF2-40B4-BE49-F238E27FC236}">
              <a16:creationId xmlns:a16="http://schemas.microsoft.com/office/drawing/2014/main" id="{C1F0ADE3-0129-4A39-A81F-96496DB8A22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4" name="Text Box 121">
          <a:extLst>
            <a:ext uri="{FF2B5EF4-FFF2-40B4-BE49-F238E27FC236}">
              <a16:creationId xmlns:a16="http://schemas.microsoft.com/office/drawing/2014/main" id="{9B9F0972-5E1F-428F-989C-16AC2A51BF3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5" name="Text Box 125">
          <a:extLst>
            <a:ext uri="{FF2B5EF4-FFF2-40B4-BE49-F238E27FC236}">
              <a16:creationId xmlns:a16="http://schemas.microsoft.com/office/drawing/2014/main" id="{AF75BB67-0016-4A53-81BD-E1F024B400B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6" name="Text Box 126">
          <a:extLst>
            <a:ext uri="{FF2B5EF4-FFF2-40B4-BE49-F238E27FC236}">
              <a16:creationId xmlns:a16="http://schemas.microsoft.com/office/drawing/2014/main" id="{96692A87-7014-4408-A82F-0F66625230F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7" name="Text Box 127">
          <a:extLst>
            <a:ext uri="{FF2B5EF4-FFF2-40B4-BE49-F238E27FC236}">
              <a16:creationId xmlns:a16="http://schemas.microsoft.com/office/drawing/2014/main" id="{AA8E7B5F-9302-4ED8-B5F0-25E9A0FD2EF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8" name="Text Box 128">
          <a:extLst>
            <a:ext uri="{FF2B5EF4-FFF2-40B4-BE49-F238E27FC236}">
              <a16:creationId xmlns:a16="http://schemas.microsoft.com/office/drawing/2014/main" id="{8B6A1B19-42DB-493F-A729-789568E627D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49" name="Text Box 129">
          <a:extLst>
            <a:ext uri="{FF2B5EF4-FFF2-40B4-BE49-F238E27FC236}">
              <a16:creationId xmlns:a16="http://schemas.microsoft.com/office/drawing/2014/main" id="{0B225629-26DE-44F9-A19D-55811670C36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0" name="Text Box 130">
          <a:extLst>
            <a:ext uri="{FF2B5EF4-FFF2-40B4-BE49-F238E27FC236}">
              <a16:creationId xmlns:a16="http://schemas.microsoft.com/office/drawing/2014/main" id="{36B3FA69-D8B1-4659-A20B-6B89E11E0D1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1" name="Text Box 131">
          <a:extLst>
            <a:ext uri="{FF2B5EF4-FFF2-40B4-BE49-F238E27FC236}">
              <a16:creationId xmlns:a16="http://schemas.microsoft.com/office/drawing/2014/main" id="{40BDBDB5-56E7-4C9C-B10F-72CB715FB8A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2" name="Text Box 132">
          <a:extLst>
            <a:ext uri="{FF2B5EF4-FFF2-40B4-BE49-F238E27FC236}">
              <a16:creationId xmlns:a16="http://schemas.microsoft.com/office/drawing/2014/main" id="{2343BD72-2228-41DC-91CC-C7BB8CB78DA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3" name="Text Box 133">
          <a:extLst>
            <a:ext uri="{FF2B5EF4-FFF2-40B4-BE49-F238E27FC236}">
              <a16:creationId xmlns:a16="http://schemas.microsoft.com/office/drawing/2014/main" id="{5B1B8709-9C80-4249-8261-00086DAD58C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4" name="Text Box 137">
          <a:extLst>
            <a:ext uri="{FF2B5EF4-FFF2-40B4-BE49-F238E27FC236}">
              <a16:creationId xmlns:a16="http://schemas.microsoft.com/office/drawing/2014/main" id="{A9904E09-6EE3-438F-A0CA-A2F15C22C0F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5" name="Text Box 138">
          <a:extLst>
            <a:ext uri="{FF2B5EF4-FFF2-40B4-BE49-F238E27FC236}">
              <a16:creationId xmlns:a16="http://schemas.microsoft.com/office/drawing/2014/main" id="{2E5E06C4-37F5-479B-B9C1-93E777902FC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6" name="Text Box 139">
          <a:extLst>
            <a:ext uri="{FF2B5EF4-FFF2-40B4-BE49-F238E27FC236}">
              <a16:creationId xmlns:a16="http://schemas.microsoft.com/office/drawing/2014/main" id="{87F1EEFC-30B6-4E77-B52D-38C65310426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7" name="Text Box 140">
          <a:extLst>
            <a:ext uri="{FF2B5EF4-FFF2-40B4-BE49-F238E27FC236}">
              <a16:creationId xmlns:a16="http://schemas.microsoft.com/office/drawing/2014/main" id="{65950E9A-C71B-4683-9CA4-73FCB0B2E0B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8" name="Text Box 141">
          <a:extLst>
            <a:ext uri="{FF2B5EF4-FFF2-40B4-BE49-F238E27FC236}">
              <a16:creationId xmlns:a16="http://schemas.microsoft.com/office/drawing/2014/main" id="{93958FB7-05E3-4473-B1D4-3ADD37FBFCB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59" name="Text Box 142">
          <a:extLst>
            <a:ext uri="{FF2B5EF4-FFF2-40B4-BE49-F238E27FC236}">
              <a16:creationId xmlns:a16="http://schemas.microsoft.com/office/drawing/2014/main" id="{2F6B670F-F880-421A-8034-70D061E3F0B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0" name="Text Box 143">
          <a:extLst>
            <a:ext uri="{FF2B5EF4-FFF2-40B4-BE49-F238E27FC236}">
              <a16:creationId xmlns:a16="http://schemas.microsoft.com/office/drawing/2014/main" id="{210164EF-1238-4A66-9612-A10ABB5F6E9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1" name="Text Box 144">
          <a:extLst>
            <a:ext uri="{FF2B5EF4-FFF2-40B4-BE49-F238E27FC236}">
              <a16:creationId xmlns:a16="http://schemas.microsoft.com/office/drawing/2014/main" id="{68C193D3-CD71-4CC3-A03B-DE38494EADF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2" name="Text Box 145">
          <a:extLst>
            <a:ext uri="{FF2B5EF4-FFF2-40B4-BE49-F238E27FC236}">
              <a16:creationId xmlns:a16="http://schemas.microsoft.com/office/drawing/2014/main" id="{DF74388C-587D-4532-A9F0-A916C0D3395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3" name="Text Box 149">
          <a:extLst>
            <a:ext uri="{FF2B5EF4-FFF2-40B4-BE49-F238E27FC236}">
              <a16:creationId xmlns:a16="http://schemas.microsoft.com/office/drawing/2014/main" id="{7F770057-5B70-4FFA-B47D-488C303D67E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4" name="Text Box 150">
          <a:extLst>
            <a:ext uri="{FF2B5EF4-FFF2-40B4-BE49-F238E27FC236}">
              <a16:creationId xmlns:a16="http://schemas.microsoft.com/office/drawing/2014/main" id="{99F5862D-3034-4781-B711-0FD52583D3C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5" name="Text Box 151">
          <a:extLst>
            <a:ext uri="{FF2B5EF4-FFF2-40B4-BE49-F238E27FC236}">
              <a16:creationId xmlns:a16="http://schemas.microsoft.com/office/drawing/2014/main" id="{9E0CB1E9-14CB-4130-8B86-E3B6E05FA34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6" name="Text Box 152">
          <a:extLst>
            <a:ext uri="{FF2B5EF4-FFF2-40B4-BE49-F238E27FC236}">
              <a16:creationId xmlns:a16="http://schemas.microsoft.com/office/drawing/2014/main" id="{C039F4BA-C162-42F7-8F92-75C28D46FBD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7" name="Text Box 153">
          <a:extLst>
            <a:ext uri="{FF2B5EF4-FFF2-40B4-BE49-F238E27FC236}">
              <a16:creationId xmlns:a16="http://schemas.microsoft.com/office/drawing/2014/main" id="{612CAE8D-A928-464E-BC90-F5EB2151DB9F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8" name="Text Box 154">
          <a:extLst>
            <a:ext uri="{FF2B5EF4-FFF2-40B4-BE49-F238E27FC236}">
              <a16:creationId xmlns:a16="http://schemas.microsoft.com/office/drawing/2014/main" id="{A4CDF0D7-6712-4DD2-BB82-3C434057AA2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69" name="Text Box 155">
          <a:extLst>
            <a:ext uri="{FF2B5EF4-FFF2-40B4-BE49-F238E27FC236}">
              <a16:creationId xmlns:a16="http://schemas.microsoft.com/office/drawing/2014/main" id="{F585E6EE-56D3-4E95-A21D-212174630D2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0" name="Text Box 156">
          <a:extLst>
            <a:ext uri="{FF2B5EF4-FFF2-40B4-BE49-F238E27FC236}">
              <a16:creationId xmlns:a16="http://schemas.microsoft.com/office/drawing/2014/main" id="{7C851075-E491-4648-A345-2F9C56D10F8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1" name="Text Box 157">
          <a:extLst>
            <a:ext uri="{FF2B5EF4-FFF2-40B4-BE49-F238E27FC236}">
              <a16:creationId xmlns:a16="http://schemas.microsoft.com/office/drawing/2014/main" id="{FFB3DA59-CBE6-4E72-8A03-722BEC08D31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2" name="Text Box 161">
          <a:extLst>
            <a:ext uri="{FF2B5EF4-FFF2-40B4-BE49-F238E27FC236}">
              <a16:creationId xmlns:a16="http://schemas.microsoft.com/office/drawing/2014/main" id="{BC0E048F-BA46-40E6-B649-07785EEE2E9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3" name="Text Box 162">
          <a:extLst>
            <a:ext uri="{FF2B5EF4-FFF2-40B4-BE49-F238E27FC236}">
              <a16:creationId xmlns:a16="http://schemas.microsoft.com/office/drawing/2014/main" id="{BC26085A-EA96-471E-ACEA-674B7BF8B75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4" name="Text Box 163">
          <a:extLst>
            <a:ext uri="{FF2B5EF4-FFF2-40B4-BE49-F238E27FC236}">
              <a16:creationId xmlns:a16="http://schemas.microsoft.com/office/drawing/2014/main" id="{C96CEA31-33E3-4C2B-84CA-F0403E14F84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5" name="Text Box 164">
          <a:extLst>
            <a:ext uri="{FF2B5EF4-FFF2-40B4-BE49-F238E27FC236}">
              <a16:creationId xmlns:a16="http://schemas.microsoft.com/office/drawing/2014/main" id="{371DA571-2A86-4FBF-811C-CF71D72DC23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6" name="Text Box 165">
          <a:extLst>
            <a:ext uri="{FF2B5EF4-FFF2-40B4-BE49-F238E27FC236}">
              <a16:creationId xmlns:a16="http://schemas.microsoft.com/office/drawing/2014/main" id="{6F169FB2-D3B7-48ED-BDE1-A2717109A12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7" name="Text Box 166">
          <a:extLst>
            <a:ext uri="{FF2B5EF4-FFF2-40B4-BE49-F238E27FC236}">
              <a16:creationId xmlns:a16="http://schemas.microsoft.com/office/drawing/2014/main" id="{6E833AD9-501A-4C22-8870-E371939030E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8" name="Text Box 167">
          <a:extLst>
            <a:ext uri="{FF2B5EF4-FFF2-40B4-BE49-F238E27FC236}">
              <a16:creationId xmlns:a16="http://schemas.microsoft.com/office/drawing/2014/main" id="{A9430D0D-AD22-4607-8874-D4DEC73CE2A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79" name="Text Box 168">
          <a:extLst>
            <a:ext uri="{FF2B5EF4-FFF2-40B4-BE49-F238E27FC236}">
              <a16:creationId xmlns:a16="http://schemas.microsoft.com/office/drawing/2014/main" id="{C95A7851-DF92-49A7-8B84-132E69CA662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0" name="Text Box 169">
          <a:extLst>
            <a:ext uri="{FF2B5EF4-FFF2-40B4-BE49-F238E27FC236}">
              <a16:creationId xmlns:a16="http://schemas.microsoft.com/office/drawing/2014/main" id="{2E4941E9-0807-43EC-BA35-CCFEE47476D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1" name="Text Box 170">
          <a:extLst>
            <a:ext uri="{FF2B5EF4-FFF2-40B4-BE49-F238E27FC236}">
              <a16:creationId xmlns:a16="http://schemas.microsoft.com/office/drawing/2014/main" id="{18116DBB-6861-41F3-B388-847DC6F4E03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2" name="Text Box 171">
          <a:extLst>
            <a:ext uri="{FF2B5EF4-FFF2-40B4-BE49-F238E27FC236}">
              <a16:creationId xmlns:a16="http://schemas.microsoft.com/office/drawing/2014/main" id="{EB39B96F-00EE-49F9-B419-6D21ECCF1F1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3" name="Text Box 172">
          <a:extLst>
            <a:ext uri="{FF2B5EF4-FFF2-40B4-BE49-F238E27FC236}">
              <a16:creationId xmlns:a16="http://schemas.microsoft.com/office/drawing/2014/main" id="{626F8B60-61BC-412B-BACC-B0C689FAE3F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4" name="Text Box 173">
          <a:extLst>
            <a:ext uri="{FF2B5EF4-FFF2-40B4-BE49-F238E27FC236}">
              <a16:creationId xmlns:a16="http://schemas.microsoft.com/office/drawing/2014/main" id="{6E212C01-D4BC-476E-BAFB-A866B89ED2C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5" name="Text Box 174">
          <a:extLst>
            <a:ext uri="{FF2B5EF4-FFF2-40B4-BE49-F238E27FC236}">
              <a16:creationId xmlns:a16="http://schemas.microsoft.com/office/drawing/2014/main" id="{8588258D-55E8-4C6A-A63D-88CEBDE758F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13</xdr:row>
      <xdr:rowOff>0</xdr:rowOff>
    </xdr:from>
    <xdr:to>
      <xdr:col>5</xdr:col>
      <xdr:colOff>85725</xdr:colOff>
      <xdr:row>13</xdr:row>
      <xdr:rowOff>95250</xdr:rowOff>
    </xdr:to>
    <xdr:sp macro="" textlink="">
      <xdr:nvSpPr>
        <xdr:cNvPr id="19586" name="Text Box 175">
          <a:extLst>
            <a:ext uri="{FF2B5EF4-FFF2-40B4-BE49-F238E27FC236}">
              <a16:creationId xmlns:a16="http://schemas.microsoft.com/office/drawing/2014/main" id="{DA230F05-E365-440E-B335-1702F5863E7A}"/>
            </a:ext>
          </a:extLst>
        </xdr:cNvPr>
        <xdr:cNvSpPr txBox="1">
          <a:spLocks noChangeArrowheads="1"/>
        </xdr:cNvSpPr>
      </xdr:nvSpPr>
      <xdr:spPr bwMode="auto">
        <a:xfrm>
          <a:off x="4162425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7" name="Text Box 176">
          <a:extLst>
            <a:ext uri="{FF2B5EF4-FFF2-40B4-BE49-F238E27FC236}">
              <a16:creationId xmlns:a16="http://schemas.microsoft.com/office/drawing/2014/main" id="{C6D655F4-7310-48CF-A36C-C33B7A27952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</xdr:row>
      <xdr:rowOff>0</xdr:rowOff>
    </xdr:from>
    <xdr:to>
      <xdr:col>4</xdr:col>
      <xdr:colOff>304800</xdr:colOff>
      <xdr:row>13</xdr:row>
      <xdr:rowOff>95250</xdr:rowOff>
    </xdr:to>
    <xdr:sp macro="" textlink="">
      <xdr:nvSpPr>
        <xdr:cNvPr id="19588" name="Text Box 177">
          <a:extLst>
            <a:ext uri="{FF2B5EF4-FFF2-40B4-BE49-F238E27FC236}">
              <a16:creationId xmlns:a16="http://schemas.microsoft.com/office/drawing/2014/main" id="{088E46D3-46B9-4ABA-A271-A05B2F3A7287}"/>
            </a:ext>
          </a:extLst>
        </xdr:cNvPr>
        <xdr:cNvSpPr txBox="1">
          <a:spLocks noChangeArrowheads="1"/>
        </xdr:cNvSpPr>
      </xdr:nvSpPr>
      <xdr:spPr bwMode="auto">
        <a:xfrm>
          <a:off x="4057650" y="2733675"/>
          <a:ext cx="5715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89" name="Text Box 178">
          <a:extLst>
            <a:ext uri="{FF2B5EF4-FFF2-40B4-BE49-F238E27FC236}">
              <a16:creationId xmlns:a16="http://schemas.microsoft.com/office/drawing/2014/main" id="{76442DFB-625F-4C37-9337-0BD4D8C1193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0" name="Text Box 179">
          <a:extLst>
            <a:ext uri="{FF2B5EF4-FFF2-40B4-BE49-F238E27FC236}">
              <a16:creationId xmlns:a16="http://schemas.microsoft.com/office/drawing/2014/main" id="{CDD67017-B795-48AC-89FA-C39F7692481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1" name="Text Box 180">
          <a:extLst>
            <a:ext uri="{FF2B5EF4-FFF2-40B4-BE49-F238E27FC236}">
              <a16:creationId xmlns:a16="http://schemas.microsoft.com/office/drawing/2014/main" id="{B41338E2-345E-489D-A4D1-7B24868BE29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2" name="Text Box 181">
          <a:extLst>
            <a:ext uri="{FF2B5EF4-FFF2-40B4-BE49-F238E27FC236}">
              <a16:creationId xmlns:a16="http://schemas.microsoft.com/office/drawing/2014/main" id="{60E42DC9-41D1-4482-AC1A-756D7C763C3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3" name="Text Box 182">
          <a:extLst>
            <a:ext uri="{FF2B5EF4-FFF2-40B4-BE49-F238E27FC236}">
              <a16:creationId xmlns:a16="http://schemas.microsoft.com/office/drawing/2014/main" id="{19E25324-2CE3-4DF7-933B-12E3B6CD9CE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4" name="Text Box 183">
          <a:extLst>
            <a:ext uri="{FF2B5EF4-FFF2-40B4-BE49-F238E27FC236}">
              <a16:creationId xmlns:a16="http://schemas.microsoft.com/office/drawing/2014/main" id="{821C0CBD-5292-46B5-94FA-460774DD16E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5" name="Text Box 184">
          <a:extLst>
            <a:ext uri="{FF2B5EF4-FFF2-40B4-BE49-F238E27FC236}">
              <a16:creationId xmlns:a16="http://schemas.microsoft.com/office/drawing/2014/main" id="{26A76E0D-0DBE-4677-9B2C-C53FB72CF38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6" name="Text Box 185">
          <a:extLst>
            <a:ext uri="{FF2B5EF4-FFF2-40B4-BE49-F238E27FC236}">
              <a16:creationId xmlns:a16="http://schemas.microsoft.com/office/drawing/2014/main" id="{957EA29A-1A08-48DE-9086-AB51E03CC8F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7" name="Text Box 186">
          <a:extLst>
            <a:ext uri="{FF2B5EF4-FFF2-40B4-BE49-F238E27FC236}">
              <a16:creationId xmlns:a16="http://schemas.microsoft.com/office/drawing/2014/main" id="{985DB059-2547-4EFD-8677-E47DEAC6CA2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8" name="Text Box 187">
          <a:extLst>
            <a:ext uri="{FF2B5EF4-FFF2-40B4-BE49-F238E27FC236}">
              <a16:creationId xmlns:a16="http://schemas.microsoft.com/office/drawing/2014/main" id="{CA2650DB-BECE-4499-A260-13E0A29F36E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599" name="Text Box 188">
          <a:extLst>
            <a:ext uri="{FF2B5EF4-FFF2-40B4-BE49-F238E27FC236}">
              <a16:creationId xmlns:a16="http://schemas.microsoft.com/office/drawing/2014/main" id="{2E19D0C1-1ADA-42A3-A2D9-F587DA333D3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0" name="Text Box 189">
          <a:extLst>
            <a:ext uri="{FF2B5EF4-FFF2-40B4-BE49-F238E27FC236}">
              <a16:creationId xmlns:a16="http://schemas.microsoft.com/office/drawing/2014/main" id="{F33B2E72-0DFC-4C31-ACBC-89C97509192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1" name="Text Box 190">
          <a:extLst>
            <a:ext uri="{FF2B5EF4-FFF2-40B4-BE49-F238E27FC236}">
              <a16:creationId xmlns:a16="http://schemas.microsoft.com/office/drawing/2014/main" id="{CDC8775D-3044-4A75-913B-DC96B83DE3C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2" name="Text Box 191">
          <a:extLst>
            <a:ext uri="{FF2B5EF4-FFF2-40B4-BE49-F238E27FC236}">
              <a16:creationId xmlns:a16="http://schemas.microsoft.com/office/drawing/2014/main" id="{72B94786-202A-4C4F-9763-DFA3835BA28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3" name="Text Box 192">
          <a:extLst>
            <a:ext uri="{FF2B5EF4-FFF2-40B4-BE49-F238E27FC236}">
              <a16:creationId xmlns:a16="http://schemas.microsoft.com/office/drawing/2014/main" id="{C3D7A135-45C6-46B6-A5BA-C38FBA8209A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4" name="Text Box 193">
          <a:extLst>
            <a:ext uri="{FF2B5EF4-FFF2-40B4-BE49-F238E27FC236}">
              <a16:creationId xmlns:a16="http://schemas.microsoft.com/office/drawing/2014/main" id="{042AEA28-FAA1-4B55-9F2D-E07189D9657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5" name="Text Box 194">
          <a:extLst>
            <a:ext uri="{FF2B5EF4-FFF2-40B4-BE49-F238E27FC236}">
              <a16:creationId xmlns:a16="http://schemas.microsoft.com/office/drawing/2014/main" id="{0751BAD1-8108-4A70-87AD-C8613B85478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6" name="Text Box 195">
          <a:extLst>
            <a:ext uri="{FF2B5EF4-FFF2-40B4-BE49-F238E27FC236}">
              <a16:creationId xmlns:a16="http://schemas.microsoft.com/office/drawing/2014/main" id="{56D2E532-3A3C-4CD7-9BEF-27958A794BF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7" name="Text Box 196">
          <a:extLst>
            <a:ext uri="{FF2B5EF4-FFF2-40B4-BE49-F238E27FC236}">
              <a16:creationId xmlns:a16="http://schemas.microsoft.com/office/drawing/2014/main" id="{48218EEF-DCAC-4286-A8CC-20D8BAA6341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8" name="Text Box 197">
          <a:extLst>
            <a:ext uri="{FF2B5EF4-FFF2-40B4-BE49-F238E27FC236}">
              <a16:creationId xmlns:a16="http://schemas.microsoft.com/office/drawing/2014/main" id="{FBF0E1AE-ABE4-42C9-8CC9-2260A3950A6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09" name="Text Box 198">
          <a:extLst>
            <a:ext uri="{FF2B5EF4-FFF2-40B4-BE49-F238E27FC236}">
              <a16:creationId xmlns:a16="http://schemas.microsoft.com/office/drawing/2014/main" id="{9117829C-AD84-4FF7-AD51-0CC1BBDB07C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0" name="Text Box 199">
          <a:extLst>
            <a:ext uri="{FF2B5EF4-FFF2-40B4-BE49-F238E27FC236}">
              <a16:creationId xmlns:a16="http://schemas.microsoft.com/office/drawing/2014/main" id="{E7135B74-0ED1-4891-B366-E96C8E93481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1" name="Text Box 200">
          <a:extLst>
            <a:ext uri="{FF2B5EF4-FFF2-40B4-BE49-F238E27FC236}">
              <a16:creationId xmlns:a16="http://schemas.microsoft.com/office/drawing/2014/main" id="{59A38CFD-6C84-41CA-B1C4-4ABBA5C3D86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2" name="Text Box 201">
          <a:extLst>
            <a:ext uri="{FF2B5EF4-FFF2-40B4-BE49-F238E27FC236}">
              <a16:creationId xmlns:a16="http://schemas.microsoft.com/office/drawing/2014/main" id="{83E35926-B491-4DDA-98A0-A81D8ADC93B9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3" name="Text Box 202">
          <a:extLst>
            <a:ext uri="{FF2B5EF4-FFF2-40B4-BE49-F238E27FC236}">
              <a16:creationId xmlns:a16="http://schemas.microsoft.com/office/drawing/2014/main" id="{D4296430-3790-45B1-B27D-4CE68512591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4" name="Text Box 203">
          <a:extLst>
            <a:ext uri="{FF2B5EF4-FFF2-40B4-BE49-F238E27FC236}">
              <a16:creationId xmlns:a16="http://schemas.microsoft.com/office/drawing/2014/main" id="{6CF13A4A-C99A-4245-8693-4B21BFE95D0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5" name="Text Box 204">
          <a:extLst>
            <a:ext uri="{FF2B5EF4-FFF2-40B4-BE49-F238E27FC236}">
              <a16:creationId xmlns:a16="http://schemas.microsoft.com/office/drawing/2014/main" id="{41C25884-F02F-4D38-AD5F-2DD82EE9C960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13</xdr:row>
      <xdr:rowOff>95250</xdr:rowOff>
    </xdr:to>
    <xdr:sp macro="" textlink="">
      <xdr:nvSpPr>
        <xdr:cNvPr id="19616" name="Text Box 205">
          <a:extLst>
            <a:ext uri="{FF2B5EF4-FFF2-40B4-BE49-F238E27FC236}">
              <a16:creationId xmlns:a16="http://schemas.microsoft.com/office/drawing/2014/main" id="{D77CD1FA-31A6-43DB-A4D6-7A3C98C3E8B9}"/>
            </a:ext>
          </a:extLst>
        </xdr:cNvPr>
        <xdr:cNvSpPr txBox="1">
          <a:spLocks noChangeArrowheads="1"/>
        </xdr:cNvSpPr>
      </xdr:nvSpPr>
      <xdr:spPr bwMode="auto">
        <a:xfrm>
          <a:off x="3905250" y="2733675"/>
          <a:ext cx="66675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7" name="Text Box 206">
          <a:extLst>
            <a:ext uri="{FF2B5EF4-FFF2-40B4-BE49-F238E27FC236}">
              <a16:creationId xmlns:a16="http://schemas.microsoft.com/office/drawing/2014/main" id="{24A80EAD-DF9C-40A5-B464-40C035145A7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8" name="Text Box 207">
          <a:extLst>
            <a:ext uri="{FF2B5EF4-FFF2-40B4-BE49-F238E27FC236}">
              <a16:creationId xmlns:a16="http://schemas.microsoft.com/office/drawing/2014/main" id="{794F3933-7DF8-4791-A7D8-8F15FA9FB885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19" name="Text Box 208">
          <a:extLst>
            <a:ext uri="{FF2B5EF4-FFF2-40B4-BE49-F238E27FC236}">
              <a16:creationId xmlns:a16="http://schemas.microsoft.com/office/drawing/2014/main" id="{7DF83F01-0A0D-4D71-9196-B3DC57AAE67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0" name="Text Box 209">
          <a:extLst>
            <a:ext uri="{FF2B5EF4-FFF2-40B4-BE49-F238E27FC236}">
              <a16:creationId xmlns:a16="http://schemas.microsoft.com/office/drawing/2014/main" id="{AD5C45C1-807B-4DA9-8725-888761C46DE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1" name="Text Box 210">
          <a:extLst>
            <a:ext uri="{FF2B5EF4-FFF2-40B4-BE49-F238E27FC236}">
              <a16:creationId xmlns:a16="http://schemas.microsoft.com/office/drawing/2014/main" id="{0425B16D-3361-44BE-ADCA-D9027A48DFD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2" name="Text Box 211">
          <a:extLst>
            <a:ext uri="{FF2B5EF4-FFF2-40B4-BE49-F238E27FC236}">
              <a16:creationId xmlns:a16="http://schemas.microsoft.com/office/drawing/2014/main" id="{3C7076E5-1FC5-450C-B431-84886686D63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3" name="Text Box 212">
          <a:extLst>
            <a:ext uri="{FF2B5EF4-FFF2-40B4-BE49-F238E27FC236}">
              <a16:creationId xmlns:a16="http://schemas.microsoft.com/office/drawing/2014/main" id="{70A49E9C-C140-46AE-9A28-E31AAF3EDBA2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4" name="Text Box 213">
          <a:extLst>
            <a:ext uri="{FF2B5EF4-FFF2-40B4-BE49-F238E27FC236}">
              <a16:creationId xmlns:a16="http://schemas.microsoft.com/office/drawing/2014/main" id="{D68ECCF2-FF4B-49DD-9E15-DAE4CE3D88D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13</xdr:row>
      <xdr:rowOff>95250</xdr:rowOff>
    </xdr:to>
    <xdr:sp macro="" textlink="">
      <xdr:nvSpPr>
        <xdr:cNvPr id="19625" name="Text Box 214">
          <a:extLst>
            <a:ext uri="{FF2B5EF4-FFF2-40B4-BE49-F238E27FC236}">
              <a16:creationId xmlns:a16="http://schemas.microsoft.com/office/drawing/2014/main" id="{960AE3A3-B6C1-4CF3-8E69-D399CF029E5A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13</xdr:row>
      <xdr:rowOff>95250</xdr:rowOff>
    </xdr:to>
    <xdr:sp macro="" textlink="">
      <xdr:nvSpPr>
        <xdr:cNvPr id="19626" name="Text Box 215">
          <a:extLst>
            <a:ext uri="{FF2B5EF4-FFF2-40B4-BE49-F238E27FC236}">
              <a16:creationId xmlns:a16="http://schemas.microsoft.com/office/drawing/2014/main" id="{472C7E26-3D05-46D5-8257-B4F2FD3565B8}"/>
            </a:ext>
          </a:extLst>
        </xdr:cNvPr>
        <xdr:cNvSpPr txBox="1">
          <a:spLocks noChangeArrowheads="1"/>
        </xdr:cNvSpPr>
      </xdr:nvSpPr>
      <xdr:spPr bwMode="auto">
        <a:xfrm>
          <a:off x="3905250" y="2733675"/>
          <a:ext cx="66675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27" name="Text Box 216">
          <a:extLst>
            <a:ext uri="{FF2B5EF4-FFF2-40B4-BE49-F238E27FC236}">
              <a16:creationId xmlns:a16="http://schemas.microsoft.com/office/drawing/2014/main" id="{7E62DF9F-79A9-4EF0-8E83-EA40E9E1D01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28" name="Text Box 217">
          <a:extLst>
            <a:ext uri="{FF2B5EF4-FFF2-40B4-BE49-F238E27FC236}">
              <a16:creationId xmlns:a16="http://schemas.microsoft.com/office/drawing/2014/main" id="{CA68990C-D4AF-4BC9-B7D6-B915872AB95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29" name="Text Box 218">
          <a:extLst>
            <a:ext uri="{FF2B5EF4-FFF2-40B4-BE49-F238E27FC236}">
              <a16:creationId xmlns:a16="http://schemas.microsoft.com/office/drawing/2014/main" id="{D48E5C88-155E-4A3E-BB16-1787318AB6F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0" name="Text Box 219">
          <a:extLst>
            <a:ext uri="{FF2B5EF4-FFF2-40B4-BE49-F238E27FC236}">
              <a16:creationId xmlns:a16="http://schemas.microsoft.com/office/drawing/2014/main" id="{9B2FDCD5-2DCD-4E42-AE86-C3E8108363DB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1" name="Text Box 220">
          <a:extLst>
            <a:ext uri="{FF2B5EF4-FFF2-40B4-BE49-F238E27FC236}">
              <a16:creationId xmlns:a16="http://schemas.microsoft.com/office/drawing/2014/main" id="{B1D93EE1-34A0-4D58-B5DC-D62579A28D2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2" name="Text Box 221">
          <a:extLst>
            <a:ext uri="{FF2B5EF4-FFF2-40B4-BE49-F238E27FC236}">
              <a16:creationId xmlns:a16="http://schemas.microsoft.com/office/drawing/2014/main" id="{9693711F-6C2D-4DC9-A1C8-FC756BA1759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3" name="Text Box 222">
          <a:extLst>
            <a:ext uri="{FF2B5EF4-FFF2-40B4-BE49-F238E27FC236}">
              <a16:creationId xmlns:a16="http://schemas.microsoft.com/office/drawing/2014/main" id="{0875882D-CAE7-49A7-BA96-599E909B28A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4" name="Text Box 223">
          <a:extLst>
            <a:ext uri="{FF2B5EF4-FFF2-40B4-BE49-F238E27FC236}">
              <a16:creationId xmlns:a16="http://schemas.microsoft.com/office/drawing/2014/main" id="{6C2036F8-35D7-4A36-9508-EF685802694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5" name="Text Box 224">
          <a:extLst>
            <a:ext uri="{FF2B5EF4-FFF2-40B4-BE49-F238E27FC236}">
              <a16:creationId xmlns:a16="http://schemas.microsoft.com/office/drawing/2014/main" id="{EDB8B709-B634-4F73-A585-77FAF857381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6" name="Text Box 225">
          <a:extLst>
            <a:ext uri="{FF2B5EF4-FFF2-40B4-BE49-F238E27FC236}">
              <a16:creationId xmlns:a16="http://schemas.microsoft.com/office/drawing/2014/main" id="{FEBAE2E5-F1B5-4481-A872-B0D86BBB9FC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7" name="Text Box 226">
          <a:extLst>
            <a:ext uri="{FF2B5EF4-FFF2-40B4-BE49-F238E27FC236}">
              <a16:creationId xmlns:a16="http://schemas.microsoft.com/office/drawing/2014/main" id="{ABA081A4-FFB7-4812-87A6-1DB5A8465AA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8" name="Text Box 227">
          <a:extLst>
            <a:ext uri="{FF2B5EF4-FFF2-40B4-BE49-F238E27FC236}">
              <a16:creationId xmlns:a16="http://schemas.microsoft.com/office/drawing/2014/main" id="{8F157194-87A9-4E9B-B3DC-63C02EB1D373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39" name="Text Box 228">
          <a:extLst>
            <a:ext uri="{FF2B5EF4-FFF2-40B4-BE49-F238E27FC236}">
              <a16:creationId xmlns:a16="http://schemas.microsoft.com/office/drawing/2014/main" id="{2BAD881C-12C6-4464-9034-8447F2F6F50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0" name="Text Box 229">
          <a:extLst>
            <a:ext uri="{FF2B5EF4-FFF2-40B4-BE49-F238E27FC236}">
              <a16:creationId xmlns:a16="http://schemas.microsoft.com/office/drawing/2014/main" id="{5F0AAD5A-A164-4551-AD16-3F2664BAE42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1" name="Text Box 230">
          <a:extLst>
            <a:ext uri="{FF2B5EF4-FFF2-40B4-BE49-F238E27FC236}">
              <a16:creationId xmlns:a16="http://schemas.microsoft.com/office/drawing/2014/main" id="{32260A35-CFC2-4772-9F91-C28AF5F504E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2" name="Text Box 231">
          <a:extLst>
            <a:ext uri="{FF2B5EF4-FFF2-40B4-BE49-F238E27FC236}">
              <a16:creationId xmlns:a16="http://schemas.microsoft.com/office/drawing/2014/main" id="{44E69CB7-DB71-4102-837F-B5FB2A4134C7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3" name="Text Box 232">
          <a:extLst>
            <a:ext uri="{FF2B5EF4-FFF2-40B4-BE49-F238E27FC236}">
              <a16:creationId xmlns:a16="http://schemas.microsoft.com/office/drawing/2014/main" id="{ED4566D7-CBB0-46FE-9597-BC4316CE5FA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4" name="Text Box 233">
          <a:extLst>
            <a:ext uri="{FF2B5EF4-FFF2-40B4-BE49-F238E27FC236}">
              <a16:creationId xmlns:a16="http://schemas.microsoft.com/office/drawing/2014/main" id="{8DF1B6CD-E5A5-4309-8EA9-F27C4DAF9A4C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5" name="Text Box 234">
          <a:extLst>
            <a:ext uri="{FF2B5EF4-FFF2-40B4-BE49-F238E27FC236}">
              <a16:creationId xmlns:a16="http://schemas.microsoft.com/office/drawing/2014/main" id="{0D3A01CF-8BB6-425A-89E7-FDDDF7FB506E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6" name="Text Box 235">
          <a:extLst>
            <a:ext uri="{FF2B5EF4-FFF2-40B4-BE49-F238E27FC236}">
              <a16:creationId xmlns:a16="http://schemas.microsoft.com/office/drawing/2014/main" id="{0EF4710E-5BDE-4EC4-BBBC-02D2D937D9B4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14</xdr:row>
      <xdr:rowOff>57150</xdr:rowOff>
    </xdr:to>
    <xdr:sp macro="" textlink="">
      <xdr:nvSpPr>
        <xdr:cNvPr id="19647" name="Text Box 236">
          <a:extLst>
            <a:ext uri="{FF2B5EF4-FFF2-40B4-BE49-F238E27FC236}">
              <a16:creationId xmlns:a16="http://schemas.microsoft.com/office/drawing/2014/main" id="{33E9FB1E-6F32-407F-BFF1-A8027917BE20}"/>
            </a:ext>
          </a:extLst>
        </xdr:cNvPr>
        <xdr:cNvSpPr txBox="1">
          <a:spLocks noChangeArrowheads="1"/>
        </xdr:cNvSpPr>
      </xdr:nvSpPr>
      <xdr:spPr bwMode="auto">
        <a:xfrm>
          <a:off x="3905250" y="2733675"/>
          <a:ext cx="666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8" name="Text Box 237">
          <a:extLst>
            <a:ext uri="{FF2B5EF4-FFF2-40B4-BE49-F238E27FC236}">
              <a16:creationId xmlns:a16="http://schemas.microsoft.com/office/drawing/2014/main" id="{EC658DDE-67BE-4630-968A-66A82C7C406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49" name="Text Box 238">
          <a:extLst>
            <a:ext uri="{FF2B5EF4-FFF2-40B4-BE49-F238E27FC236}">
              <a16:creationId xmlns:a16="http://schemas.microsoft.com/office/drawing/2014/main" id="{76C7D22A-EAA6-42C3-84D2-2DC7E853B936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50" name="Text Box 239">
          <a:extLst>
            <a:ext uri="{FF2B5EF4-FFF2-40B4-BE49-F238E27FC236}">
              <a16:creationId xmlns:a16="http://schemas.microsoft.com/office/drawing/2014/main" id="{A8870F96-601F-41C8-9640-162050FF03BD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51" name="Text Box 240">
          <a:extLst>
            <a:ext uri="{FF2B5EF4-FFF2-40B4-BE49-F238E27FC236}">
              <a16:creationId xmlns:a16="http://schemas.microsoft.com/office/drawing/2014/main" id="{2E6CD970-94F1-4867-893D-FA5D39CDB6B8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57150</xdr:rowOff>
    </xdr:to>
    <xdr:sp macro="" textlink="">
      <xdr:nvSpPr>
        <xdr:cNvPr id="19652" name="Text Box 241">
          <a:extLst>
            <a:ext uri="{FF2B5EF4-FFF2-40B4-BE49-F238E27FC236}">
              <a16:creationId xmlns:a16="http://schemas.microsoft.com/office/drawing/2014/main" id="{E1BFDA9A-A8FA-4CAB-848C-26299C7461C1}"/>
            </a:ext>
          </a:extLst>
        </xdr:cNvPr>
        <xdr:cNvSpPr txBox="1">
          <a:spLocks noChangeArrowheads="1"/>
        </xdr:cNvSpPr>
      </xdr:nvSpPr>
      <xdr:spPr bwMode="auto">
        <a:xfrm>
          <a:off x="4114800" y="2733675"/>
          <a:ext cx="762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9</xdr:row>
      <xdr:rowOff>0</xdr:rowOff>
    </xdr:from>
    <xdr:to>
      <xdr:col>5</xdr:col>
      <xdr:colOff>47625</xdr:colOff>
      <xdr:row>10</xdr:row>
      <xdr:rowOff>38100</xdr:rowOff>
    </xdr:to>
    <xdr:sp macro="" textlink="">
      <xdr:nvSpPr>
        <xdr:cNvPr id="19653" name="Text Box 242">
          <a:extLst>
            <a:ext uri="{FF2B5EF4-FFF2-40B4-BE49-F238E27FC236}">
              <a16:creationId xmlns:a16="http://schemas.microsoft.com/office/drawing/2014/main" id="{72ADEAC1-A732-4F3A-BA87-9DADA11C6FD1}"/>
            </a:ext>
          </a:extLst>
        </xdr:cNvPr>
        <xdr:cNvSpPr txBox="1">
          <a:spLocks noChangeArrowheads="1"/>
        </xdr:cNvSpPr>
      </xdr:nvSpPr>
      <xdr:spPr bwMode="auto">
        <a:xfrm>
          <a:off x="4133850" y="148590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13</xdr:row>
      <xdr:rowOff>0</xdr:rowOff>
    </xdr:from>
    <xdr:to>
      <xdr:col>5</xdr:col>
      <xdr:colOff>47625</xdr:colOff>
      <xdr:row>13</xdr:row>
      <xdr:rowOff>95250</xdr:rowOff>
    </xdr:to>
    <xdr:sp macro="" textlink="">
      <xdr:nvSpPr>
        <xdr:cNvPr id="19654" name="Text Box 246">
          <a:extLst>
            <a:ext uri="{FF2B5EF4-FFF2-40B4-BE49-F238E27FC236}">
              <a16:creationId xmlns:a16="http://schemas.microsoft.com/office/drawing/2014/main" id="{3D2DB577-4AB5-472C-8D49-6BE66C0E0E07}"/>
            </a:ext>
          </a:extLst>
        </xdr:cNvPr>
        <xdr:cNvSpPr txBox="1">
          <a:spLocks noChangeArrowheads="1"/>
        </xdr:cNvSpPr>
      </xdr:nvSpPr>
      <xdr:spPr bwMode="auto">
        <a:xfrm>
          <a:off x="4133850" y="2733675"/>
          <a:ext cx="66675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55" name="Text Box 187">
          <a:extLst>
            <a:ext uri="{FF2B5EF4-FFF2-40B4-BE49-F238E27FC236}">
              <a16:creationId xmlns:a16="http://schemas.microsoft.com/office/drawing/2014/main" id="{695B8BE6-B537-433A-BE50-2FF2B23E0B34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56" name="Text Box 188">
          <a:extLst>
            <a:ext uri="{FF2B5EF4-FFF2-40B4-BE49-F238E27FC236}">
              <a16:creationId xmlns:a16="http://schemas.microsoft.com/office/drawing/2014/main" id="{D8DDC5BC-406F-4FE6-AD67-5CA9E205A8FC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57" name="Text Box 189">
          <a:extLst>
            <a:ext uri="{FF2B5EF4-FFF2-40B4-BE49-F238E27FC236}">
              <a16:creationId xmlns:a16="http://schemas.microsoft.com/office/drawing/2014/main" id="{D3D12EF0-B3A6-4229-94F5-C2D6D9BBB0F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58" name="Text Box 190">
          <a:extLst>
            <a:ext uri="{FF2B5EF4-FFF2-40B4-BE49-F238E27FC236}">
              <a16:creationId xmlns:a16="http://schemas.microsoft.com/office/drawing/2014/main" id="{7B3EE13A-877A-4A74-99ED-5468B97CBDBD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59" name="Text Box 191">
          <a:extLst>
            <a:ext uri="{FF2B5EF4-FFF2-40B4-BE49-F238E27FC236}">
              <a16:creationId xmlns:a16="http://schemas.microsoft.com/office/drawing/2014/main" id="{64BF7913-B712-4CE7-AF06-82B46326C250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0" name="Text Box 192">
          <a:extLst>
            <a:ext uri="{FF2B5EF4-FFF2-40B4-BE49-F238E27FC236}">
              <a16:creationId xmlns:a16="http://schemas.microsoft.com/office/drawing/2014/main" id="{47BC7D37-BA90-45B1-A73C-2C6DA4126C33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1" name="Text Box 193">
          <a:extLst>
            <a:ext uri="{FF2B5EF4-FFF2-40B4-BE49-F238E27FC236}">
              <a16:creationId xmlns:a16="http://schemas.microsoft.com/office/drawing/2014/main" id="{C0A682EF-4BD3-44A2-BF7F-1410A232841A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2" name="Text Box 194">
          <a:extLst>
            <a:ext uri="{FF2B5EF4-FFF2-40B4-BE49-F238E27FC236}">
              <a16:creationId xmlns:a16="http://schemas.microsoft.com/office/drawing/2014/main" id="{AC42510A-F3C8-42F8-A115-3B08E2276343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3" name="Text Box 195">
          <a:extLst>
            <a:ext uri="{FF2B5EF4-FFF2-40B4-BE49-F238E27FC236}">
              <a16:creationId xmlns:a16="http://schemas.microsoft.com/office/drawing/2014/main" id="{E26D313D-959F-4DBF-87AA-6D41B1DC9EA5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4" name="Text Box 193">
          <a:extLst>
            <a:ext uri="{FF2B5EF4-FFF2-40B4-BE49-F238E27FC236}">
              <a16:creationId xmlns:a16="http://schemas.microsoft.com/office/drawing/2014/main" id="{6BFA8EB9-5C4A-40E3-92D2-5B70BA6AA5BB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5" name="Text Box 194">
          <a:extLst>
            <a:ext uri="{FF2B5EF4-FFF2-40B4-BE49-F238E27FC236}">
              <a16:creationId xmlns:a16="http://schemas.microsoft.com/office/drawing/2014/main" id="{5D3F7BB5-D383-449C-B97D-0308CD2493CA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66" name="Text Box 195">
          <a:extLst>
            <a:ext uri="{FF2B5EF4-FFF2-40B4-BE49-F238E27FC236}">
              <a16:creationId xmlns:a16="http://schemas.microsoft.com/office/drawing/2014/main" id="{D8669CED-DAF7-4C33-97E1-3F57697DC1C7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67" name="Text Box 193">
          <a:extLst>
            <a:ext uri="{FF2B5EF4-FFF2-40B4-BE49-F238E27FC236}">
              <a16:creationId xmlns:a16="http://schemas.microsoft.com/office/drawing/2014/main" id="{5070ED2C-1D8D-497D-8251-1B528AB6C242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68" name="Text Box 194">
          <a:extLst>
            <a:ext uri="{FF2B5EF4-FFF2-40B4-BE49-F238E27FC236}">
              <a16:creationId xmlns:a16="http://schemas.microsoft.com/office/drawing/2014/main" id="{11588828-91BB-4974-A2A4-42B318D04D0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69" name="Text Box 195">
          <a:extLst>
            <a:ext uri="{FF2B5EF4-FFF2-40B4-BE49-F238E27FC236}">
              <a16:creationId xmlns:a16="http://schemas.microsoft.com/office/drawing/2014/main" id="{E152BB64-81D0-4CDD-AF4B-06D3A4AD5A2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70" name="Text Box 193">
          <a:extLst>
            <a:ext uri="{FF2B5EF4-FFF2-40B4-BE49-F238E27FC236}">
              <a16:creationId xmlns:a16="http://schemas.microsoft.com/office/drawing/2014/main" id="{616076DE-1BE3-4E9C-9B53-0EC9179B0805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71" name="Text Box 194">
          <a:extLst>
            <a:ext uri="{FF2B5EF4-FFF2-40B4-BE49-F238E27FC236}">
              <a16:creationId xmlns:a16="http://schemas.microsoft.com/office/drawing/2014/main" id="{5FAF67A4-A08F-47A8-B317-9BA0089071D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66675</xdr:rowOff>
    </xdr:to>
    <xdr:sp macro="" textlink="">
      <xdr:nvSpPr>
        <xdr:cNvPr id="19672" name="Text Box 195">
          <a:extLst>
            <a:ext uri="{FF2B5EF4-FFF2-40B4-BE49-F238E27FC236}">
              <a16:creationId xmlns:a16="http://schemas.microsoft.com/office/drawing/2014/main" id="{8C7CDBD2-D206-4F5D-B319-74AD131C0DAF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19673" name="Text Box 193">
          <a:extLst>
            <a:ext uri="{FF2B5EF4-FFF2-40B4-BE49-F238E27FC236}">
              <a16:creationId xmlns:a16="http://schemas.microsoft.com/office/drawing/2014/main" id="{484CDFB8-69A4-41E4-A5EE-58E162CC2D8B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19674" name="Text Box 194">
          <a:extLst>
            <a:ext uri="{FF2B5EF4-FFF2-40B4-BE49-F238E27FC236}">
              <a16:creationId xmlns:a16="http://schemas.microsoft.com/office/drawing/2014/main" id="{027FD223-FE3A-42B2-BEB4-9F9A0A831F8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19675" name="Text Box 195">
          <a:extLst>
            <a:ext uri="{FF2B5EF4-FFF2-40B4-BE49-F238E27FC236}">
              <a16:creationId xmlns:a16="http://schemas.microsoft.com/office/drawing/2014/main" id="{E152A489-8A0E-49F9-9F04-57B023C72A21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76" name="Text Box 187">
          <a:extLst>
            <a:ext uri="{FF2B5EF4-FFF2-40B4-BE49-F238E27FC236}">
              <a16:creationId xmlns:a16="http://schemas.microsoft.com/office/drawing/2014/main" id="{02775403-2C2A-4CAB-BA4E-0829318C4342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77" name="Text Box 193">
          <a:extLst>
            <a:ext uri="{FF2B5EF4-FFF2-40B4-BE49-F238E27FC236}">
              <a16:creationId xmlns:a16="http://schemas.microsoft.com/office/drawing/2014/main" id="{0E0CBADE-5410-4F32-A1B7-9060D507D9F2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13</xdr:row>
      <xdr:rowOff>0</xdr:rowOff>
    </xdr:from>
    <xdr:to>
      <xdr:col>9</xdr:col>
      <xdr:colOff>314325</xdr:colOff>
      <xdr:row>15</xdr:row>
      <xdr:rowOff>104775</xdr:rowOff>
    </xdr:to>
    <xdr:sp macro="" textlink="">
      <xdr:nvSpPr>
        <xdr:cNvPr id="19678" name="Text Box 194">
          <a:extLst>
            <a:ext uri="{FF2B5EF4-FFF2-40B4-BE49-F238E27FC236}">
              <a16:creationId xmlns:a16="http://schemas.microsoft.com/office/drawing/2014/main" id="{1C923683-6A32-4548-BCA4-C106AC3AF24C}"/>
            </a:ext>
          </a:extLst>
        </xdr:cNvPr>
        <xdr:cNvSpPr txBox="1">
          <a:spLocks noChangeArrowheads="1"/>
        </xdr:cNvSpPr>
      </xdr:nvSpPr>
      <xdr:spPr bwMode="auto">
        <a:xfrm>
          <a:off x="59531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95250</xdr:colOff>
      <xdr:row>13</xdr:row>
      <xdr:rowOff>0</xdr:rowOff>
    </xdr:from>
    <xdr:to>
      <xdr:col>20</xdr:col>
      <xdr:colOff>161925</xdr:colOff>
      <xdr:row>15</xdr:row>
      <xdr:rowOff>104775</xdr:rowOff>
    </xdr:to>
    <xdr:sp macro="" textlink="">
      <xdr:nvSpPr>
        <xdr:cNvPr id="19679" name="Text Box 195">
          <a:extLst>
            <a:ext uri="{FF2B5EF4-FFF2-40B4-BE49-F238E27FC236}">
              <a16:creationId xmlns:a16="http://schemas.microsoft.com/office/drawing/2014/main" id="{93770AEE-C499-4D73-85C1-E3D55F85ABF5}"/>
            </a:ext>
          </a:extLst>
        </xdr:cNvPr>
        <xdr:cNvSpPr txBox="1">
          <a:spLocks noChangeArrowheads="1"/>
        </xdr:cNvSpPr>
      </xdr:nvSpPr>
      <xdr:spPr bwMode="auto">
        <a:xfrm>
          <a:off x="10934700" y="2733675"/>
          <a:ext cx="666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80" name="Text Box 193">
          <a:extLst>
            <a:ext uri="{FF2B5EF4-FFF2-40B4-BE49-F238E27FC236}">
              <a16:creationId xmlns:a16="http://schemas.microsoft.com/office/drawing/2014/main" id="{72132120-9833-4019-8A50-748D74C09B3D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81" name="Text Box 194">
          <a:extLst>
            <a:ext uri="{FF2B5EF4-FFF2-40B4-BE49-F238E27FC236}">
              <a16:creationId xmlns:a16="http://schemas.microsoft.com/office/drawing/2014/main" id="{556DBE2E-D1B5-47F7-A53E-F6204B2299A0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104775</xdr:rowOff>
    </xdr:to>
    <xdr:sp macro="" textlink="">
      <xdr:nvSpPr>
        <xdr:cNvPr id="19682" name="Text Box 195">
          <a:extLst>
            <a:ext uri="{FF2B5EF4-FFF2-40B4-BE49-F238E27FC236}">
              <a16:creationId xmlns:a16="http://schemas.microsoft.com/office/drawing/2014/main" id="{D5C38935-48AF-4037-A3A7-4CFAE73AC23A}"/>
            </a:ext>
          </a:extLst>
        </xdr:cNvPr>
        <xdr:cNvSpPr txBox="1">
          <a:spLocks noChangeArrowheads="1"/>
        </xdr:cNvSpPr>
      </xdr:nvSpPr>
      <xdr:spPr bwMode="auto">
        <a:xfrm>
          <a:off x="4124325" y="2733675"/>
          <a:ext cx="7620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B6644F8F-589B-4FB3-9208-D64CD512159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2" name="Text Box 23">
          <a:extLst>
            <a:ext uri="{FF2B5EF4-FFF2-40B4-BE49-F238E27FC236}">
              <a16:creationId xmlns:a16="http://schemas.microsoft.com/office/drawing/2014/main" id="{21BDEE7D-182E-4281-A29F-AFB5B24ABFC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3" name="Text Box 24">
          <a:extLst>
            <a:ext uri="{FF2B5EF4-FFF2-40B4-BE49-F238E27FC236}">
              <a16:creationId xmlns:a16="http://schemas.microsoft.com/office/drawing/2014/main" id="{048938B5-99CE-45D4-A967-12AC722C2ED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4" name="Text Box 25">
          <a:extLst>
            <a:ext uri="{FF2B5EF4-FFF2-40B4-BE49-F238E27FC236}">
              <a16:creationId xmlns:a16="http://schemas.microsoft.com/office/drawing/2014/main" id="{AAF3A2DB-0B9A-4B92-87ED-27FA6C5564E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5" name="Text Box 26">
          <a:extLst>
            <a:ext uri="{FF2B5EF4-FFF2-40B4-BE49-F238E27FC236}">
              <a16:creationId xmlns:a16="http://schemas.microsoft.com/office/drawing/2014/main" id="{B6BA1558-6049-4636-B3F9-384AB49D8FE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6" name="Text Box 27">
          <a:extLst>
            <a:ext uri="{FF2B5EF4-FFF2-40B4-BE49-F238E27FC236}">
              <a16:creationId xmlns:a16="http://schemas.microsoft.com/office/drawing/2014/main" id="{AE4E238E-5481-4707-B352-4FDF4B3FBCE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7" name="Text Box 28">
          <a:extLst>
            <a:ext uri="{FF2B5EF4-FFF2-40B4-BE49-F238E27FC236}">
              <a16:creationId xmlns:a16="http://schemas.microsoft.com/office/drawing/2014/main" id="{50E8D790-4694-4044-8285-24CA20243D9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8" name="Text Box 29">
          <a:extLst>
            <a:ext uri="{FF2B5EF4-FFF2-40B4-BE49-F238E27FC236}">
              <a16:creationId xmlns:a16="http://schemas.microsoft.com/office/drawing/2014/main" id="{52B5AA28-4AEE-427C-B3BA-62B07495573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89" name="Text Box 30">
          <a:extLst>
            <a:ext uri="{FF2B5EF4-FFF2-40B4-BE49-F238E27FC236}">
              <a16:creationId xmlns:a16="http://schemas.microsoft.com/office/drawing/2014/main" id="{F33DD529-8561-4903-85BD-8C49F263ABB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0" name="Text Box 31">
          <a:extLst>
            <a:ext uri="{FF2B5EF4-FFF2-40B4-BE49-F238E27FC236}">
              <a16:creationId xmlns:a16="http://schemas.microsoft.com/office/drawing/2014/main" id="{66AEA2BF-81D1-4E60-9EB9-39FC9E73BCC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1" name="Text Box 32">
          <a:extLst>
            <a:ext uri="{FF2B5EF4-FFF2-40B4-BE49-F238E27FC236}">
              <a16:creationId xmlns:a16="http://schemas.microsoft.com/office/drawing/2014/main" id="{FC41D47E-DBC6-45D6-899F-05A0F5659B2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2" name="Text Box 33">
          <a:extLst>
            <a:ext uri="{FF2B5EF4-FFF2-40B4-BE49-F238E27FC236}">
              <a16:creationId xmlns:a16="http://schemas.microsoft.com/office/drawing/2014/main" id="{485FFE93-EE6A-4DA8-87D7-267A0734BCE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3" name="Text Box 34">
          <a:extLst>
            <a:ext uri="{FF2B5EF4-FFF2-40B4-BE49-F238E27FC236}">
              <a16:creationId xmlns:a16="http://schemas.microsoft.com/office/drawing/2014/main" id="{74F95826-19BD-4AE9-8A8B-FC99DC0F70A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4" name="Text Box 35">
          <a:extLst>
            <a:ext uri="{FF2B5EF4-FFF2-40B4-BE49-F238E27FC236}">
              <a16:creationId xmlns:a16="http://schemas.microsoft.com/office/drawing/2014/main" id="{24C0CE81-C5DF-4A6C-B231-3AD282B5F6C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5" name="Text Box 36">
          <a:extLst>
            <a:ext uri="{FF2B5EF4-FFF2-40B4-BE49-F238E27FC236}">
              <a16:creationId xmlns:a16="http://schemas.microsoft.com/office/drawing/2014/main" id="{A32A5D4B-E859-4C67-BAA1-53056BA8155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6" name="Text Box 37">
          <a:extLst>
            <a:ext uri="{FF2B5EF4-FFF2-40B4-BE49-F238E27FC236}">
              <a16:creationId xmlns:a16="http://schemas.microsoft.com/office/drawing/2014/main" id="{557B59CD-D4EE-4C28-9E96-0E005236E69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7" name="Text Box 38">
          <a:extLst>
            <a:ext uri="{FF2B5EF4-FFF2-40B4-BE49-F238E27FC236}">
              <a16:creationId xmlns:a16="http://schemas.microsoft.com/office/drawing/2014/main" id="{6FFF4EC1-7DFC-4D31-AD45-A08159CC365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8" name="Text Box 39">
          <a:extLst>
            <a:ext uri="{FF2B5EF4-FFF2-40B4-BE49-F238E27FC236}">
              <a16:creationId xmlns:a16="http://schemas.microsoft.com/office/drawing/2014/main" id="{D26EE07C-41DC-4EF0-99F5-09293E20480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499" name="Text Box 40">
          <a:extLst>
            <a:ext uri="{FF2B5EF4-FFF2-40B4-BE49-F238E27FC236}">
              <a16:creationId xmlns:a16="http://schemas.microsoft.com/office/drawing/2014/main" id="{5994311B-5AC1-4674-A919-BCF1DD7AA1B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0" name="Text Box 41">
          <a:extLst>
            <a:ext uri="{FF2B5EF4-FFF2-40B4-BE49-F238E27FC236}">
              <a16:creationId xmlns:a16="http://schemas.microsoft.com/office/drawing/2014/main" id="{88D7C8B2-B673-4847-A811-50D51275766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1" name="Text Box 42">
          <a:extLst>
            <a:ext uri="{FF2B5EF4-FFF2-40B4-BE49-F238E27FC236}">
              <a16:creationId xmlns:a16="http://schemas.microsoft.com/office/drawing/2014/main" id="{FE82BE83-7643-405A-8497-A1171F47D14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2" name="Text Box 43">
          <a:extLst>
            <a:ext uri="{FF2B5EF4-FFF2-40B4-BE49-F238E27FC236}">
              <a16:creationId xmlns:a16="http://schemas.microsoft.com/office/drawing/2014/main" id="{70EAB633-2DDB-456D-A4DE-5BC2382261C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3" name="Text Box 44">
          <a:extLst>
            <a:ext uri="{FF2B5EF4-FFF2-40B4-BE49-F238E27FC236}">
              <a16:creationId xmlns:a16="http://schemas.microsoft.com/office/drawing/2014/main" id="{6783874C-2228-4D45-955D-E3AD14D6FFE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4" name="Text Box 45">
          <a:extLst>
            <a:ext uri="{FF2B5EF4-FFF2-40B4-BE49-F238E27FC236}">
              <a16:creationId xmlns:a16="http://schemas.microsoft.com/office/drawing/2014/main" id="{531EBC99-FCE2-40A4-97C7-8139FB49D4F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5" name="Text Box 46">
          <a:extLst>
            <a:ext uri="{FF2B5EF4-FFF2-40B4-BE49-F238E27FC236}">
              <a16:creationId xmlns:a16="http://schemas.microsoft.com/office/drawing/2014/main" id="{F84BBF78-36D0-40B4-8CFA-F188599C348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6" name="Text Box 47">
          <a:extLst>
            <a:ext uri="{FF2B5EF4-FFF2-40B4-BE49-F238E27FC236}">
              <a16:creationId xmlns:a16="http://schemas.microsoft.com/office/drawing/2014/main" id="{42BDF424-D099-4BD4-A0BD-A2DF7C39479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7" name="Text Box 48">
          <a:extLst>
            <a:ext uri="{FF2B5EF4-FFF2-40B4-BE49-F238E27FC236}">
              <a16:creationId xmlns:a16="http://schemas.microsoft.com/office/drawing/2014/main" id="{50E740C9-DF18-4FB8-AFA6-0F50F0D618B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8" name="Text Box 49">
          <a:extLst>
            <a:ext uri="{FF2B5EF4-FFF2-40B4-BE49-F238E27FC236}">
              <a16:creationId xmlns:a16="http://schemas.microsoft.com/office/drawing/2014/main" id="{8A67174E-F804-4FFC-8393-E809E093881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09" name="Text Box 50">
          <a:extLst>
            <a:ext uri="{FF2B5EF4-FFF2-40B4-BE49-F238E27FC236}">
              <a16:creationId xmlns:a16="http://schemas.microsoft.com/office/drawing/2014/main" id="{F1B1B5BF-780C-4BB9-AB33-52A3F23B68D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0" name="Text Box 51">
          <a:extLst>
            <a:ext uri="{FF2B5EF4-FFF2-40B4-BE49-F238E27FC236}">
              <a16:creationId xmlns:a16="http://schemas.microsoft.com/office/drawing/2014/main" id="{2D53059C-DACE-42EB-91A9-F6EA0342189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1" name="Text Box 52">
          <a:extLst>
            <a:ext uri="{FF2B5EF4-FFF2-40B4-BE49-F238E27FC236}">
              <a16:creationId xmlns:a16="http://schemas.microsoft.com/office/drawing/2014/main" id="{E6A828B8-E0ED-4614-B0A9-333034D0464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2" name="Text Box 53">
          <a:extLst>
            <a:ext uri="{FF2B5EF4-FFF2-40B4-BE49-F238E27FC236}">
              <a16:creationId xmlns:a16="http://schemas.microsoft.com/office/drawing/2014/main" id="{59FBD1DC-9C00-4213-8A29-F93C2AE3100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3" name="Text Box 54">
          <a:extLst>
            <a:ext uri="{FF2B5EF4-FFF2-40B4-BE49-F238E27FC236}">
              <a16:creationId xmlns:a16="http://schemas.microsoft.com/office/drawing/2014/main" id="{6BF60553-5082-48E0-A5E8-52390B5B489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4" name="Text Box 55">
          <a:extLst>
            <a:ext uri="{FF2B5EF4-FFF2-40B4-BE49-F238E27FC236}">
              <a16:creationId xmlns:a16="http://schemas.microsoft.com/office/drawing/2014/main" id="{081F360F-005B-4388-811C-4BD2D0D2DCD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5" name="Text Box 56">
          <a:extLst>
            <a:ext uri="{FF2B5EF4-FFF2-40B4-BE49-F238E27FC236}">
              <a16:creationId xmlns:a16="http://schemas.microsoft.com/office/drawing/2014/main" id="{74AAC81A-73E2-4CE6-A5A3-9FFE6158BA4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6" name="Text Box 57">
          <a:extLst>
            <a:ext uri="{FF2B5EF4-FFF2-40B4-BE49-F238E27FC236}">
              <a16:creationId xmlns:a16="http://schemas.microsoft.com/office/drawing/2014/main" id="{9F9FA550-6868-4C96-B46F-9C6097C70AB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7" name="Text Box 58">
          <a:extLst>
            <a:ext uri="{FF2B5EF4-FFF2-40B4-BE49-F238E27FC236}">
              <a16:creationId xmlns:a16="http://schemas.microsoft.com/office/drawing/2014/main" id="{43E7A4FC-C678-4029-AA83-01F38EA3842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8" name="Text Box 59">
          <a:extLst>
            <a:ext uri="{FF2B5EF4-FFF2-40B4-BE49-F238E27FC236}">
              <a16:creationId xmlns:a16="http://schemas.microsoft.com/office/drawing/2014/main" id="{C1D31510-7B84-4759-8CD7-07464877502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19" name="Text Box 60">
          <a:extLst>
            <a:ext uri="{FF2B5EF4-FFF2-40B4-BE49-F238E27FC236}">
              <a16:creationId xmlns:a16="http://schemas.microsoft.com/office/drawing/2014/main" id="{D0B34626-9F76-4858-98DC-20165E7409C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0" name="Text Box 61">
          <a:extLst>
            <a:ext uri="{FF2B5EF4-FFF2-40B4-BE49-F238E27FC236}">
              <a16:creationId xmlns:a16="http://schemas.microsoft.com/office/drawing/2014/main" id="{35CB9E9A-DD62-4CFA-9CFD-9BA0C56D22E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1" name="Text Box 62">
          <a:extLst>
            <a:ext uri="{FF2B5EF4-FFF2-40B4-BE49-F238E27FC236}">
              <a16:creationId xmlns:a16="http://schemas.microsoft.com/office/drawing/2014/main" id="{05AE9E1F-1832-4DDD-9CE9-492CC8B7704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2" name="Text Box 63">
          <a:extLst>
            <a:ext uri="{FF2B5EF4-FFF2-40B4-BE49-F238E27FC236}">
              <a16:creationId xmlns:a16="http://schemas.microsoft.com/office/drawing/2014/main" id="{E934DED6-C396-4024-BFC6-8E216D5177F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3" name="Text Box 64">
          <a:extLst>
            <a:ext uri="{FF2B5EF4-FFF2-40B4-BE49-F238E27FC236}">
              <a16:creationId xmlns:a16="http://schemas.microsoft.com/office/drawing/2014/main" id="{14DE6F22-44CE-4259-BBB0-CB1E05AED4D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4" name="Text Box 65">
          <a:extLst>
            <a:ext uri="{FF2B5EF4-FFF2-40B4-BE49-F238E27FC236}">
              <a16:creationId xmlns:a16="http://schemas.microsoft.com/office/drawing/2014/main" id="{6AFDA3BA-F6F0-4860-918C-51C52DE6DDF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5" name="Text Box 66">
          <a:extLst>
            <a:ext uri="{FF2B5EF4-FFF2-40B4-BE49-F238E27FC236}">
              <a16:creationId xmlns:a16="http://schemas.microsoft.com/office/drawing/2014/main" id="{83DB95B7-CE0A-424C-A5F9-DE44CFD69E1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6" name="Text Box 67">
          <a:extLst>
            <a:ext uri="{FF2B5EF4-FFF2-40B4-BE49-F238E27FC236}">
              <a16:creationId xmlns:a16="http://schemas.microsoft.com/office/drawing/2014/main" id="{6351E055-6CF6-47BC-84D5-BBF8C061590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7" name="Text Box 68">
          <a:extLst>
            <a:ext uri="{FF2B5EF4-FFF2-40B4-BE49-F238E27FC236}">
              <a16:creationId xmlns:a16="http://schemas.microsoft.com/office/drawing/2014/main" id="{65867CEF-9AB1-49AF-B32B-A5533DC92EC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8" name="Text Box 69">
          <a:extLst>
            <a:ext uri="{FF2B5EF4-FFF2-40B4-BE49-F238E27FC236}">
              <a16:creationId xmlns:a16="http://schemas.microsoft.com/office/drawing/2014/main" id="{01D01560-C199-496B-80D9-DE50E889567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29" name="Text Box 70">
          <a:extLst>
            <a:ext uri="{FF2B5EF4-FFF2-40B4-BE49-F238E27FC236}">
              <a16:creationId xmlns:a16="http://schemas.microsoft.com/office/drawing/2014/main" id="{7FBF9876-5B10-4EE6-B427-64B0A919C44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13</xdr:row>
      <xdr:rowOff>0</xdr:rowOff>
    </xdr:from>
    <xdr:to>
      <xdr:col>5</xdr:col>
      <xdr:colOff>85725</xdr:colOff>
      <xdr:row>14</xdr:row>
      <xdr:rowOff>28575</xdr:rowOff>
    </xdr:to>
    <xdr:sp macro="" textlink="">
      <xdr:nvSpPr>
        <xdr:cNvPr id="20530" name="Text Box 71">
          <a:extLst>
            <a:ext uri="{FF2B5EF4-FFF2-40B4-BE49-F238E27FC236}">
              <a16:creationId xmlns:a16="http://schemas.microsoft.com/office/drawing/2014/main" id="{FF300174-42A4-4BCD-A799-C01BAC8FDE21}"/>
            </a:ext>
          </a:extLst>
        </xdr:cNvPr>
        <xdr:cNvSpPr txBox="1">
          <a:spLocks noChangeArrowheads="1"/>
        </xdr:cNvSpPr>
      </xdr:nvSpPr>
      <xdr:spPr bwMode="auto">
        <a:xfrm>
          <a:off x="4152900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1" name="Text Box 72">
          <a:extLst>
            <a:ext uri="{FF2B5EF4-FFF2-40B4-BE49-F238E27FC236}">
              <a16:creationId xmlns:a16="http://schemas.microsoft.com/office/drawing/2014/main" id="{1F772A84-82A7-4ABB-B912-5AAC93901FB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2" name="Text Box 73">
          <a:extLst>
            <a:ext uri="{FF2B5EF4-FFF2-40B4-BE49-F238E27FC236}">
              <a16:creationId xmlns:a16="http://schemas.microsoft.com/office/drawing/2014/main" id="{42044B88-62DE-41EA-98CD-72521A26E3B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3" name="Text Box 77">
          <a:extLst>
            <a:ext uri="{FF2B5EF4-FFF2-40B4-BE49-F238E27FC236}">
              <a16:creationId xmlns:a16="http://schemas.microsoft.com/office/drawing/2014/main" id="{2C8A5BD3-8159-47E0-BFDF-789A8E386BA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4" name="Text Box 78">
          <a:extLst>
            <a:ext uri="{FF2B5EF4-FFF2-40B4-BE49-F238E27FC236}">
              <a16:creationId xmlns:a16="http://schemas.microsoft.com/office/drawing/2014/main" id="{5765D1D9-55D4-4DD9-9DDD-70800E09BAB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5" name="Text Box 79">
          <a:extLst>
            <a:ext uri="{FF2B5EF4-FFF2-40B4-BE49-F238E27FC236}">
              <a16:creationId xmlns:a16="http://schemas.microsoft.com/office/drawing/2014/main" id="{CFFB0ECC-B001-4B9B-9C4A-0A55405ED62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6" name="Text Box 80">
          <a:extLst>
            <a:ext uri="{FF2B5EF4-FFF2-40B4-BE49-F238E27FC236}">
              <a16:creationId xmlns:a16="http://schemas.microsoft.com/office/drawing/2014/main" id="{87EBAF41-689E-41DA-BA9A-7936E59B8E2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7" name="Text Box 81">
          <a:extLst>
            <a:ext uri="{FF2B5EF4-FFF2-40B4-BE49-F238E27FC236}">
              <a16:creationId xmlns:a16="http://schemas.microsoft.com/office/drawing/2014/main" id="{7F74C58A-4632-4005-957A-77F26BB1A30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38" name="Text Box 82">
          <a:extLst>
            <a:ext uri="{FF2B5EF4-FFF2-40B4-BE49-F238E27FC236}">
              <a16:creationId xmlns:a16="http://schemas.microsoft.com/office/drawing/2014/main" id="{C669A430-0D1B-4EDD-B71A-9DAB21EAACD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</xdr:row>
      <xdr:rowOff>0</xdr:rowOff>
    </xdr:from>
    <xdr:to>
      <xdr:col>4</xdr:col>
      <xdr:colOff>304800</xdr:colOff>
      <xdr:row>14</xdr:row>
      <xdr:rowOff>28575</xdr:rowOff>
    </xdr:to>
    <xdr:sp macro="" textlink="">
      <xdr:nvSpPr>
        <xdr:cNvPr id="20539" name="Text Box 83">
          <a:extLst>
            <a:ext uri="{FF2B5EF4-FFF2-40B4-BE49-F238E27FC236}">
              <a16:creationId xmlns:a16="http://schemas.microsoft.com/office/drawing/2014/main" id="{34F6BC30-8671-4A0D-B318-ADE036D0319A}"/>
            </a:ext>
          </a:extLst>
        </xdr:cNvPr>
        <xdr:cNvSpPr txBox="1">
          <a:spLocks noChangeArrowheads="1"/>
        </xdr:cNvSpPr>
      </xdr:nvSpPr>
      <xdr:spPr bwMode="auto">
        <a:xfrm>
          <a:off x="4048125" y="2714625"/>
          <a:ext cx="57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0" name="Text Box 84">
          <a:extLst>
            <a:ext uri="{FF2B5EF4-FFF2-40B4-BE49-F238E27FC236}">
              <a16:creationId xmlns:a16="http://schemas.microsoft.com/office/drawing/2014/main" id="{9EF979BE-CB92-43CC-984F-26ECADF3D96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1" name="Text Box 85">
          <a:extLst>
            <a:ext uri="{FF2B5EF4-FFF2-40B4-BE49-F238E27FC236}">
              <a16:creationId xmlns:a16="http://schemas.microsoft.com/office/drawing/2014/main" id="{84D3827A-FC86-4E74-8A3C-661F7A0A92A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2" name="Text Box 89">
          <a:extLst>
            <a:ext uri="{FF2B5EF4-FFF2-40B4-BE49-F238E27FC236}">
              <a16:creationId xmlns:a16="http://schemas.microsoft.com/office/drawing/2014/main" id="{5AA867E2-6252-461B-B2C8-AEEA702E2A6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3" name="Text Box 90">
          <a:extLst>
            <a:ext uri="{FF2B5EF4-FFF2-40B4-BE49-F238E27FC236}">
              <a16:creationId xmlns:a16="http://schemas.microsoft.com/office/drawing/2014/main" id="{91C3EC23-BE8F-4590-8D47-2DE66CBAD69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4" name="Text Box 91">
          <a:extLst>
            <a:ext uri="{FF2B5EF4-FFF2-40B4-BE49-F238E27FC236}">
              <a16:creationId xmlns:a16="http://schemas.microsoft.com/office/drawing/2014/main" id="{2F3493CC-36E5-4C59-AF02-24D7A41C1F3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5" name="Text Box 92">
          <a:extLst>
            <a:ext uri="{FF2B5EF4-FFF2-40B4-BE49-F238E27FC236}">
              <a16:creationId xmlns:a16="http://schemas.microsoft.com/office/drawing/2014/main" id="{C69F24DD-9F4F-486D-86DC-F67EBC4EEA5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6" name="Text Box 93">
          <a:extLst>
            <a:ext uri="{FF2B5EF4-FFF2-40B4-BE49-F238E27FC236}">
              <a16:creationId xmlns:a16="http://schemas.microsoft.com/office/drawing/2014/main" id="{FACD844B-3FA2-4666-8B60-1D4E2495DFD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7" name="Text Box 94">
          <a:extLst>
            <a:ext uri="{FF2B5EF4-FFF2-40B4-BE49-F238E27FC236}">
              <a16:creationId xmlns:a16="http://schemas.microsoft.com/office/drawing/2014/main" id="{5E35FDE2-80FA-4EE8-A9FD-63A29CA7CB1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8" name="Text Box 95">
          <a:extLst>
            <a:ext uri="{FF2B5EF4-FFF2-40B4-BE49-F238E27FC236}">
              <a16:creationId xmlns:a16="http://schemas.microsoft.com/office/drawing/2014/main" id="{51830209-C6DE-45D7-A5D4-964B7E95B1C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49" name="Text Box 96">
          <a:extLst>
            <a:ext uri="{FF2B5EF4-FFF2-40B4-BE49-F238E27FC236}">
              <a16:creationId xmlns:a16="http://schemas.microsoft.com/office/drawing/2014/main" id="{3D344F2A-5806-442D-A850-63F68B29D55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0" name="Text Box 97">
          <a:extLst>
            <a:ext uri="{FF2B5EF4-FFF2-40B4-BE49-F238E27FC236}">
              <a16:creationId xmlns:a16="http://schemas.microsoft.com/office/drawing/2014/main" id="{F8BB1457-97D5-4275-9C3A-BE0C9FEFF74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1" name="Text Box 101">
          <a:extLst>
            <a:ext uri="{FF2B5EF4-FFF2-40B4-BE49-F238E27FC236}">
              <a16:creationId xmlns:a16="http://schemas.microsoft.com/office/drawing/2014/main" id="{D8CC58A8-C0FB-4702-B921-37854E83B82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2" name="Text Box 102">
          <a:extLst>
            <a:ext uri="{FF2B5EF4-FFF2-40B4-BE49-F238E27FC236}">
              <a16:creationId xmlns:a16="http://schemas.microsoft.com/office/drawing/2014/main" id="{C9FF094D-2673-48C1-8E82-73979D90F53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3" name="Text Box 103">
          <a:extLst>
            <a:ext uri="{FF2B5EF4-FFF2-40B4-BE49-F238E27FC236}">
              <a16:creationId xmlns:a16="http://schemas.microsoft.com/office/drawing/2014/main" id="{A8382676-D068-4EA1-A6A8-F669708BB71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4" name="Text Box 104">
          <a:extLst>
            <a:ext uri="{FF2B5EF4-FFF2-40B4-BE49-F238E27FC236}">
              <a16:creationId xmlns:a16="http://schemas.microsoft.com/office/drawing/2014/main" id="{06E958BA-E653-413E-9DA0-962C02081C4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5" name="Text Box 105">
          <a:extLst>
            <a:ext uri="{FF2B5EF4-FFF2-40B4-BE49-F238E27FC236}">
              <a16:creationId xmlns:a16="http://schemas.microsoft.com/office/drawing/2014/main" id="{2F855850-A82A-44EF-9F08-0B84106267B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6" name="Text Box 106">
          <a:extLst>
            <a:ext uri="{FF2B5EF4-FFF2-40B4-BE49-F238E27FC236}">
              <a16:creationId xmlns:a16="http://schemas.microsoft.com/office/drawing/2014/main" id="{6EE815DF-7A93-4618-B666-B73C87E3FF6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7" name="Text Box 107">
          <a:extLst>
            <a:ext uri="{FF2B5EF4-FFF2-40B4-BE49-F238E27FC236}">
              <a16:creationId xmlns:a16="http://schemas.microsoft.com/office/drawing/2014/main" id="{D8F5AF15-F3C9-41D3-A8D2-5F4083C55F0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8" name="Text Box 108">
          <a:extLst>
            <a:ext uri="{FF2B5EF4-FFF2-40B4-BE49-F238E27FC236}">
              <a16:creationId xmlns:a16="http://schemas.microsoft.com/office/drawing/2014/main" id="{FE5E2FE9-64AC-47CD-89B0-4BF259FECDB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59" name="Text Box 109">
          <a:extLst>
            <a:ext uri="{FF2B5EF4-FFF2-40B4-BE49-F238E27FC236}">
              <a16:creationId xmlns:a16="http://schemas.microsoft.com/office/drawing/2014/main" id="{8039D05B-0521-4BAF-B94B-7B2A325FD0E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0" name="Text Box 113">
          <a:extLst>
            <a:ext uri="{FF2B5EF4-FFF2-40B4-BE49-F238E27FC236}">
              <a16:creationId xmlns:a16="http://schemas.microsoft.com/office/drawing/2014/main" id="{4CB10709-4E1E-4C22-8317-3B37E3AE844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1" name="Text Box 114">
          <a:extLst>
            <a:ext uri="{FF2B5EF4-FFF2-40B4-BE49-F238E27FC236}">
              <a16:creationId xmlns:a16="http://schemas.microsoft.com/office/drawing/2014/main" id="{D2D3C5EA-B86E-4215-910C-E92B04AC99D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2" name="Text Box 115">
          <a:extLst>
            <a:ext uri="{FF2B5EF4-FFF2-40B4-BE49-F238E27FC236}">
              <a16:creationId xmlns:a16="http://schemas.microsoft.com/office/drawing/2014/main" id="{7CD7B553-2A01-4A9A-AA1D-503DDA47F5F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3" name="Text Box 116">
          <a:extLst>
            <a:ext uri="{FF2B5EF4-FFF2-40B4-BE49-F238E27FC236}">
              <a16:creationId xmlns:a16="http://schemas.microsoft.com/office/drawing/2014/main" id="{B551C826-CE9D-4C13-BB82-4157EA6DF8B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4" name="Text Box 117">
          <a:extLst>
            <a:ext uri="{FF2B5EF4-FFF2-40B4-BE49-F238E27FC236}">
              <a16:creationId xmlns:a16="http://schemas.microsoft.com/office/drawing/2014/main" id="{8BEB3B12-0F92-4EAD-96DE-D103E45AE86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5" name="Text Box 118">
          <a:extLst>
            <a:ext uri="{FF2B5EF4-FFF2-40B4-BE49-F238E27FC236}">
              <a16:creationId xmlns:a16="http://schemas.microsoft.com/office/drawing/2014/main" id="{43813294-0A67-4CB2-913C-E08529FF4E8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6" name="Text Box 119">
          <a:extLst>
            <a:ext uri="{FF2B5EF4-FFF2-40B4-BE49-F238E27FC236}">
              <a16:creationId xmlns:a16="http://schemas.microsoft.com/office/drawing/2014/main" id="{29B71E88-8C09-4761-9463-065C8BCF5F7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7" name="Text Box 120">
          <a:extLst>
            <a:ext uri="{FF2B5EF4-FFF2-40B4-BE49-F238E27FC236}">
              <a16:creationId xmlns:a16="http://schemas.microsoft.com/office/drawing/2014/main" id="{DC6576D1-67FA-42C5-AB0B-95298043E79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8" name="Text Box 121">
          <a:extLst>
            <a:ext uri="{FF2B5EF4-FFF2-40B4-BE49-F238E27FC236}">
              <a16:creationId xmlns:a16="http://schemas.microsoft.com/office/drawing/2014/main" id="{B053A95D-090D-4A33-9A7D-8F218C05B40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69" name="Text Box 125">
          <a:extLst>
            <a:ext uri="{FF2B5EF4-FFF2-40B4-BE49-F238E27FC236}">
              <a16:creationId xmlns:a16="http://schemas.microsoft.com/office/drawing/2014/main" id="{8AEDAB30-ADF1-44A8-B14B-D4CD435BCA5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0" name="Text Box 126">
          <a:extLst>
            <a:ext uri="{FF2B5EF4-FFF2-40B4-BE49-F238E27FC236}">
              <a16:creationId xmlns:a16="http://schemas.microsoft.com/office/drawing/2014/main" id="{D79FC78D-6EEE-4C47-8D44-E2FBCDFFFB1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1" name="Text Box 127">
          <a:extLst>
            <a:ext uri="{FF2B5EF4-FFF2-40B4-BE49-F238E27FC236}">
              <a16:creationId xmlns:a16="http://schemas.microsoft.com/office/drawing/2014/main" id="{5A930F19-245A-48EE-B680-9788DD6FC1B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2" name="Text Box 128">
          <a:extLst>
            <a:ext uri="{FF2B5EF4-FFF2-40B4-BE49-F238E27FC236}">
              <a16:creationId xmlns:a16="http://schemas.microsoft.com/office/drawing/2014/main" id="{A193E455-A26F-42D1-AF07-652B3F5BA74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3" name="Text Box 129">
          <a:extLst>
            <a:ext uri="{FF2B5EF4-FFF2-40B4-BE49-F238E27FC236}">
              <a16:creationId xmlns:a16="http://schemas.microsoft.com/office/drawing/2014/main" id="{D19B5513-F635-491E-929A-410057620B9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4" name="Text Box 130">
          <a:extLst>
            <a:ext uri="{FF2B5EF4-FFF2-40B4-BE49-F238E27FC236}">
              <a16:creationId xmlns:a16="http://schemas.microsoft.com/office/drawing/2014/main" id="{5ACB2342-B558-4951-A449-0905A0A07DE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5" name="Text Box 131">
          <a:extLst>
            <a:ext uri="{FF2B5EF4-FFF2-40B4-BE49-F238E27FC236}">
              <a16:creationId xmlns:a16="http://schemas.microsoft.com/office/drawing/2014/main" id="{6AB72BFD-2B99-48A7-BB7D-E505BEC82E2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6" name="Text Box 132">
          <a:extLst>
            <a:ext uri="{FF2B5EF4-FFF2-40B4-BE49-F238E27FC236}">
              <a16:creationId xmlns:a16="http://schemas.microsoft.com/office/drawing/2014/main" id="{FFC2AA10-702B-49D7-AA0B-382EC587473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7" name="Text Box 133">
          <a:extLst>
            <a:ext uri="{FF2B5EF4-FFF2-40B4-BE49-F238E27FC236}">
              <a16:creationId xmlns:a16="http://schemas.microsoft.com/office/drawing/2014/main" id="{59B903F3-4448-44F6-8526-3CC773FC13D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8" name="Text Box 137">
          <a:extLst>
            <a:ext uri="{FF2B5EF4-FFF2-40B4-BE49-F238E27FC236}">
              <a16:creationId xmlns:a16="http://schemas.microsoft.com/office/drawing/2014/main" id="{71CA1F7D-0A66-42C9-807B-A4ABFAFE276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79" name="Text Box 138">
          <a:extLst>
            <a:ext uri="{FF2B5EF4-FFF2-40B4-BE49-F238E27FC236}">
              <a16:creationId xmlns:a16="http://schemas.microsoft.com/office/drawing/2014/main" id="{7E00C407-E95F-4591-B241-25AB137F857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0" name="Text Box 139">
          <a:extLst>
            <a:ext uri="{FF2B5EF4-FFF2-40B4-BE49-F238E27FC236}">
              <a16:creationId xmlns:a16="http://schemas.microsoft.com/office/drawing/2014/main" id="{7A39984C-0D1F-44EB-A1B0-01FFA792BB2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1" name="Text Box 140">
          <a:extLst>
            <a:ext uri="{FF2B5EF4-FFF2-40B4-BE49-F238E27FC236}">
              <a16:creationId xmlns:a16="http://schemas.microsoft.com/office/drawing/2014/main" id="{4C97D9F0-FFF0-4909-9356-96B9EC726F1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2" name="Text Box 141">
          <a:extLst>
            <a:ext uri="{FF2B5EF4-FFF2-40B4-BE49-F238E27FC236}">
              <a16:creationId xmlns:a16="http://schemas.microsoft.com/office/drawing/2014/main" id="{5C5D5F6E-CBBF-4CA7-882C-26F63363B03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3" name="Text Box 142">
          <a:extLst>
            <a:ext uri="{FF2B5EF4-FFF2-40B4-BE49-F238E27FC236}">
              <a16:creationId xmlns:a16="http://schemas.microsoft.com/office/drawing/2014/main" id="{7EE528E0-E422-4E2D-8FF1-2947ACCB80C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4" name="Text Box 143">
          <a:extLst>
            <a:ext uri="{FF2B5EF4-FFF2-40B4-BE49-F238E27FC236}">
              <a16:creationId xmlns:a16="http://schemas.microsoft.com/office/drawing/2014/main" id="{D38B87AA-C10C-4A0E-AF26-2D59E21CFF3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5" name="Text Box 144">
          <a:extLst>
            <a:ext uri="{FF2B5EF4-FFF2-40B4-BE49-F238E27FC236}">
              <a16:creationId xmlns:a16="http://schemas.microsoft.com/office/drawing/2014/main" id="{1F063D9E-5177-48A2-965C-80F84DEAE98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6" name="Text Box 145">
          <a:extLst>
            <a:ext uri="{FF2B5EF4-FFF2-40B4-BE49-F238E27FC236}">
              <a16:creationId xmlns:a16="http://schemas.microsoft.com/office/drawing/2014/main" id="{A89DD123-063D-45AD-9FD4-67475702DCF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7" name="Text Box 149">
          <a:extLst>
            <a:ext uri="{FF2B5EF4-FFF2-40B4-BE49-F238E27FC236}">
              <a16:creationId xmlns:a16="http://schemas.microsoft.com/office/drawing/2014/main" id="{76BBF189-D2C7-49E6-AA91-8165B9F0E62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8" name="Text Box 150">
          <a:extLst>
            <a:ext uri="{FF2B5EF4-FFF2-40B4-BE49-F238E27FC236}">
              <a16:creationId xmlns:a16="http://schemas.microsoft.com/office/drawing/2014/main" id="{3C03F423-E576-451A-84F3-E9507679038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89" name="Text Box 151">
          <a:extLst>
            <a:ext uri="{FF2B5EF4-FFF2-40B4-BE49-F238E27FC236}">
              <a16:creationId xmlns:a16="http://schemas.microsoft.com/office/drawing/2014/main" id="{91759DF4-4088-41F4-912E-EB651A71670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0" name="Text Box 152">
          <a:extLst>
            <a:ext uri="{FF2B5EF4-FFF2-40B4-BE49-F238E27FC236}">
              <a16:creationId xmlns:a16="http://schemas.microsoft.com/office/drawing/2014/main" id="{11979B6B-BAFC-42A4-B731-BB673831F36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1" name="Text Box 153">
          <a:extLst>
            <a:ext uri="{FF2B5EF4-FFF2-40B4-BE49-F238E27FC236}">
              <a16:creationId xmlns:a16="http://schemas.microsoft.com/office/drawing/2014/main" id="{2645AF84-2F71-4B8B-8181-BF7FAAD0FB8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2" name="Text Box 154">
          <a:extLst>
            <a:ext uri="{FF2B5EF4-FFF2-40B4-BE49-F238E27FC236}">
              <a16:creationId xmlns:a16="http://schemas.microsoft.com/office/drawing/2014/main" id="{7973D9D2-8C3F-4C3D-8DBB-1A75B14BDCC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3" name="Text Box 155">
          <a:extLst>
            <a:ext uri="{FF2B5EF4-FFF2-40B4-BE49-F238E27FC236}">
              <a16:creationId xmlns:a16="http://schemas.microsoft.com/office/drawing/2014/main" id="{60B1D906-4BC0-490D-93C3-5F433B82E42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4" name="Text Box 156">
          <a:extLst>
            <a:ext uri="{FF2B5EF4-FFF2-40B4-BE49-F238E27FC236}">
              <a16:creationId xmlns:a16="http://schemas.microsoft.com/office/drawing/2014/main" id="{F96B32B6-7477-4986-808E-9E838AFEEE8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5" name="Text Box 157">
          <a:extLst>
            <a:ext uri="{FF2B5EF4-FFF2-40B4-BE49-F238E27FC236}">
              <a16:creationId xmlns:a16="http://schemas.microsoft.com/office/drawing/2014/main" id="{2CC5F05C-91E7-4D9F-8153-F1304303FD3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6" name="Text Box 161">
          <a:extLst>
            <a:ext uri="{FF2B5EF4-FFF2-40B4-BE49-F238E27FC236}">
              <a16:creationId xmlns:a16="http://schemas.microsoft.com/office/drawing/2014/main" id="{8B66E2DF-9EB7-4AB8-A4AC-10E31500523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7" name="Text Box 162">
          <a:extLst>
            <a:ext uri="{FF2B5EF4-FFF2-40B4-BE49-F238E27FC236}">
              <a16:creationId xmlns:a16="http://schemas.microsoft.com/office/drawing/2014/main" id="{99AB9BE2-1732-456D-9F54-3FF907AA4A8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8" name="Text Box 163">
          <a:extLst>
            <a:ext uri="{FF2B5EF4-FFF2-40B4-BE49-F238E27FC236}">
              <a16:creationId xmlns:a16="http://schemas.microsoft.com/office/drawing/2014/main" id="{6A3C8F75-9EC0-440A-9927-ED2B40DD456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599" name="Text Box 164">
          <a:extLst>
            <a:ext uri="{FF2B5EF4-FFF2-40B4-BE49-F238E27FC236}">
              <a16:creationId xmlns:a16="http://schemas.microsoft.com/office/drawing/2014/main" id="{2A5A09CD-792B-4C5D-8B9A-DDF6BD2359D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0" name="Text Box 165">
          <a:extLst>
            <a:ext uri="{FF2B5EF4-FFF2-40B4-BE49-F238E27FC236}">
              <a16:creationId xmlns:a16="http://schemas.microsoft.com/office/drawing/2014/main" id="{29E9CD52-F14D-440B-B501-20F8CFFF6D6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1" name="Text Box 166">
          <a:extLst>
            <a:ext uri="{FF2B5EF4-FFF2-40B4-BE49-F238E27FC236}">
              <a16:creationId xmlns:a16="http://schemas.microsoft.com/office/drawing/2014/main" id="{C9FC8E1C-5174-45EA-9947-B9C8B113D0F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2" name="Text Box 167">
          <a:extLst>
            <a:ext uri="{FF2B5EF4-FFF2-40B4-BE49-F238E27FC236}">
              <a16:creationId xmlns:a16="http://schemas.microsoft.com/office/drawing/2014/main" id="{DCFD9123-C7FA-486D-ABCF-8BD35D4808A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3" name="Text Box 168">
          <a:extLst>
            <a:ext uri="{FF2B5EF4-FFF2-40B4-BE49-F238E27FC236}">
              <a16:creationId xmlns:a16="http://schemas.microsoft.com/office/drawing/2014/main" id="{6BB1439E-2B4F-4E40-8C2B-7560C4BB255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4" name="Text Box 169">
          <a:extLst>
            <a:ext uri="{FF2B5EF4-FFF2-40B4-BE49-F238E27FC236}">
              <a16:creationId xmlns:a16="http://schemas.microsoft.com/office/drawing/2014/main" id="{3AA4DF6B-1F80-44A8-BBC4-D124C0D7071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5" name="Text Box 170">
          <a:extLst>
            <a:ext uri="{FF2B5EF4-FFF2-40B4-BE49-F238E27FC236}">
              <a16:creationId xmlns:a16="http://schemas.microsoft.com/office/drawing/2014/main" id="{D44B5F1B-4B2D-4D73-BE71-BC880806550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6" name="Text Box 171">
          <a:extLst>
            <a:ext uri="{FF2B5EF4-FFF2-40B4-BE49-F238E27FC236}">
              <a16:creationId xmlns:a16="http://schemas.microsoft.com/office/drawing/2014/main" id="{6E7113F0-E53F-417B-AEA9-69208387C71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7" name="Text Box 172">
          <a:extLst>
            <a:ext uri="{FF2B5EF4-FFF2-40B4-BE49-F238E27FC236}">
              <a16:creationId xmlns:a16="http://schemas.microsoft.com/office/drawing/2014/main" id="{7B00B66C-8689-403B-8637-58D7157B5C2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8" name="Text Box 173">
          <a:extLst>
            <a:ext uri="{FF2B5EF4-FFF2-40B4-BE49-F238E27FC236}">
              <a16:creationId xmlns:a16="http://schemas.microsoft.com/office/drawing/2014/main" id="{5611342D-7C6E-41E3-B0D6-82229423122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09" name="Text Box 174">
          <a:extLst>
            <a:ext uri="{FF2B5EF4-FFF2-40B4-BE49-F238E27FC236}">
              <a16:creationId xmlns:a16="http://schemas.microsoft.com/office/drawing/2014/main" id="{30FF07D9-B111-4C6E-AE67-64B87F6CE30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13</xdr:row>
      <xdr:rowOff>0</xdr:rowOff>
    </xdr:from>
    <xdr:to>
      <xdr:col>5</xdr:col>
      <xdr:colOff>85725</xdr:colOff>
      <xdr:row>14</xdr:row>
      <xdr:rowOff>28575</xdr:rowOff>
    </xdr:to>
    <xdr:sp macro="" textlink="">
      <xdr:nvSpPr>
        <xdr:cNvPr id="20610" name="Text Box 175">
          <a:extLst>
            <a:ext uri="{FF2B5EF4-FFF2-40B4-BE49-F238E27FC236}">
              <a16:creationId xmlns:a16="http://schemas.microsoft.com/office/drawing/2014/main" id="{C34F7E46-D441-4451-B14C-427DAA2BB6DC}"/>
            </a:ext>
          </a:extLst>
        </xdr:cNvPr>
        <xdr:cNvSpPr txBox="1">
          <a:spLocks noChangeArrowheads="1"/>
        </xdr:cNvSpPr>
      </xdr:nvSpPr>
      <xdr:spPr bwMode="auto">
        <a:xfrm>
          <a:off x="4152900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1" name="Text Box 176">
          <a:extLst>
            <a:ext uri="{FF2B5EF4-FFF2-40B4-BE49-F238E27FC236}">
              <a16:creationId xmlns:a16="http://schemas.microsoft.com/office/drawing/2014/main" id="{A31598F6-D459-416F-AA39-D9DEBB90704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13</xdr:row>
      <xdr:rowOff>0</xdr:rowOff>
    </xdr:from>
    <xdr:to>
      <xdr:col>4</xdr:col>
      <xdr:colOff>304800</xdr:colOff>
      <xdr:row>14</xdr:row>
      <xdr:rowOff>28575</xdr:rowOff>
    </xdr:to>
    <xdr:sp macro="" textlink="">
      <xdr:nvSpPr>
        <xdr:cNvPr id="20612" name="Text Box 177">
          <a:extLst>
            <a:ext uri="{FF2B5EF4-FFF2-40B4-BE49-F238E27FC236}">
              <a16:creationId xmlns:a16="http://schemas.microsoft.com/office/drawing/2014/main" id="{79766668-CC59-4791-B418-AB7CA450C02E}"/>
            </a:ext>
          </a:extLst>
        </xdr:cNvPr>
        <xdr:cNvSpPr txBox="1">
          <a:spLocks noChangeArrowheads="1"/>
        </xdr:cNvSpPr>
      </xdr:nvSpPr>
      <xdr:spPr bwMode="auto">
        <a:xfrm>
          <a:off x="4048125" y="2714625"/>
          <a:ext cx="57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3" name="Text Box 178">
          <a:extLst>
            <a:ext uri="{FF2B5EF4-FFF2-40B4-BE49-F238E27FC236}">
              <a16:creationId xmlns:a16="http://schemas.microsoft.com/office/drawing/2014/main" id="{59876A33-AD4A-474D-8D83-A5D096CDA24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4" name="Text Box 179">
          <a:extLst>
            <a:ext uri="{FF2B5EF4-FFF2-40B4-BE49-F238E27FC236}">
              <a16:creationId xmlns:a16="http://schemas.microsoft.com/office/drawing/2014/main" id="{067D67D3-80F0-44C4-A68F-FE97445B5F4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5" name="Text Box 180">
          <a:extLst>
            <a:ext uri="{FF2B5EF4-FFF2-40B4-BE49-F238E27FC236}">
              <a16:creationId xmlns:a16="http://schemas.microsoft.com/office/drawing/2014/main" id="{9E591AFF-63B2-4C78-B0D1-0046DEFAB4FF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6" name="Text Box 181">
          <a:extLst>
            <a:ext uri="{FF2B5EF4-FFF2-40B4-BE49-F238E27FC236}">
              <a16:creationId xmlns:a16="http://schemas.microsoft.com/office/drawing/2014/main" id="{97CBCB7D-6D41-4F2C-9090-EE55FAB1466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7" name="Text Box 182">
          <a:extLst>
            <a:ext uri="{FF2B5EF4-FFF2-40B4-BE49-F238E27FC236}">
              <a16:creationId xmlns:a16="http://schemas.microsoft.com/office/drawing/2014/main" id="{7704E21E-12B4-4DF8-9779-D06AB574D40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8" name="Text Box 183">
          <a:extLst>
            <a:ext uri="{FF2B5EF4-FFF2-40B4-BE49-F238E27FC236}">
              <a16:creationId xmlns:a16="http://schemas.microsoft.com/office/drawing/2014/main" id="{D8E0CA4B-E258-4156-9844-C3971BABDE8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19" name="Text Box 184">
          <a:extLst>
            <a:ext uri="{FF2B5EF4-FFF2-40B4-BE49-F238E27FC236}">
              <a16:creationId xmlns:a16="http://schemas.microsoft.com/office/drawing/2014/main" id="{13A65A50-1BB8-4A15-A2A2-595B6DF47BC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0" name="Text Box 185">
          <a:extLst>
            <a:ext uri="{FF2B5EF4-FFF2-40B4-BE49-F238E27FC236}">
              <a16:creationId xmlns:a16="http://schemas.microsoft.com/office/drawing/2014/main" id="{9C4E51B7-5500-4138-975E-5F2BE7F8409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1" name="Text Box 186">
          <a:extLst>
            <a:ext uri="{FF2B5EF4-FFF2-40B4-BE49-F238E27FC236}">
              <a16:creationId xmlns:a16="http://schemas.microsoft.com/office/drawing/2014/main" id="{2CA461C0-A4D0-4A78-A8FD-1BE999395E6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2" name="Text Box 187">
          <a:extLst>
            <a:ext uri="{FF2B5EF4-FFF2-40B4-BE49-F238E27FC236}">
              <a16:creationId xmlns:a16="http://schemas.microsoft.com/office/drawing/2014/main" id="{366B12EB-B073-42B9-AC82-CC5A66E81EA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3" name="Text Box 188">
          <a:extLst>
            <a:ext uri="{FF2B5EF4-FFF2-40B4-BE49-F238E27FC236}">
              <a16:creationId xmlns:a16="http://schemas.microsoft.com/office/drawing/2014/main" id="{D82213C0-1D82-4A07-B66B-D448FB075D1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4" name="Text Box 189">
          <a:extLst>
            <a:ext uri="{FF2B5EF4-FFF2-40B4-BE49-F238E27FC236}">
              <a16:creationId xmlns:a16="http://schemas.microsoft.com/office/drawing/2014/main" id="{DE21D190-BFA9-432A-B776-3F7BF891EA0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5" name="Text Box 190">
          <a:extLst>
            <a:ext uri="{FF2B5EF4-FFF2-40B4-BE49-F238E27FC236}">
              <a16:creationId xmlns:a16="http://schemas.microsoft.com/office/drawing/2014/main" id="{4B8A7B0A-49FE-495E-9E00-E4200740B8C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6" name="Text Box 191">
          <a:extLst>
            <a:ext uri="{FF2B5EF4-FFF2-40B4-BE49-F238E27FC236}">
              <a16:creationId xmlns:a16="http://schemas.microsoft.com/office/drawing/2014/main" id="{A2D2D159-DE8B-44D0-B406-8663D4CD41B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7" name="Text Box 192">
          <a:extLst>
            <a:ext uri="{FF2B5EF4-FFF2-40B4-BE49-F238E27FC236}">
              <a16:creationId xmlns:a16="http://schemas.microsoft.com/office/drawing/2014/main" id="{5BC34AF4-847B-426D-8E51-0594C0D5D91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8" name="Text Box 193">
          <a:extLst>
            <a:ext uri="{FF2B5EF4-FFF2-40B4-BE49-F238E27FC236}">
              <a16:creationId xmlns:a16="http://schemas.microsoft.com/office/drawing/2014/main" id="{56DB6762-D0ED-4424-82BA-80F5C2F8954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29" name="Text Box 194">
          <a:extLst>
            <a:ext uri="{FF2B5EF4-FFF2-40B4-BE49-F238E27FC236}">
              <a16:creationId xmlns:a16="http://schemas.microsoft.com/office/drawing/2014/main" id="{68DB256C-0CE8-44D5-B1D0-B55AE5D42A1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0" name="Text Box 195">
          <a:extLst>
            <a:ext uri="{FF2B5EF4-FFF2-40B4-BE49-F238E27FC236}">
              <a16:creationId xmlns:a16="http://schemas.microsoft.com/office/drawing/2014/main" id="{92785A16-F251-4CB0-AE57-EBBC92E381E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1" name="Text Box 196">
          <a:extLst>
            <a:ext uri="{FF2B5EF4-FFF2-40B4-BE49-F238E27FC236}">
              <a16:creationId xmlns:a16="http://schemas.microsoft.com/office/drawing/2014/main" id="{90B243BB-3020-488F-A254-CB5407F0A5C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2" name="Text Box 197">
          <a:extLst>
            <a:ext uri="{FF2B5EF4-FFF2-40B4-BE49-F238E27FC236}">
              <a16:creationId xmlns:a16="http://schemas.microsoft.com/office/drawing/2014/main" id="{E5DD0251-A956-4366-810D-A3133118463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3" name="Text Box 198">
          <a:extLst>
            <a:ext uri="{FF2B5EF4-FFF2-40B4-BE49-F238E27FC236}">
              <a16:creationId xmlns:a16="http://schemas.microsoft.com/office/drawing/2014/main" id="{C8695ABC-F38F-47D1-9D5E-C8F35C72A6E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4" name="Text Box 199">
          <a:extLst>
            <a:ext uri="{FF2B5EF4-FFF2-40B4-BE49-F238E27FC236}">
              <a16:creationId xmlns:a16="http://schemas.microsoft.com/office/drawing/2014/main" id="{4436B5A8-97F9-47C6-BE8B-0265D6B1CBF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5" name="Text Box 200">
          <a:extLst>
            <a:ext uri="{FF2B5EF4-FFF2-40B4-BE49-F238E27FC236}">
              <a16:creationId xmlns:a16="http://schemas.microsoft.com/office/drawing/2014/main" id="{C00A772E-7B70-4EFB-9756-0080E4D7DAA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6" name="Text Box 201">
          <a:extLst>
            <a:ext uri="{FF2B5EF4-FFF2-40B4-BE49-F238E27FC236}">
              <a16:creationId xmlns:a16="http://schemas.microsoft.com/office/drawing/2014/main" id="{7E20808B-5A3C-4B98-9A2B-17F476B0DE5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7" name="Text Box 202">
          <a:extLst>
            <a:ext uri="{FF2B5EF4-FFF2-40B4-BE49-F238E27FC236}">
              <a16:creationId xmlns:a16="http://schemas.microsoft.com/office/drawing/2014/main" id="{DE37E346-AB67-43FB-9603-8BEBA6FD154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8" name="Text Box 203">
          <a:extLst>
            <a:ext uri="{FF2B5EF4-FFF2-40B4-BE49-F238E27FC236}">
              <a16:creationId xmlns:a16="http://schemas.microsoft.com/office/drawing/2014/main" id="{21111E0A-7943-4767-BC50-CADCD82963C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39" name="Text Box 204">
          <a:extLst>
            <a:ext uri="{FF2B5EF4-FFF2-40B4-BE49-F238E27FC236}">
              <a16:creationId xmlns:a16="http://schemas.microsoft.com/office/drawing/2014/main" id="{C13DF8E4-5BA2-4D6A-9590-890C187E842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14</xdr:row>
      <xdr:rowOff>28575</xdr:rowOff>
    </xdr:to>
    <xdr:sp macro="" textlink="">
      <xdr:nvSpPr>
        <xdr:cNvPr id="20640" name="Text Box 205">
          <a:extLst>
            <a:ext uri="{FF2B5EF4-FFF2-40B4-BE49-F238E27FC236}">
              <a16:creationId xmlns:a16="http://schemas.microsoft.com/office/drawing/2014/main" id="{FB71D23B-FE48-45D9-BB74-5C0318293A39}"/>
            </a:ext>
          </a:extLst>
        </xdr:cNvPr>
        <xdr:cNvSpPr txBox="1">
          <a:spLocks noChangeArrowheads="1"/>
        </xdr:cNvSpPr>
      </xdr:nvSpPr>
      <xdr:spPr bwMode="auto">
        <a:xfrm>
          <a:off x="3895725" y="2714625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1" name="Text Box 206">
          <a:extLst>
            <a:ext uri="{FF2B5EF4-FFF2-40B4-BE49-F238E27FC236}">
              <a16:creationId xmlns:a16="http://schemas.microsoft.com/office/drawing/2014/main" id="{367CA231-F1F0-4889-8A07-9D81CF4E0A9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2" name="Text Box 207">
          <a:extLst>
            <a:ext uri="{FF2B5EF4-FFF2-40B4-BE49-F238E27FC236}">
              <a16:creationId xmlns:a16="http://schemas.microsoft.com/office/drawing/2014/main" id="{F22B486C-2382-469C-A19A-F805AC8C46E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3" name="Text Box 208">
          <a:extLst>
            <a:ext uri="{FF2B5EF4-FFF2-40B4-BE49-F238E27FC236}">
              <a16:creationId xmlns:a16="http://schemas.microsoft.com/office/drawing/2014/main" id="{60F27DCB-EC63-4AFD-8FB1-489BF27D201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4" name="Text Box 209">
          <a:extLst>
            <a:ext uri="{FF2B5EF4-FFF2-40B4-BE49-F238E27FC236}">
              <a16:creationId xmlns:a16="http://schemas.microsoft.com/office/drawing/2014/main" id="{B048F270-E353-4BF3-BDFD-2FA045CB5AB7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5" name="Text Box 210">
          <a:extLst>
            <a:ext uri="{FF2B5EF4-FFF2-40B4-BE49-F238E27FC236}">
              <a16:creationId xmlns:a16="http://schemas.microsoft.com/office/drawing/2014/main" id="{38F4A7B9-E8E6-4621-BB0A-F572EB2EA7C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6" name="Text Box 211">
          <a:extLst>
            <a:ext uri="{FF2B5EF4-FFF2-40B4-BE49-F238E27FC236}">
              <a16:creationId xmlns:a16="http://schemas.microsoft.com/office/drawing/2014/main" id="{10511E0C-B99A-4035-AA85-3128CCD745F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7" name="Text Box 212">
          <a:extLst>
            <a:ext uri="{FF2B5EF4-FFF2-40B4-BE49-F238E27FC236}">
              <a16:creationId xmlns:a16="http://schemas.microsoft.com/office/drawing/2014/main" id="{8E7FCF69-D103-415D-9A1D-0E1D3F82B37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8" name="Text Box 213">
          <a:extLst>
            <a:ext uri="{FF2B5EF4-FFF2-40B4-BE49-F238E27FC236}">
              <a16:creationId xmlns:a16="http://schemas.microsoft.com/office/drawing/2014/main" id="{53A5AB5D-C46F-4BEB-AE36-EEB939AD24C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28575</xdr:rowOff>
    </xdr:to>
    <xdr:sp macro="" textlink="">
      <xdr:nvSpPr>
        <xdr:cNvPr id="20649" name="Text Box 214">
          <a:extLst>
            <a:ext uri="{FF2B5EF4-FFF2-40B4-BE49-F238E27FC236}">
              <a16:creationId xmlns:a16="http://schemas.microsoft.com/office/drawing/2014/main" id="{C30646DA-2DB1-4A1A-8370-903E37FEB6D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14</xdr:row>
      <xdr:rowOff>28575</xdr:rowOff>
    </xdr:to>
    <xdr:sp macro="" textlink="">
      <xdr:nvSpPr>
        <xdr:cNvPr id="20650" name="Text Box 215">
          <a:extLst>
            <a:ext uri="{FF2B5EF4-FFF2-40B4-BE49-F238E27FC236}">
              <a16:creationId xmlns:a16="http://schemas.microsoft.com/office/drawing/2014/main" id="{9D1F91E1-CCB3-4419-8721-1CEC53A33B74}"/>
            </a:ext>
          </a:extLst>
        </xdr:cNvPr>
        <xdr:cNvSpPr txBox="1">
          <a:spLocks noChangeArrowheads="1"/>
        </xdr:cNvSpPr>
      </xdr:nvSpPr>
      <xdr:spPr bwMode="auto">
        <a:xfrm>
          <a:off x="3895725" y="2714625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1" name="Text Box 216">
          <a:extLst>
            <a:ext uri="{FF2B5EF4-FFF2-40B4-BE49-F238E27FC236}">
              <a16:creationId xmlns:a16="http://schemas.microsoft.com/office/drawing/2014/main" id="{49A083AC-33B4-4280-85FA-9E3B5F8C29C6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2" name="Text Box 217">
          <a:extLst>
            <a:ext uri="{FF2B5EF4-FFF2-40B4-BE49-F238E27FC236}">
              <a16:creationId xmlns:a16="http://schemas.microsoft.com/office/drawing/2014/main" id="{38FE7EA8-A860-4A30-8367-60B6D0D55BC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3" name="Text Box 218">
          <a:extLst>
            <a:ext uri="{FF2B5EF4-FFF2-40B4-BE49-F238E27FC236}">
              <a16:creationId xmlns:a16="http://schemas.microsoft.com/office/drawing/2014/main" id="{98E6F921-17CC-4A53-9CB7-9A789BA6439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4" name="Text Box 219">
          <a:extLst>
            <a:ext uri="{FF2B5EF4-FFF2-40B4-BE49-F238E27FC236}">
              <a16:creationId xmlns:a16="http://schemas.microsoft.com/office/drawing/2014/main" id="{83710EC5-5CD3-4DDA-AFDC-1AFF13B250D0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5" name="Text Box 220">
          <a:extLst>
            <a:ext uri="{FF2B5EF4-FFF2-40B4-BE49-F238E27FC236}">
              <a16:creationId xmlns:a16="http://schemas.microsoft.com/office/drawing/2014/main" id="{63CE82EE-712F-40D8-A2F0-687ECF51C06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6" name="Text Box 221">
          <a:extLst>
            <a:ext uri="{FF2B5EF4-FFF2-40B4-BE49-F238E27FC236}">
              <a16:creationId xmlns:a16="http://schemas.microsoft.com/office/drawing/2014/main" id="{A70F3AC7-09DF-4EBD-899D-95304D6C6275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7" name="Text Box 222">
          <a:extLst>
            <a:ext uri="{FF2B5EF4-FFF2-40B4-BE49-F238E27FC236}">
              <a16:creationId xmlns:a16="http://schemas.microsoft.com/office/drawing/2014/main" id="{737055A7-D112-4AE3-81B0-B15D90B2947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8" name="Text Box 223">
          <a:extLst>
            <a:ext uri="{FF2B5EF4-FFF2-40B4-BE49-F238E27FC236}">
              <a16:creationId xmlns:a16="http://schemas.microsoft.com/office/drawing/2014/main" id="{92049948-F08B-437F-97C5-96C1393A3ADB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59" name="Text Box 224">
          <a:extLst>
            <a:ext uri="{FF2B5EF4-FFF2-40B4-BE49-F238E27FC236}">
              <a16:creationId xmlns:a16="http://schemas.microsoft.com/office/drawing/2014/main" id="{485500B7-6AF0-4141-ADEE-05620E12757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0" name="Text Box 225">
          <a:extLst>
            <a:ext uri="{FF2B5EF4-FFF2-40B4-BE49-F238E27FC236}">
              <a16:creationId xmlns:a16="http://schemas.microsoft.com/office/drawing/2014/main" id="{D7466EE5-EB96-4DEB-86A0-2ED63343F94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1" name="Text Box 226">
          <a:extLst>
            <a:ext uri="{FF2B5EF4-FFF2-40B4-BE49-F238E27FC236}">
              <a16:creationId xmlns:a16="http://schemas.microsoft.com/office/drawing/2014/main" id="{6737F1B7-4923-4639-8E16-030277B1E1C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2" name="Text Box 227">
          <a:extLst>
            <a:ext uri="{FF2B5EF4-FFF2-40B4-BE49-F238E27FC236}">
              <a16:creationId xmlns:a16="http://schemas.microsoft.com/office/drawing/2014/main" id="{6FDCC5AF-3572-4848-B9BA-950C210AD48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3" name="Text Box 228">
          <a:extLst>
            <a:ext uri="{FF2B5EF4-FFF2-40B4-BE49-F238E27FC236}">
              <a16:creationId xmlns:a16="http://schemas.microsoft.com/office/drawing/2014/main" id="{0A4937C8-ED82-49C0-A21C-7DAFA56D8C6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4" name="Text Box 229">
          <a:extLst>
            <a:ext uri="{FF2B5EF4-FFF2-40B4-BE49-F238E27FC236}">
              <a16:creationId xmlns:a16="http://schemas.microsoft.com/office/drawing/2014/main" id="{AD2F2CB4-D411-47B5-9130-A521A5178F8A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5" name="Text Box 230">
          <a:extLst>
            <a:ext uri="{FF2B5EF4-FFF2-40B4-BE49-F238E27FC236}">
              <a16:creationId xmlns:a16="http://schemas.microsoft.com/office/drawing/2014/main" id="{7200EE62-216C-4E5F-8349-FC070E55874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6" name="Text Box 231">
          <a:extLst>
            <a:ext uri="{FF2B5EF4-FFF2-40B4-BE49-F238E27FC236}">
              <a16:creationId xmlns:a16="http://schemas.microsoft.com/office/drawing/2014/main" id="{8DE330D5-8756-4B76-92CA-E6551B72E46C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7" name="Text Box 232">
          <a:extLst>
            <a:ext uri="{FF2B5EF4-FFF2-40B4-BE49-F238E27FC236}">
              <a16:creationId xmlns:a16="http://schemas.microsoft.com/office/drawing/2014/main" id="{2DF84031-1610-464E-BE11-B2B2058C8928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8" name="Text Box 233">
          <a:extLst>
            <a:ext uri="{FF2B5EF4-FFF2-40B4-BE49-F238E27FC236}">
              <a16:creationId xmlns:a16="http://schemas.microsoft.com/office/drawing/2014/main" id="{941673D2-1391-4928-83AA-1AD2F25EA29D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69" name="Text Box 234">
          <a:extLst>
            <a:ext uri="{FF2B5EF4-FFF2-40B4-BE49-F238E27FC236}">
              <a16:creationId xmlns:a16="http://schemas.microsoft.com/office/drawing/2014/main" id="{19662A1E-FD65-4527-B27F-8D400CD89213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0" name="Text Box 235">
          <a:extLst>
            <a:ext uri="{FF2B5EF4-FFF2-40B4-BE49-F238E27FC236}">
              <a16:creationId xmlns:a16="http://schemas.microsoft.com/office/drawing/2014/main" id="{978FC66C-9059-4075-9A50-500901061C11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0</xdr:rowOff>
    </xdr:from>
    <xdr:to>
      <xdr:col>4</xdr:col>
      <xdr:colOff>161925</xdr:colOff>
      <xdr:row>14</xdr:row>
      <xdr:rowOff>104775</xdr:rowOff>
    </xdr:to>
    <xdr:sp macro="" textlink="">
      <xdr:nvSpPr>
        <xdr:cNvPr id="20671" name="Text Box 236">
          <a:extLst>
            <a:ext uri="{FF2B5EF4-FFF2-40B4-BE49-F238E27FC236}">
              <a16:creationId xmlns:a16="http://schemas.microsoft.com/office/drawing/2014/main" id="{1C9CB91F-60CA-4077-A64F-1DDE2EF29BA7}"/>
            </a:ext>
          </a:extLst>
        </xdr:cNvPr>
        <xdr:cNvSpPr txBox="1">
          <a:spLocks noChangeArrowheads="1"/>
        </xdr:cNvSpPr>
      </xdr:nvSpPr>
      <xdr:spPr bwMode="auto">
        <a:xfrm>
          <a:off x="3895725" y="2714625"/>
          <a:ext cx="666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2" name="Text Box 237">
          <a:extLst>
            <a:ext uri="{FF2B5EF4-FFF2-40B4-BE49-F238E27FC236}">
              <a16:creationId xmlns:a16="http://schemas.microsoft.com/office/drawing/2014/main" id="{C635DB94-6112-44CD-A154-5CDBA8860B5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3" name="Text Box 238">
          <a:extLst>
            <a:ext uri="{FF2B5EF4-FFF2-40B4-BE49-F238E27FC236}">
              <a16:creationId xmlns:a16="http://schemas.microsoft.com/office/drawing/2014/main" id="{147822CE-BCDC-4504-8B46-F766A383FF12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4" name="Text Box 239">
          <a:extLst>
            <a:ext uri="{FF2B5EF4-FFF2-40B4-BE49-F238E27FC236}">
              <a16:creationId xmlns:a16="http://schemas.microsoft.com/office/drawing/2014/main" id="{309A3F80-7F70-49FF-B085-2FE47FFDB5DE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5" name="Text Box 240">
          <a:extLst>
            <a:ext uri="{FF2B5EF4-FFF2-40B4-BE49-F238E27FC236}">
              <a16:creationId xmlns:a16="http://schemas.microsoft.com/office/drawing/2014/main" id="{3192FC7C-ABA7-4233-9E47-20E4DA8E96D9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13</xdr:row>
      <xdr:rowOff>0</xdr:rowOff>
    </xdr:from>
    <xdr:to>
      <xdr:col>5</xdr:col>
      <xdr:colOff>38100</xdr:colOff>
      <xdr:row>14</xdr:row>
      <xdr:rowOff>104775</xdr:rowOff>
    </xdr:to>
    <xdr:sp macro="" textlink="">
      <xdr:nvSpPr>
        <xdr:cNvPr id="20676" name="Text Box 241">
          <a:extLst>
            <a:ext uri="{FF2B5EF4-FFF2-40B4-BE49-F238E27FC236}">
              <a16:creationId xmlns:a16="http://schemas.microsoft.com/office/drawing/2014/main" id="{49A44639-8688-4D46-88E4-C8EF03B52D34}"/>
            </a:ext>
          </a:extLst>
        </xdr:cNvPr>
        <xdr:cNvSpPr txBox="1">
          <a:spLocks noChangeArrowheads="1"/>
        </xdr:cNvSpPr>
      </xdr:nvSpPr>
      <xdr:spPr bwMode="auto">
        <a:xfrm>
          <a:off x="4105275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9</xdr:row>
      <xdr:rowOff>0</xdr:rowOff>
    </xdr:from>
    <xdr:to>
      <xdr:col>5</xdr:col>
      <xdr:colOff>47625</xdr:colOff>
      <xdr:row>10</xdr:row>
      <xdr:rowOff>38100</xdr:rowOff>
    </xdr:to>
    <xdr:sp macro="" textlink="">
      <xdr:nvSpPr>
        <xdr:cNvPr id="20677" name="Text Box 242">
          <a:extLst>
            <a:ext uri="{FF2B5EF4-FFF2-40B4-BE49-F238E27FC236}">
              <a16:creationId xmlns:a16="http://schemas.microsoft.com/office/drawing/2014/main" id="{E712251C-5D4E-420A-A13F-BC4A154ED4DF}"/>
            </a:ext>
          </a:extLst>
        </xdr:cNvPr>
        <xdr:cNvSpPr txBox="1">
          <a:spLocks noChangeArrowheads="1"/>
        </xdr:cNvSpPr>
      </xdr:nvSpPr>
      <xdr:spPr bwMode="auto">
        <a:xfrm>
          <a:off x="4124325" y="146685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323850</xdr:colOff>
      <xdr:row>13</xdr:row>
      <xdr:rowOff>0</xdr:rowOff>
    </xdr:from>
    <xdr:to>
      <xdr:col>5</xdr:col>
      <xdr:colOff>47625</xdr:colOff>
      <xdr:row>14</xdr:row>
      <xdr:rowOff>28575</xdr:rowOff>
    </xdr:to>
    <xdr:sp macro="" textlink="">
      <xdr:nvSpPr>
        <xdr:cNvPr id="20678" name="Text Box 246">
          <a:extLst>
            <a:ext uri="{FF2B5EF4-FFF2-40B4-BE49-F238E27FC236}">
              <a16:creationId xmlns:a16="http://schemas.microsoft.com/office/drawing/2014/main" id="{85AB24A3-D777-49C2-8F46-50291055B65C}"/>
            </a:ext>
          </a:extLst>
        </xdr:cNvPr>
        <xdr:cNvSpPr txBox="1">
          <a:spLocks noChangeArrowheads="1"/>
        </xdr:cNvSpPr>
      </xdr:nvSpPr>
      <xdr:spPr bwMode="auto">
        <a:xfrm>
          <a:off x="4124325" y="2714625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79" name="Text Box 187">
          <a:extLst>
            <a:ext uri="{FF2B5EF4-FFF2-40B4-BE49-F238E27FC236}">
              <a16:creationId xmlns:a16="http://schemas.microsoft.com/office/drawing/2014/main" id="{7BA11BD2-A4D6-4684-9225-2DB02E18F1AB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0" name="Text Box 188">
          <a:extLst>
            <a:ext uri="{FF2B5EF4-FFF2-40B4-BE49-F238E27FC236}">
              <a16:creationId xmlns:a16="http://schemas.microsoft.com/office/drawing/2014/main" id="{6E6FD925-19DD-4C13-84EF-BD8479A8EBA6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1" name="Text Box 189">
          <a:extLst>
            <a:ext uri="{FF2B5EF4-FFF2-40B4-BE49-F238E27FC236}">
              <a16:creationId xmlns:a16="http://schemas.microsoft.com/office/drawing/2014/main" id="{58A2E683-7D4A-416D-B16A-55C3D7ECD486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2" name="Text Box 190">
          <a:extLst>
            <a:ext uri="{FF2B5EF4-FFF2-40B4-BE49-F238E27FC236}">
              <a16:creationId xmlns:a16="http://schemas.microsoft.com/office/drawing/2014/main" id="{904AE324-D88B-4F81-8258-E5FFCF913134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3" name="Text Box 191">
          <a:extLst>
            <a:ext uri="{FF2B5EF4-FFF2-40B4-BE49-F238E27FC236}">
              <a16:creationId xmlns:a16="http://schemas.microsoft.com/office/drawing/2014/main" id="{90AB48A7-9064-43F9-B709-882FDBF48152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4" name="Text Box 192">
          <a:extLst>
            <a:ext uri="{FF2B5EF4-FFF2-40B4-BE49-F238E27FC236}">
              <a16:creationId xmlns:a16="http://schemas.microsoft.com/office/drawing/2014/main" id="{AE206BA5-2EF4-4283-9D35-E708F22DEADE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5" name="Text Box 193">
          <a:extLst>
            <a:ext uri="{FF2B5EF4-FFF2-40B4-BE49-F238E27FC236}">
              <a16:creationId xmlns:a16="http://schemas.microsoft.com/office/drawing/2014/main" id="{762E7A6D-5444-46EF-98A0-DEC8BF605305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6" name="Text Box 194">
          <a:extLst>
            <a:ext uri="{FF2B5EF4-FFF2-40B4-BE49-F238E27FC236}">
              <a16:creationId xmlns:a16="http://schemas.microsoft.com/office/drawing/2014/main" id="{7E16881E-C5FA-4D10-88D9-C91958BB28E4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7" name="Text Box 195">
          <a:extLst>
            <a:ext uri="{FF2B5EF4-FFF2-40B4-BE49-F238E27FC236}">
              <a16:creationId xmlns:a16="http://schemas.microsoft.com/office/drawing/2014/main" id="{5B6A2625-5C21-43C4-BDBB-069CDFE87494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8" name="Text Box 193">
          <a:extLst>
            <a:ext uri="{FF2B5EF4-FFF2-40B4-BE49-F238E27FC236}">
              <a16:creationId xmlns:a16="http://schemas.microsoft.com/office/drawing/2014/main" id="{41FA0BB3-48DA-40B4-B76C-4A13F4D3AE2E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89" name="Text Box 194">
          <a:extLst>
            <a:ext uri="{FF2B5EF4-FFF2-40B4-BE49-F238E27FC236}">
              <a16:creationId xmlns:a16="http://schemas.microsoft.com/office/drawing/2014/main" id="{4115908F-61F2-47E6-8A8D-4A52090FB448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90" name="Text Box 195">
          <a:extLst>
            <a:ext uri="{FF2B5EF4-FFF2-40B4-BE49-F238E27FC236}">
              <a16:creationId xmlns:a16="http://schemas.microsoft.com/office/drawing/2014/main" id="{D0AF2156-4DC0-4656-B99E-2B4CA658EB83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691" name="Text Box 193">
          <a:extLst>
            <a:ext uri="{FF2B5EF4-FFF2-40B4-BE49-F238E27FC236}">
              <a16:creationId xmlns:a16="http://schemas.microsoft.com/office/drawing/2014/main" id="{31B260BF-783A-40DC-B121-7FC8D38F1AF6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692" name="Text Box 194">
          <a:extLst>
            <a:ext uri="{FF2B5EF4-FFF2-40B4-BE49-F238E27FC236}">
              <a16:creationId xmlns:a16="http://schemas.microsoft.com/office/drawing/2014/main" id="{B251612B-B23F-4737-BB68-3FE3A95921EC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693" name="Text Box 195">
          <a:extLst>
            <a:ext uri="{FF2B5EF4-FFF2-40B4-BE49-F238E27FC236}">
              <a16:creationId xmlns:a16="http://schemas.microsoft.com/office/drawing/2014/main" id="{C2F10AE4-FDF2-41F7-9961-4DF5BC49C32D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94" name="Text Box 193">
          <a:extLst>
            <a:ext uri="{FF2B5EF4-FFF2-40B4-BE49-F238E27FC236}">
              <a16:creationId xmlns:a16="http://schemas.microsoft.com/office/drawing/2014/main" id="{7F77CE14-845C-4BF2-9B5E-78BCA7627F6F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95" name="Text Box 194">
          <a:extLst>
            <a:ext uri="{FF2B5EF4-FFF2-40B4-BE49-F238E27FC236}">
              <a16:creationId xmlns:a16="http://schemas.microsoft.com/office/drawing/2014/main" id="{CE9B9EC7-0CD6-4B92-9546-392153AEDDF3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104775</xdr:rowOff>
    </xdr:to>
    <xdr:sp macro="" textlink="">
      <xdr:nvSpPr>
        <xdr:cNvPr id="20696" name="Text Box 195">
          <a:extLst>
            <a:ext uri="{FF2B5EF4-FFF2-40B4-BE49-F238E27FC236}">
              <a16:creationId xmlns:a16="http://schemas.microsoft.com/office/drawing/2014/main" id="{CF7B56D5-75F8-42B7-848C-347F44CF7A63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123825</xdr:rowOff>
    </xdr:to>
    <xdr:sp macro="" textlink="">
      <xdr:nvSpPr>
        <xdr:cNvPr id="20697" name="Text Box 193">
          <a:extLst>
            <a:ext uri="{FF2B5EF4-FFF2-40B4-BE49-F238E27FC236}">
              <a16:creationId xmlns:a16="http://schemas.microsoft.com/office/drawing/2014/main" id="{72915440-BFCE-488E-980A-B1B30864AA43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123825</xdr:rowOff>
    </xdr:to>
    <xdr:sp macro="" textlink="">
      <xdr:nvSpPr>
        <xdr:cNvPr id="20698" name="Text Box 194">
          <a:extLst>
            <a:ext uri="{FF2B5EF4-FFF2-40B4-BE49-F238E27FC236}">
              <a16:creationId xmlns:a16="http://schemas.microsoft.com/office/drawing/2014/main" id="{EA155FE7-4403-4C06-BD2D-DFB69DA5A761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14</xdr:row>
      <xdr:rowOff>123825</xdr:rowOff>
    </xdr:to>
    <xdr:sp macro="" textlink="">
      <xdr:nvSpPr>
        <xdr:cNvPr id="20699" name="Text Box 195">
          <a:extLst>
            <a:ext uri="{FF2B5EF4-FFF2-40B4-BE49-F238E27FC236}">
              <a16:creationId xmlns:a16="http://schemas.microsoft.com/office/drawing/2014/main" id="{761AE23D-391C-4B0F-AE65-2DA5964EB8DB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700" name="Text Box 187">
          <a:extLst>
            <a:ext uri="{FF2B5EF4-FFF2-40B4-BE49-F238E27FC236}">
              <a16:creationId xmlns:a16="http://schemas.microsoft.com/office/drawing/2014/main" id="{9DD6EC2A-F94F-4F4C-819A-B2EB6C17B9C5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701" name="Text Box 193">
          <a:extLst>
            <a:ext uri="{FF2B5EF4-FFF2-40B4-BE49-F238E27FC236}">
              <a16:creationId xmlns:a16="http://schemas.microsoft.com/office/drawing/2014/main" id="{1DE8F959-C2F2-4E94-866C-1E39972E14F6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13</xdr:row>
      <xdr:rowOff>0</xdr:rowOff>
    </xdr:from>
    <xdr:to>
      <xdr:col>9</xdr:col>
      <xdr:colOff>314325</xdr:colOff>
      <xdr:row>15</xdr:row>
      <xdr:rowOff>47625</xdr:rowOff>
    </xdr:to>
    <xdr:sp macro="" textlink="">
      <xdr:nvSpPr>
        <xdr:cNvPr id="20702" name="Text Box 194">
          <a:extLst>
            <a:ext uri="{FF2B5EF4-FFF2-40B4-BE49-F238E27FC236}">
              <a16:creationId xmlns:a16="http://schemas.microsoft.com/office/drawing/2014/main" id="{42C919E8-90F0-4F12-9C9D-25DE1D052E7A}"/>
            </a:ext>
          </a:extLst>
        </xdr:cNvPr>
        <xdr:cNvSpPr txBox="1">
          <a:spLocks noChangeArrowheads="1"/>
        </xdr:cNvSpPr>
      </xdr:nvSpPr>
      <xdr:spPr bwMode="auto">
        <a:xfrm>
          <a:off x="592455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13</xdr:row>
      <xdr:rowOff>0</xdr:rowOff>
    </xdr:from>
    <xdr:to>
      <xdr:col>19</xdr:col>
      <xdr:colOff>161925</xdr:colOff>
      <xdr:row>15</xdr:row>
      <xdr:rowOff>47625</xdr:rowOff>
    </xdr:to>
    <xdr:sp macro="" textlink="">
      <xdr:nvSpPr>
        <xdr:cNvPr id="20703" name="Text Box 195">
          <a:extLst>
            <a:ext uri="{FF2B5EF4-FFF2-40B4-BE49-F238E27FC236}">
              <a16:creationId xmlns:a16="http://schemas.microsoft.com/office/drawing/2014/main" id="{6F3C0A84-9823-4B94-8024-950CC11D0759}"/>
            </a:ext>
          </a:extLst>
        </xdr:cNvPr>
        <xdr:cNvSpPr txBox="1">
          <a:spLocks noChangeArrowheads="1"/>
        </xdr:cNvSpPr>
      </xdr:nvSpPr>
      <xdr:spPr bwMode="auto">
        <a:xfrm>
          <a:off x="10448925" y="2714625"/>
          <a:ext cx="6667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704" name="Text Box 193">
          <a:extLst>
            <a:ext uri="{FF2B5EF4-FFF2-40B4-BE49-F238E27FC236}">
              <a16:creationId xmlns:a16="http://schemas.microsoft.com/office/drawing/2014/main" id="{D728779D-B5C6-4866-94BD-E0BF0EB09F34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13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0705" name="Text Box 194">
          <a:extLst>
            <a:ext uri="{FF2B5EF4-FFF2-40B4-BE49-F238E27FC236}">
              <a16:creationId xmlns:a16="http://schemas.microsoft.com/office/drawing/2014/main" id="{3C008B93-614B-4C06-A169-63AF51E7EED0}"/>
            </a:ext>
          </a:extLst>
        </xdr:cNvPr>
        <xdr:cNvSpPr txBox="1">
          <a:spLocks noChangeArrowheads="1"/>
        </xdr:cNvSpPr>
      </xdr:nvSpPr>
      <xdr:spPr bwMode="auto">
        <a:xfrm>
          <a:off x="4114800" y="2714625"/>
          <a:ext cx="762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2619-4FE6-407A-8E5C-3848C09B442A}">
  <dimension ref="A1:H42"/>
  <sheetViews>
    <sheetView tabSelected="1" view="pageBreakPreview" zoomScaleSheetLayoutView="100" workbookViewId="0">
      <selection activeCell="C32" sqref="C32"/>
    </sheetView>
  </sheetViews>
  <sheetFormatPr defaultColWidth="8.5703125" defaultRowHeight="11.25" x14ac:dyDescent="0.25"/>
  <cols>
    <col min="1" max="1" width="8.5703125" style="1"/>
    <col min="2" max="2" width="47.28515625" style="1" customWidth="1"/>
    <col min="3" max="7" width="12.42578125" style="1" customWidth="1"/>
    <col min="8" max="8" width="3.42578125" style="2" customWidth="1"/>
    <col min="9" max="14" width="8.5703125" style="1"/>
    <col min="15" max="15" width="5" style="1" customWidth="1"/>
    <col min="16" max="17" width="8.5703125" style="1"/>
    <col min="18" max="18" width="6.7109375" style="1" customWidth="1"/>
    <col min="19" max="257" width="8.5703125" style="1"/>
    <col min="258" max="258" width="47.28515625" style="1" customWidth="1"/>
    <col min="259" max="263" width="12.42578125" style="1" customWidth="1"/>
    <col min="264" max="264" width="3.42578125" style="1" customWidth="1"/>
    <col min="265" max="270" width="8.5703125" style="1"/>
    <col min="271" max="271" width="5" style="1" customWidth="1"/>
    <col min="272" max="273" width="8.5703125" style="1"/>
    <col min="274" max="274" width="6.7109375" style="1" customWidth="1"/>
    <col min="275" max="513" width="8.5703125" style="1"/>
    <col min="514" max="514" width="47.28515625" style="1" customWidth="1"/>
    <col min="515" max="519" width="12.42578125" style="1" customWidth="1"/>
    <col min="520" max="520" width="3.42578125" style="1" customWidth="1"/>
    <col min="521" max="526" width="8.5703125" style="1"/>
    <col min="527" max="527" width="5" style="1" customWidth="1"/>
    <col min="528" max="529" width="8.5703125" style="1"/>
    <col min="530" max="530" width="6.7109375" style="1" customWidth="1"/>
    <col min="531" max="769" width="8.5703125" style="1"/>
    <col min="770" max="770" width="47.28515625" style="1" customWidth="1"/>
    <col min="771" max="775" width="12.42578125" style="1" customWidth="1"/>
    <col min="776" max="776" width="3.42578125" style="1" customWidth="1"/>
    <col min="777" max="782" width="8.5703125" style="1"/>
    <col min="783" max="783" width="5" style="1" customWidth="1"/>
    <col min="784" max="785" width="8.5703125" style="1"/>
    <col min="786" max="786" width="6.7109375" style="1" customWidth="1"/>
    <col min="787" max="1025" width="8.5703125" style="1"/>
    <col min="1026" max="1026" width="47.28515625" style="1" customWidth="1"/>
    <col min="1027" max="1031" width="12.42578125" style="1" customWidth="1"/>
    <col min="1032" max="1032" width="3.42578125" style="1" customWidth="1"/>
    <col min="1033" max="1038" width="8.5703125" style="1"/>
    <col min="1039" max="1039" width="5" style="1" customWidth="1"/>
    <col min="1040" max="1041" width="8.5703125" style="1"/>
    <col min="1042" max="1042" width="6.7109375" style="1" customWidth="1"/>
    <col min="1043" max="1281" width="8.5703125" style="1"/>
    <col min="1282" max="1282" width="47.28515625" style="1" customWidth="1"/>
    <col min="1283" max="1287" width="12.42578125" style="1" customWidth="1"/>
    <col min="1288" max="1288" width="3.42578125" style="1" customWidth="1"/>
    <col min="1289" max="1294" width="8.5703125" style="1"/>
    <col min="1295" max="1295" width="5" style="1" customWidth="1"/>
    <col min="1296" max="1297" width="8.5703125" style="1"/>
    <col min="1298" max="1298" width="6.7109375" style="1" customWidth="1"/>
    <col min="1299" max="1537" width="8.5703125" style="1"/>
    <col min="1538" max="1538" width="47.28515625" style="1" customWidth="1"/>
    <col min="1539" max="1543" width="12.42578125" style="1" customWidth="1"/>
    <col min="1544" max="1544" width="3.42578125" style="1" customWidth="1"/>
    <col min="1545" max="1550" width="8.5703125" style="1"/>
    <col min="1551" max="1551" width="5" style="1" customWidth="1"/>
    <col min="1552" max="1553" width="8.5703125" style="1"/>
    <col min="1554" max="1554" width="6.7109375" style="1" customWidth="1"/>
    <col min="1555" max="1793" width="8.5703125" style="1"/>
    <col min="1794" max="1794" width="47.28515625" style="1" customWidth="1"/>
    <col min="1795" max="1799" width="12.42578125" style="1" customWidth="1"/>
    <col min="1800" max="1800" width="3.42578125" style="1" customWidth="1"/>
    <col min="1801" max="1806" width="8.5703125" style="1"/>
    <col min="1807" max="1807" width="5" style="1" customWidth="1"/>
    <col min="1808" max="1809" width="8.5703125" style="1"/>
    <col min="1810" max="1810" width="6.7109375" style="1" customWidth="1"/>
    <col min="1811" max="2049" width="8.5703125" style="1"/>
    <col min="2050" max="2050" width="47.28515625" style="1" customWidth="1"/>
    <col min="2051" max="2055" width="12.42578125" style="1" customWidth="1"/>
    <col min="2056" max="2056" width="3.42578125" style="1" customWidth="1"/>
    <col min="2057" max="2062" width="8.5703125" style="1"/>
    <col min="2063" max="2063" width="5" style="1" customWidth="1"/>
    <col min="2064" max="2065" width="8.5703125" style="1"/>
    <col min="2066" max="2066" width="6.7109375" style="1" customWidth="1"/>
    <col min="2067" max="2305" width="8.5703125" style="1"/>
    <col min="2306" max="2306" width="47.28515625" style="1" customWidth="1"/>
    <col min="2307" max="2311" width="12.42578125" style="1" customWidth="1"/>
    <col min="2312" max="2312" width="3.42578125" style="1" customWidth="1"/>
    <col min="2313" max="2318" width="8.5703125" style="1"/>
    <col min="2319" max="2319" width="5" style="1" customWidth="1"/>
    <col min="2320" max="2321" width="8.5703125" style="1"/>
    <col min="2322" max="2322" width="6.7109375" style="1" customWidth="1"/>
    <col min="2323" max="2561" width="8.5703125" style="1"/>
    <col min="2562" max="2562" width="47.28515625" style="1" customWidth="1"/>
    <col min="2563" max="2567" width="12.42578125" style="1" customWidth="1"/>
    <col min="2568" max="2568" width="3.42578125" style="1" customWidth="1"/>
    <col min="2569" max="2574" width="8.5703125" style="1"/>
    <col min="2575" max="2575" width="5" style="1" customWidth="1"/>
    <col min="2576" max="2577" width="8.5703125" style="1"/>
    <col min="2578" max="2578" width="6.7109375" style="1" customWidth="1"/>
    <col min="2579" max="2817" width="8.5703125" style="1"/>
    <col min="2818" max="2818" width="47.28515625" style="1" customWidth="1"/>
    <col min="2819" max="2823" width="12.42578125" style="1" customWidth="1"/>
    <col min="2824" max="2824" width="3.42578125" style="1" customWidth="1"/>
    <col min="2825" max="2830" width="8.5703125" style="1"/>
    <col min="2831" max="2831" width="5" style="1" customWidth="1"/>
    <col min="2832" max="2833" width="8.5703125" style="1"/>
    <col min="2834" max="2834" width="6.7109375" style="1" customWidth="1"/>
    <col min="2835" max="3073" width="8.5703125" style="1"/>
    <col min="3074" max="3074" width="47.28515625" style="1" customWidth="1"/>
    <col min="3075" max="3079" width="12.42578125" style="1" customWidth="1"/>
    <col min="3080" max="3080" width="3.42578125" style="1" customWidth="1"/>
    <col min="3081" max="3086" width="8.5703125" style="1"/>
    <col min="3087" max="3087" width="5" style="1" customWidth="1"/>
    <col min="3088" max="3089" width="8.5703125" style="1"/>
    <col min="3090" max="3090" width="6.7109375" style="1" customWidth="1"/>
    <col min="3091" max="3329" width="8.5703125" style="1"/>
    <col min="3330" max="3330" width="47.28515625" style="1" customWidth="1"/>
    <col min="3331" max="3335" width="12.42578125" style="1" customWidth="1"/>
    <col min="3336" max="3336" width="3.42578125" style="1" customWidth="1"/>
    <col min="3337" max="3342" width="8.5703125" style="1"/>
    <col min="3343" max="3343" width="5" style="1" customWidth="1"/>
    <col min="3344" max="3345" width="8.5703125" style="1"/>
    <col min="3346" max="3346" width="6.7109375" style="1" customWidth="1"/>
    <col min="3347" max="3585" width="8.5703125" style="1"/>
    <col min="3586" max="3586" width="47.28515625" style="1" customWidth="1"/>
    <col min="3587" max="3591" width="12.42578125" style="1" customWidth="1"/>
    <col min="3592" max="3592" width="3.42578125" style="1" customWidth="1"/>
    <col min="3593" max="3598" width="8.5703125" style="1"/>
    <col min="3599" max="3599" width="5" style="1" customWidth="1"/>
    <col min="3600" max="3601" width="8.5703125" style="1"/>
    <col min="3602" max="3602" width="6.7109375" style="1" customWidth="1"/>
    <col min="3603" max="3841" width="8.5703125" style="1"/>
    <col min="3842" max="3842" width="47.28515625" style="1" customWidth="1"/>
    <col min="3843" max="3847" width="12.42578125" style="1" customWidth="1"/>
    <col min="3848" max="3848" width="3.42578125" style="1" customWidth="1"/>
    <col min="3849" max="3854" width="8.5703125" style="1"/>
    <col min="3855" max="3855" width="5" style="1" customWidth="1"/>
    <col min="3856" max="3857" width="8.5703125" style="1"/>
    <col min="3858" max="3858" width="6.7109375" style="1" customWidth="1"/>
    <col min="3859" max="4097" width="8.5703125" style="1"/>
    <col min="4098" max="4098" width="47.28515625" style="1" customWidth="1"/>
    <col min="4099" max="4103" width="12.42578125" style="1" customWidth="1"/>
    <col min="4104" max="4104" width="3.42578125" style="1" customWidth="1"/>
    <col min="4105" max="4110" width="8.5703125" style="1"/>
    <col min="4111" max="4111" width="5" style="1" customWidth="1"/>
    <col min="4112" max="4113" width="8.5703125" style="1"/>
    <col min="4114" max="4114" width="6.7109375" style="1" customWidth="1"/>
    <col min="4115" max="4353" width="8.5703125" style="1"/>
    <col min="4354" max="4354" width="47.28515625" style="1" customWidth="1"/>
    <col min="4355" max="4359" width="12.42578125" style="1" customWidth="1"/>
    <col min="4360" max="4360" width="3.42578125" style="1" customWidth="1"/>
    <col min="4361" max="4366" width="8.5703125" style="1"/>
    <col min="4367" max="4367" width="5" style="1" customWidth="1"/>
    <col min="4368" max="4369" width="8.5703125" style="1"/>
    <col min="4370" max="4370" width="6.7109375" style="1" customWidth="1"/>
    <col min="4371" max="4609" width="8.5703125" style="1"/>
    <col min="4610" max="4610" width="47.28515625" style="1" customWidth="1"/>
    <col min="4611" max="4615" width="12.42578125" style="1" customWidth="1"/>
    <col min="4616" max="4616" width="3.42578125" style="1" customWidth="1"/>
    <col min="4617" max="4622" width="8.5703125" style="1"/>
    <col min="4623" max="4623" width="5" style="1" customWidth="1"/>
    <col min="4624" max="4625" width="8.5703125" style="1"/>
    <col min="4626" max="4626" width="6.7109375" style="1" customWidth="1"/>
    <col min="4627" max="4865" width="8.5703125" style="1"/>
    <col min="4866" max="4866" width="47.28515625" style="1" customWidth="1"/>
    <col min="4867" max="4871" width="12.42578125" style="1" customWidth="1"/>
    <col min="4872" max="4872" width="3.42578125" style="1" customWidth="1"/>
    <col min="4873" max="4878" width="8.5703125" style="1"/>
    <col min="4879" max="4879" width="5" style="1" customWidth="1"/>
    <col min="4880" max="4881" width="8.5703125" style="1"/>
    <col min="4882" max="4882" width="6.7109375" style="1" customWidth="1"/>
    <col min="4883" max="5121" width="8.5703125" style="1"/>
    <col min="5122" max="5122" width="47.28515625" style="1" customWidth="1"/>
    <col min="5123" max="5127" width="12.42578125" style="1" customWidth="1"/>
    <col min="5128" max="5128" width="3.42578125" style="1" customWidth="1"/>
    <col min="5129" max="5134" width="8.5703125" style="1"/>
    <col min="5135" max="5135" width="5" style="1" customWidth="1"/>
    <col min="5136" max="5137" width="8.5703125" style="1"/>
    <col min="5138" max="5138" width="6.7109375" style="1" customWidth="1"/>
    <col min="5139" max="5377" width="8.5703125" style="1"/>
    <col min="5378" max="5378" width="47.28515625" style="1" customWidth="1"/>
    <col min="5379" max="5383" width="12.42578125" style="1" customWidth="1"/>
    <col min="5384" max="5384" width="3.42578125" style="1" customWidth="1"/>
    <col min="5385" max="5390" width="8.5703125" style="1"/>
    <col min="5391" max="5391" width="5" style="1" customWidth="1"/>
    <col min="5392" max="5393" width="8.5703125" style="1"/>
    <col min="5394" max="5394" width="6.7109375" style="1" customWidth="1"/>
    <col min="5395" max="5633" width="8.5703125" style="1"/>
    <col min="5634" max="5634" width="47.28515625" style="1" customWidth="1"/>
    <col min="5635" max="5639" width="12.42578125" style="1" customWidth="1"/>
    <col min="5640" max="5640" width="3.42578125" style="1" customWidth="1"/>
    <col min="5641" max="5646" width="8.5703125" style="1"/>
    <col min="5647" max="5647" width="5" style="1" customWidth="1"/>
    <col min="5648" max="5649" width="8.5703125" style="1"/>
    <col min="5650" max="5650" width="6.7109375" style="1" customWidth="1"/>
    <col min="5651" max="5889" width="8.5703125" style="1"/>
    <col min="5890" max="5890" width="47.28515625" style="1" customWidth="1"/>
    <col min="5891" max="5895" width="12.42578125" style="1" customWidth="1"/>
    <col min="5896" max="5896" width="3.42578125" style="1" customWidth="1"/>
    <col min="5897" max="5902" width="8.5703125" style="1"/>
    <col min="5903" max="5903" width="5" style="1" customWidth="1"/>
    <col min="5904" max="5905" width="8.5703125" style="1"/>
    <col min="5906" max="5906" width="6.7109375" style="1" customWidth="1"/>
    <col min="5907" max="6145" width="8.5703125" style="1"/>
    <col min="6146" max="6146" width="47.28515625" style="1" customWidth="1"/>
    <col min="6147" max="6151" width="12.42578125" style="1" customWidth="1"/>
    <col min="6152" max="6152" width="3.42578125" style="1" customWidth="1"/>
    <col min="6153" max="6158" width="8.5703125" style="1"/>
    <col min="6159" max="6159" width="5" style="1" customWidth="1"/>
    <col min="6160" max="6161" width="8.5703125" style="1"/>
    <col min="6162" max="6162" width="6.7109375" style="1" customWidth="1"/>
    <col min="6163" max="6401" width="8.5703125" style="1"/>
    <col min="6402" max="6402" width="47.28515625" style="1" customWidth="1"/>
    <col min="6403" max="6407" width="12.42578125" style="1" customWidth="1"/>
    <col min="6408" max="6408" width="3.42578125" style="1" customWidth="1"/>
    <col min="6409" max="6414" width="8.5703125" style="1"/>
    <col min="6415" max="6415" width="5" style="1" customWidth="1"/>
    <col min="6416" max="6417" width="8.5703125" style="1"/>
    <col min="6418" max="6418" width="6.7109375" style="1" customWidth="1"/>
    <col min="6419" max="6657" width="8.5703125" style="1"/>
    <col min="6658" max="6658" width="47.28515625" style="1" customWidth="1"/>
    <col min="6659" max="6663" width="12.42578125" style="1" customWidth="1"/>
    <col min="6664" max="6664" width="3.42578125" style="1" customWidth="1"/>
    <col min="6665" max="6670" width="8.5703125" style="1"/>
    <col min="6671" max="6671" width="5" style="1" customWidth="1"/>
    <col min="6672" max="6673" width="8.5703125" style="1"/>
    <col min="6674" max="6674" width="6.7109375" style="1" customWidth="1"/>
    <col min="6675" max="6913" width="8.5703125" style="1"/>
    <col min="6914" max="6914" width="47.28515625" style="1" customWidth="1"/>
    <col min="6915" max="6919" width="12.42578125" style="1" customWidth="1"/>
    <col min="6920" max="6920" width="3.42578125" style="1" customWidth="1"/>
    <col min="6921" max="6926" width="8.5703125" style="1"/>
    <col min="6927" max="6927" width="5" style="1" customWidth="1"/>
    <col min="6928" max="6929" width="8.5703125" style="1"/>
    <col min="6930" max="6930" width="6.7109375" style="1" customWidth="1"/>
    <col min="6931" max="7169" width="8.5703125" style="1"/>
    <col min="7170" max="7170" width="47.28515625" style="1" customWidth="1"/>
    <col min="7171" max="7175" width="12.42578125" style="1" customWidth="1"/>
    <col min="7176" max="7176" width="3.42578125" style="1" customWidth="1"/>
    <col min="7177" max="7182" width="8.5703125" style="1"/>
    <col min="7183" max="7183" width="5" style="1" customWidth="1"/>
    <col min="7184" max="7185" width="8.5703125" style="1"/>
    <col min="7186" max="7186" width="6.7109375" style="1" customWidth="1"/>
    <col min="7187" max="7425" width="8.5703125" style="1"/>
    <col min="7426" max="7426" width="47.28515625" style="1" customWidth="1"/>
    <col min="7427" max="7431" width="12.42578125" style="1" customWidth="1"/>
    <col min="7432" max="7432" width="3.42578125" style="1" customWidth="1"/>
    <col min="7433" max="7438" width="8.5703125" style="1"/>
    <col min="7439" max="7439" width="5" style="1" customWidth="1"/>
    <col min="7440" max="7441" width="8.5703125" style="1"/>
    <col min="7442" max="7442" width="6.7109375" style="1" customWidth="1"/>
    <col min="7443" max="7681" width="8.5703125" style="1"/>
    <col min="7682" max="7682" width="47.28515625" style="1" customWidth="1"/>
    <col min="7683" max="7687" width="12.42578125" style="1" customWidth="1"/>
    <col min="7688" max="7688" width="3.42578125" style="1" customWidth="1"/>
    <col min="7689" max="7694" width="8.5703125" style="1"/>
    <col min="7695" max="7695" width="5" style="1" customWidth="1"/>
    <col min="7696" max="7697" width="8.5703125" style="1"/>
    <col min="7698" max="7698" width="6.7109375" style="1" customWidth="1"/>
    <col min="7699" max="7937" width="8.5703125" style="1"/>
    <col min="7938" max="7938" width="47.28515625" style="1" customWidth="1"/>
    <col min="7939" max="7943" width="12.42578125" style="1" customWidth="1"/>
    <col min="7944" max="7944" width="3.42578125" style="1" customWidth="1"/>
    <col min="7945" max="7950" width="8.5703125" style="1"/>
    <col min="7951" max="7951" width="5" style="1" customWidth="1"/>
    <col min="7952" max="7953" width="8.5703125" style="1"/>
    <col min="7954" max="7954" width="6.7109375" style="1" customWidth="1"/>
    <col min="7955" max="8193" width="8.5703125" style="1"/>
    <col min="8194" max="8194" width="47.28515625" style="1" customWidth="1"/>
    <col min="8195" max="8199" width="12.42578125" style="1" customWidth="1"/>
    <col min="8200" max="8200" width="3.42578125" style="1" customWidth="1"/>
    <col min="8201" max="8206" width="8.5703125" style="1"/>
    <col min="8207" max="8207" width="5" style="1" customWidth="1"/>
    <col min="8208" max="8209" width="8.5703125" style="1"/>
    <col min="8210" max="8210" width="6.7109375" style="1" customWidth="1"/>
    <col min="8211" max="8449" width="8.5703125" style="1"/>
    <col min="8450" max="8450" width="47.28515625" style="1" customWidth="1"/>
    <col min="8451" max="8455" width="12.42578125" style="1" customWidth="1"/>
    <col min="8456" max="8456" width="3.42578125" style="1" customWidth="1"/>
    <col min="8457" max="8462" width="8.5703125" style="1"/>
    <col min="8463" max="8463" width="5" style="1" customWidth="1"/>
    <col min="8464" max="8465" width="8.5703125" style="1"/>
    <col min="8466" max="8466" width="6.7109375" style="1" customWidth="1"/>
    <col min="8467" max="8705" width="8.5703125" style="1"/>
    <col min="8706" max="8706" width="47.28515625" style="1" customWidth="1"/>
    <col min="8707" max="8711" width="12.42578125" style="1" customWidth="1"/>
    <col min="8712" max="8712" width="3.42578125" style="1" customWidth="1"/>
    <col min="8713" max="8718" width="8.5703125" style="1"/>
    <col min="8719" max="8719" width="5" style="1" customWidth="1"/>
    <col min="8720" max="8721" width="8.5703125" style="1"/>
    <col min="8722" max="8722" width="6.7109375" style="1" customWidth="1"/>
    <col min="8723" max="8961" width="8.5703125" style="1"/>
    <col min="8962" max="8962" width="47.28515625" style="1" customWidth="1"/>
    <col min="8963" max="8967" width="12.42578125" style="1" customWidth="1"/>
    <col min="8968" max="8968" width="3.42578125" style="1" customWidth="1"/>
    <col min="8969" max="8974" width="8.5703125" style="1"/>
    <col min="8975" max="8975" width="5" style="1" customWidth="1"/>
    <col min="8976" max="8977" width="8.5703125" style="1"/>
    <col min="8978" max="8978" width="6.7109375" style="1" customWidth="1"/>
    <col min="8979" max="9217" width="8.5703125" style="1"/>
    <col min="9218" max="9218" width="47.28515625" style="1" customWidth="1"/>
    <col min="9219" max="9223" width="12.42578125" style="1" customWidth="1"/>
    <col min="9224" max="9224" width="3.42578125" style="1" customWidth="1"/>
    <col min="9225" max="9230" width="8.5703125" style="1"/>
    <col min="9231" max="9231" width="5" style="1" customWidth="1"/>
    <col min="9232" max="9233" width="8.5703125" style="1"/>
    <col min="9234" max="9234" width="6.7109375" style="1" customWidth="1"/>
    <col min="9235" max="9473" width="8.5703125" style="1"/>
    <col min="9474" max="9474" width="47.28515625" style="1" customWidth="1"/>
    <col min="9475" max="9479" width="12.42578125" style="1" customWidth="1"/>
    <col min="9480" max="9480" width="3.42578125" style="1" customWidth="1"/>
    <col min="9481" max="9486" width="8.5703125" style="1"/>
    <col min="9487" max="9487" width="5" style="1" customWidth="1"/>
    <col min="9488" max="9489" width="8.5703125" style="1"/>
    <col min="9490" max="9490" width="6.7109375" style="1" customWidth="1"/>
    <col min="9491" max="9729" width="8.5703125" style="1"/>
    <col min="9730" max="9730" width="47.28515625" style="1" customWidth="1"/>
    <col min="9731" max="9735" width="12.42578125" style="1" customWidth="1"/>
    <col min="9736" max="9736" width="3.42578125" style="1" customWidth="1"/>
    <col min="9737" max="9742" width="8.5703125" style="1"/>
    <col min="9743" max="9743" width="5" style="1" customWidth="1"/>
    <col min="9744" max="9745" width="8.5703125" style="1"/>
    <col min="9746" max="9746" width="6.7109375" style="1" customWidth="1"/>
    <col min="9747" max="9985" width="8.5703125" style="1"/>
    <col min="9986" max="9986" width="47.28515625" style="1" customWidth="1"/>
    <col min="9987" max="9991" width="12.42578125" style="1" customWidth="1"/>
    <col min="9992" max="9992" width="3.42578125" style="1" customWidth="1"/>
    <col min="9993" max="9998" width="8.5703125" style="1"/>
    <col min="9999" max="9999" width="5" style="1" customWidth="1"/>
    <col min="10000" max="10001" width="8.5703125" style="1"/>
    <col min="10002" max="10002" width="6.7109375" style="1" customWidth="1"/>
    <col min="10003" max="10241" width="8.5703125" style="1"/>
    <col min="10242" max="10242" width="47.28515625" style="1" customWidth="1"/>
    <col min="10243" max="10247" width="12.42578125" style="1" customWidth="1"/>
    <col min="10248" max="10248" width="3.42578125" style="1" customWidth="1"/>
    <col min="10249" max="10254" width="8.5703125" style="1"/>
    <col min="10255" max="10255" width="5" style="1" customWidth="1"/>
    <col min="10256" max="10257" width="8.5703125" style="1"/>
    <col min="10258" max="10258" width="6.7109375" style="1" customWidth="1"/>
    <col min="10259" max="10497" width="8.5703125" style="1"/>
    <col min="10498" max="10498" width="47.28515625" style="1" customWidth="1"/>
    <col min="10499" max="10503" width="12.42578125" style="1" customWidth="1"/>
    <col min="10504" max="10504" width="3.42578125" style="1" customWidth="1"/>
    <col min="10505" max="10510" width="8.5703125" style="1"/>
    <col min="10511" max="10511" width="5" style="1" customWidth="1"/>
    <col min="10512" max="10513" width="8.5703125" style="1"/>
    <col min="10514" max="10514" width="6.7109375" style="1" customWidth="1"/>
    <col min="10515" max="10753" width="8.5703125" style="1"/>
    <col min="10754" max="10754" width="47.28515625" style="1" customWidth="1"/>
    <col min="10755" max="10759" width="12.42578125" style="1" customWidth="1"/>
    <col min="10760" max="10760" width="3.42578125" style="1" customWidth="1"/>
    <col min="10761" max="10766" width="8.5703125" style="1"/>
    <col min="10767" max="10767" width="5" style="1" customWidth="1"/>
    <col min="10768" max="10769" width="8.5703125" style="1"/>
    <col min="10770" max="10770" width="6.7109375" style="1" customWidth="1"/>
    <col min="10771" max="11009" width="8.5703125" style="1"/>
    <col min="11010" max="11010" width="47.28515625" style="1" customWidth="1"/>
    <col min="11011" max="11015" width="12.42578125" style="1" customWidth="1"/>
    <col min="11016" max="11016" width="3.42578125" style="1" customWidth="1"/>
    <col min="11017" max="11022" width="8.5703125" style="1"/>
    <col min="11023" max="11023" width="5" style="1" customWidth="1"/>
    <col min="11024" max="11025" width="8.5703125" style="1"/>
    <col min="11026" max="11026" width="6.7109375" style="1" customWidth="1"/>
    <col min="11027" max="11265" width="8.5703125" style="1"/>
    <col min="11266" max="11266" width="47.28515625" style="1" customWidth="1"/>
    <col min="11267" max="11271" width="12.42578125" style="1" customWidth="1"/>
    <col min="11272" max="11272" width="3.42578125" style="1" customWidth="1"/>
    <col min="11273" max="11278" width="8.5703125" style="1"/>
    <col min="11279" max="11279" width="5" style="1" customWidth="1"/>
    <col min="11280" max="11281" width="8.5703125" style="1"/>
    <col min="11282" max="11282" width="6.7109375" style="1" customWidth="1"/>
    <col min="11283" max="11521" width="8.5703125" style="1"/>
    <col min="11522" max="11522" width="47.28515625" style="1" customWidth="1"/>
    <col min="11523" max="11527" width="12.42578125" style="1" customWidth="1"/>
    <col min="11528" max="11528" width="3.42578125" style="1" customWidth="1"/>
    <col min="11529" max="11534" width="8.5703125" style="1"/>
    <col min="11535" max="11535" width="5" style="1" customWidth="1"/>
    <col min="11536" max="11537" width="8.5703125" style="1"/>
    <col min="11538" max="11538" width="6.7109375" style="1" customWidth="1"/>
    <col min="11539" max="11777" width="8.5703125" style="1"/>
    <col min="11778" max="11778" width="47.28515625" style="1" customWidth="1"/>
    <col min="11779" max="11783" width="12.42578125" style="1" customWidth="1"/>
    <col min="11784" max="11784" width="3.42578125" style="1" customWidth="1"/>
    <col min="11785" max="11790" width="8.5703125" style="1"/>
    <col min="11791" max="11791" width="5" style="1" customWidth="1"/>
    <col min="11792" max="11793" width="8.5703125" style="1"/>
    <col min="11794" max="11794" width="6.7109375" style="1" customWidth="1"/>
    <col min="11795" max="12033" width="8.5703125" style="1"/>
    <col min="12034" max="12034" width="47.28515625" style="1" customWidth="1"/>
    <col min="12035" max="12039" width="12.42578125" style="1" customWidth="1"/>
    <col min="12040" max="12040" width="3.42578125" style="1" customWidth="1"/>
    <col min="12041" max="12046" width="8.5703125" style="1"/>
    <col min="12047" max="12047" width="5" style="1" customWidth="1"/>
    <col min="12048" max="12049" width="8.5703125" style="1"/>
    <col min="12050" max="12050" width="6.7109375" style="1" customWidth="1"/>
    <col min="12051" max="12289" width="8.5703125" style="1"/>
    <col min="12290" max="12290" width="47.28515625" style="1" customWidth="1"/>
    <col min="12291" max="12295" width="12.42578125" style="1" customWidth="1"/>
    <col min="12296" max="12296" width="3.42578125" style="1" customWidth="1"/>
    <col min="12297" max="12302" width="8.5703125" style="1"/>
    <col min="12303" max="12303" width="5" style="1" customWidth="1"/>
    <col min="12304" max="12305" width="8.5703125" style="1"/>
    <col min="12306" max="12306" width="6.7109375" style="1" customWidth="1"/>
    <col min="12307" max="12545" width="8.5703125" style="1"/>
    <col min="12546" max="12546" width="47.28515625" style="1" customWidth="1"/>
    <col min="12547" max="12551" width="12.42578125" style="1" customWidth="1"/>
    <col min="12552" max="12552" width="3.42578125" style="1" customWidth="1"/>
    <col min="12553" max="12558" width="8.5703125" style="1"/>
    <col min="12559" max="12559" width="5" style="1" customWidth="1"/>
    <col min="12560" max="12561" width="8.5703125" style="1"/>
    <col min="12562" max="12562" width="6.7109375" style="1" customWidth="1"/>
    <col min="12563" max="12801" width="8.5703125" style="1"/>
    <col min="12802" max="12802" width="47.28515625" style="1" customWidth="1"/>
    <col min="12803" max="12807" width="12.42578125" style="1" customWidth="1"/>
    <col min="12808" max="12808" width="3.42578125" style="1" customWidth="1"/>
    <col min="12809" max="12814" width="8.5703125" style="1"/>
    <col min="12815" max="12815" width="5" style="1" customWidth="1"/>
    <col min="12816" max="12817" width="8.5703125" style="1"/>
    <col min="12818" max="12818" width="6.7109375" style="1" customWidth="1"/>
    <col min="12819" max="13057" width="8.5703125" style="1"/>
    <col min="13058" max="13058" width="47.28515625" style="1" customWidth="1"/>
    <col min="13059" max="13063" width="12.42578125" style="1" customWidth="1"/>
    <col min="13064" max="13064" width="3.42578125" style="1" customWidth="1"/>
    <col min="13065" max="13070" width="8.5703125" style="1"/>
    <col min="13071" max="13071" width="5" style="1" customWidth="1"/>
    <col min="13072" max="13073" width="8.5703125" style="1"/>
    <col min="13074" max="13074" width="6.7109375" style="1" customWidth="1"/>
    <col min="13075" max="13313" width="8.5703125" style="1"/>
    <col min="13314" max="13314" width="47.28515625" style="1" customWidth="1"/>
    <col min="13315" max="13319" width="12.42578125" style="1" customWidth="1"/>
    <col min="13320" max="13320" width="3.42578125" style="1" customWidth="1"/>
    <col min="13321" max="13326" width="8.5703125" style="1"/>
    <col min="13327" max="13327" width="5" style="1" customWidth="1"/>
    <col min="13328" max="13329" width="8.5703125" style="1"/>
    <col min="13330" max="13330" width="6.7109375" style="1" customWidth="1"/>
    <col min="13331" max="13569" width="8.5703125" style="1"/>
    <col min="13570" max="13570" width="47.28515625" style="1" customWidth="1"/>
    <col min="13571" max="13575" width="12.42578125" style="1" customWidth="1"/>
    <col min="13576" max="13576" width="3.42578125" style="1" customWidth="1"/>
    <col min="13577" max="13582" width="8.5703125" style="1"/>
    <col min="13583" max="13583" width="5" style="1" customWidth="1"/>
    <col min="13584" max="13585" width="8.5703125" style="1"/>
    <col min="13586" max="13586" width="6.7109375" style="1" customWidth="1"/>
    <col min="13587" max="13825" width="8.5703125" style="1"/>
    <col min="13826" max="13826" width="47.28515625" style="1" customWidth="1"/>
    <col min="13827" max="13831" width="12.42578125" style="1" customWidth="1"/>
    <col min="13832" max="13832" width="3.42578125" style="1" customWidth="1"/>
    <col min="13833" max="13838" width="8.5703125" style="1"/>
    <col min="13839" max="13839" width="5" style="1" customWidth="1"/>
    <col min="13840" max="13841" width="8.5703125" style="1"/>
    <col min="13842" max="13842" width="6.7109375" style="1" customWidth="1"/>
    <col min="13843" max="14081" width="8.5703125" style="1"/>
    <col min="14082" max="14082" width="47.28515625" style="1" customWidth="1"/>
    <col min="14083" max="14087" width="12.42578125" style="1" customWidth="1"/>
    <col min="14088" max="14088" width="3.42578125" style="1" customWidth="1"/>
    <col min="14089" max="14094" width="8.5703125" style="1"/>
    <col min="14095" max="14095" width="5" style="1" customWidth="1"/>
    <col min="14096" max="14097" width="8.5703125" style="1"/>
    <col min="14098" max="14098" width="6.7109375" style="1" customWidth="1"/>
    <col min="14099" max="14337" width="8.5703125" style="1"/>
    <col min="14338" max="14338" width="47.28515625" style="1" customWidth="1"/>
    <col min="14339" max="14343" width="12.42578125" style="1" customWidth="1"/>
    <col min="14344" max="14344" width="3.42578125" style="1" customWidth="1"/>
    <col min="14345" max="14350" width="8.5703125" style="1"/>
    <col min="14351" max="14351" width="5" style="1" customWidth="1"/>
    <col min="14352" max="14353" width="8.5703125" style="1"/>
    <col min="14354" max="14354" width="6.7109375" style="1" customWidth="1"/>
    <col min="14355" max="14593" width="8.5703125" style="1"/>
    <col min="14594" max="14594" width="47.28515625" style="1" customWidth="1"/>
    <col min="14595" max="14599" width="12.42578125" style="1" customWidth="1"/>
    <col min="14600" max="14600" width="3.42578125" style="1" customWidth="1"/>
    <col min="14601" max="14606" width="8.5703125" style="1"/>
    <col min="14607" max="14607" width="5" style="1" customWidth="1"/>
    <col min="14608" max="14609" width="8.5703125" style="1"/>
    <col min="14610" max="14610" width="6.7109375" style="1" customWidth="1"/>
    <col min="14611" max="14849" width="8.5703125" style="1"/>
    <col min="14850" max="14850" width="47.28515625" style="1" customWidth="1"/>
    <col min="14851" max="14855" width="12.42578125" style="1" customWidth="1"/>
    <col min="14856" max="14856" width="3.42578125" style="1" customWidth="1"/>
    <col min="14857" max="14862" width="8.5703125" style="1"/>
    <col min="14863" max="14863" width="5" style="1" customWidth="1"/>
    <col min="14864" max="14865" width="8.5703125" style="1"/>
    <col min="14866" max="14866" width="6.7109375" style="1" customWidth="1"/>
    <col min="14867" max="15105" width="8.5703125" style="1"/>
    <col min="15106" max="15106" width="47.28515625" style="1" customWidth="1"/>
    <col min="15107" max="15111" width="12.42578125" style="1" customWidth="1"/>
    <col min="15112" max="15112" width="3.42578125" style="1" customWidth="1"/>
    <col min="15113" max="15118" width="8.5703125" style="1"/>
    <col min="15119" max="15119" width="5" style="1" customWidth="1"/>
    <col min="15120" max="15121" width="8.5703125" style="1"/>
    <col min="15122" max="15122" width="6.7109375" style="1" customWidth="1"/>
    <col min="15123" max="15361" width="8.5703125" style="1"/>
    <col min="15362" max="15362" width="47.28515625" style="1" customWidth="1"/>
    <col min="15363" max="15367" width="12.42578125" style="1" customWidth="1"/>
    <col min="15368" max="15368" width="3.42578125" style="1" customWidth="1"/>
    <col min="15369" max="15374" width="8.5703125" style="1"/>
    <col min="15375" max="15375" width="5" style="1" customWidth="1"/>
    <col min="15376" max="15377" width="8.5703125" style="1"/>
    <col min="15378" max="15378" width="6.7109375" style="1" customWidth="1"/>
    <col min="15379" max="15617" width="8.5703125" style="1"/>
    <col min="15618" max="15618" width="47.28515625" style="1" customWidth="1"/>
    <col min="15619" max="15623" width="12.42578125" style="1" customWidth="1"/>
    <col min="15624" max="15624" width="3.42578125" style="1" customWidth="1"/>
    <col min="15625" max="15630" width="8.5703125" style="1"/>
    <col min="15631" max="15631" width="5" style="1" customWidth="1"/>
    <col min="15632" max="15633" width="8.5703125" style="1"/>
    <col min="15634" max="15634" width="6.7109375" style="1" customWidth="1"/>
    <col min="15635" max="15873" width="8.5703125" style="1"/>
    <col min="15874" max="15874" width="47.28515625" style="1" customWidth="1"/>
    <col min="15875" max="15879" width="12.42578125" style="1" customWidth="1"/>
    <col min="15880" max="15880" width="3.42578125" style="1" customWidth="1"/>
    <col min="15881" max="15886" width="8.5703125" style="1"/>
    <col min="15887" max="15887" width="5" style="1" customWidth="1"/>
    <col min="15888" max="15889" width="8.5703125" style="1"/>
    <col min="15890" max="15890" width="6.7109375" style="1" customWidth="1"/>
    <col min="15891" max="16129" width="8.5703125" style="1"/>
    <col min="16130" max="16130" width="47.28515625" style="1" customWidth="1"/>
    <col min="16131" max="16135" width="12.42578125" style="1" customWidth="1"/>
    <col min="16136" max="16136" width="3.42578125" style="1" customWidth="1"/>
    <col min="16137" max="16142" width="8.5703125" style="1"/>
    <col min="16143" max="16143" width="5" style="1" customWidth="1"/>
    <col min="16144" max="16145" width="8.5703125" style="1"/>
    <col min="16146" max="16146" width="6.7109375" style="1" customWidth="1"/>
    <col min="16147" max="16384" width="8.5703125" style="1"/>
  </cols>
  <sheetData>
    <row r="1" spans="1:8" s="3" customFormat="1" x14ac:dyDescent="0.25">
      <c r="A1" s="531" t="s">
        <v>0</v>
      </c>
      <c r="B1" s="531"/>
      <c r="C1" s="531"/>
      <c r="D1" s="531"/>
      <c r="E1" s="531"/>
      <c r="F1" s="531"/>
      <c r="G1" s="531"/>
    </row>
    <row r="2" spans="1:8" s="4" customFormat="1" x14ac:dyDescent="0.25">
      <c r="A2" s="532" t="s">
        <v>1</v>
      </c>
      <c r="B2" s="532"/>
      <c r="C2" s="532"/>
      <c r="D2" s="532"/>
      <c r="E2" s="532"/>
      <c r="F2" s="532"/>
      <c r="G2" s="532"/>
    </row>
    <row r="3" spans="1:8" s="5" customFormat="1" x14ac:dyDescent="0.25">
      <c r="A3" s="514" t="s">
        <v>2</v>
      </c>
      <c r="B3" s="515"/>
      <c r="C3" s="515"/>
      <c r="D3" s="515"/>
      <c r="E3" s="515"/>
      <c r="F3" s="515"/>
      <c r="G3" s="515"/>
    </row>
    <row r="4" spans="1:8" s="5" customFormat="1" x14ac:dyDescent="0.25">
      <c r="A4" s="514" t="s">
        <v>3</v>
      </c>
      <c r="B4" s="514"/>
      <c r="C4" s="514"/>
      <c r="D4" s="514"/>
      <c r="E4" s="514"/>
      <c r="F4" s="514"/>
      <c r="G4" s="514"/>
    </row>
    <row r="5" spans="1:8" x14ac:dyDescent="0.25">
      <c r="A5" s="516" t="s">
        <v>4</v>
      </c>
      <c r="B5" s="37"/>
      <c r="C5" s="35"/>
      <c r="D5" s="37"/>
      <c r="E5" s="37"/>
      <c r="F5" s="37"/>
      <c r="G5" s="37"/>
    </row>
    <row r="6" spans="1:8" x14ac:dyDescent="0.25">
      <c r="A6" s="516" t="s">
        <v>5</v>
      </c>
      <c r="B6" s="37"/>
      <c r="C6" s="35"/>
      <c r="D6" s="37"/>
      <c r="E6" s="37"/>
      <c r="F6" s="37"/>
      <c r="G6" s="37"/>
    </row>
    <row r="7" spans="1:8" x14ac:dyDescent="0.25">
      <c r="A7" s="516" t="s">
        <v>6</v>
      </c>
      <c r="B7" s="517"/>
      <c r="C7" s="517"/>
      <c r="D7" s="517"/>
      <c r="E7" s="517"/>
      <c r="F7" s="517"/>
      <c r="G7" s="517"/>
    </row>
    <row r="8" spans="1:8" x14ac:dyDescent="0.25">
      <c r="A8" s="533" t="s">
        <v>7</v>
      </c>
      <c r="B8" s="533"/>
      <c r="C8" s="533"/>
      <c r="D8" s="518">
        <f>G37</f>
        <v>0</v>
      </c>
      <c r="E8" s="71"/>
      <c r="F8" s="519"/>
      <c r="G8" s="520"/>
    </row>
    <row r="9" spans="1:8" x14ac:dyDescent="0.25">
      <c r="A9" s="533" t="s">
        <v>8</v>
      </c>
      <c r="B9" s="533"/>
      <c r="C9" s="533"/>
      <c r="D9" s="521">
        <f>C31</f>
        <v>0</v>
      </c>
      <c r="E9" s="71"/>
      <c r="F9" s="71"/>
      <c r="G9" s="71"/>
    </row>
    <row r="10" spans="1:8" x14ac:dyDescent="0.25">
      <c r="A10" s="71"/>
      <c r="B10" s="1" t="s">
        <v>865</v>
      </c>
      <c r="C10" s="98"/>
      <c r="D10" s="71"/>
      <c r="E10" s="71"/>
      <c r="F10" s="71"/>
      <c r="G10" s="71"/>
    </row>
    <row r="11" spans="1:8" x14ac:dyDescent="0.25">
      <c r="A11" s="534" t="s">
        <v>10</v>
      </c>
      <c r="B11" s="535" t="s">
        <v>11</v>
      </c>
      <c r="C11" s="534" t="s">
        <v>12</v>
      </c>
      <c r="D11" s="536" t="s">
        <v>13</v>
      </c>
      <c r="E11" s="536"/>
      <c r="F11" s="536"/>
      <c r="G11" s="535" t="s">
        <v>14</v>
      </c>
      <c r="H11" s="1"/>
    </row>
    <row r="12" spans="1:8" ht="22.5" x14ac:dyDescent="0.25">
      <c r="A12" s="534"/>
      <c r="B12" s="535"/>
      <c r="C12" s="534"/>
      <c r="D12" s="522" t="s">
        <v>15</v>
      </c>
      <c r="E12" s="522" t="s">
        <v>16</v>
      </c>
      <c r="F12" s="522" t="s">
        <v>17</v>
      </c>
      <c r="G12" s="535"/>
      <c r="H12" s="1"/>
    </row>
    <row r="13" spans="1:8" x14ac:dyDescent="0.25">
      <c r="A13" s="57">
        <v>1</v>
      </c>
      <c r="B13" s="7" t="s">
        <v>32</v>
      </c>
      <c r="C13" s="523"/>
      <c r="D13" s="523"/>
      <c r="E13" s="523"/>
      <c r="F13" s="523"/>
      <c r="G13" s="523"/>
      <c r="H13" s="1"/>
    </row>
    <row r="14" spans="1:8" x14ac:dyDescent="0.25">
      <c r="A14" s="57">
        <f t="shared" ref="A14:A29" si="0">A13+1</f>
        <v>2</v>
      </c>
      <c r="B14" s="7" t="s">
        <v>107</v>
      </c>
      <c r="C14" s="523"/>
      <c r="D14" s="523"/>
      <c r="E14" s="523"/>
      <c r="F14" s="523"/>
      <c r="G14" s="523"/>
      <c r="H14" s="1"/>
    </row>
    <row r="15" spans="1:8" x14ac:dyDescent="0.25">
      <c r="A15" s="57">
        <f t="shared" si="0"/>
        <v>3</v>
      </c>
      <c r="B15" s="281" t="s">
        <v>258</v>
      </c>
      <c r="C15" s="523"/>
      <c r="D15" s="523"/>
      <c r="E15" s="523"/>
      <c r="F15" s="523"/>
      <c r="G15" s="523"/>
      <c r="H15" s="1"/>
    </row>
    <row r="16" spans="1:8" x14ac:dyDescent="0.25">
      <c r="A16" s="57">
        <f t="shared" si="0"/>
        <v>4</v>
      </c>
      <c r="B16" s="281" t="s">
        <v>269</v>
      </c>
      <c r="C16" s="523"/>
      <c r="D16" s="523"/>
      <c r="E16" s="523"/>
      <c r="F16" s="523"/>
      <c r="G16" s="523"/>
      <c r="H16" s="1"/>
    </row>
    <row r="17" spans="1:8" x14ac:dyDescent="0.25">
      <c r="A17" s="57">
        <f t="shared" si="0"/>
        <v>5</v>
      </c>
      <c r="B17" s="274" t="s">
        <v>316</v>
      </c>
      <c r="C17" s="523"/>
      <c r="D17" s="523"/>
      <c r="E17" s="523"/>
      <c r="F17" s="523"/>
      <c r="G17" s="523"/>
      <c r="H17" s="1"/>
    </row>
    <row r="18" spans="1:8" x14ac:dyDescent="0.25">
      <c r="A18" s="57">
        <f t="shared" si="0"/>
        <v>6</v>
      </c>
      <c r="B18" s="274" t="s">
        <v>335</v>
      </c>
      <c r="C18" s="523"/>
      <c r="D18" s="523"/>
      <c r="E18" s="523"/>
      <c r="F18" s="523"/>
      <c r="G18" s="523"/>
      <c r="H18" s="1"/>
    </row>
    <row r="19" spans="1:8" x14ac:dyDescent="0.25">
      <c r="A19" s="57">
        <f t="shared" si="0"/>
        <v>7</v>
      </c>
      <c r="B19" s="162" t="s">
        <v>372</v>
      </c>
      <c r="C19" s="523"/>
      <c r="D19" s="523"/>
      <c r="E19" s="523"/>
      <c r="F19" s="523"/>
      <c r="G19" s="523"/>
      <c r="H19" s="1"/>
    </row>
    <row r="20" spans="1:8" x14ac:dyDescent="0.25">
      <c r="A20" s="57">
        <f t="shared" si="0"/>
        <v>8</v>
      </c>
      <c r="B20" s="162" t="s">
        <v>386</v>
      </c>
      <c r="C20" s="523"/>
      <c r="D20" s="523"/>
      <c r="E20" s="523"/>
      <c r="F20" s="523"/>
      <c r="G20" s="523"/>
      <c r="H20" s="1"/>
    </row>
    <row r="21" spans="1:8" ht="22.5" x14ac:dyDescent="0.25">
      <c r="A21" s="57">
        <f t="shared" si="0"/>
        <v>9</v>
      </c>
      <c r="B21" s="280" t="s">
        <v>419</v>
      </c>
      <c r="C21" s="523"/>
      <c r="D21" s="523"/>
      <c r="E21" s="523"/>
      <c r="F21" s="523"/>
      <c r="G21" s="523"/>
      <c r="H21" s="1"/>
    </row>
    <row r="22" spans="1:8" x14ac:dyDescent="0.25">
      <c r="A22" s="57">
        <f t="shared" si="0"/>
        <v>10</v>
      </c>
      <c r="B22" s="281" t="s">
        <v>490</v>
      </c>
      <c r="C22" s="523"/>
      <c r="D22" s="523"/>
      <c r="E22" s="523"/>
      <c r="F22" s="523"/>
      <c r="G22" s="523"/>
      <c r="H22" s="1"/>
    </row>
    <row r="23" spans="1:8" x14ac:dyDescent="0.25">
      <c r="A23" s="57">
        <f t="shared" si="0"/>
        <v>11</v>
      </c>
      <c r="B23" s="281" t="s">
        <v>544</v>
      </c>
      <c r="C23" s="523"/>
      <c r="D23" s="523"/>
      <c r="E23" s="523"/>
      <c r="F23" s="523"/>
      <c r="G23" s="523"/>
      <c r="H23" s="1"/>
    </row>
    <row r="24" spans="1:8" x14ac:dyDescent="0.25">
      <c r="A24" s="57">
        <f t="shared" si="0"/>
        <v>12</v>
      </c>
      <c r="B24" s="281" t="s">
        <v>573</v>
      </c>
      <c r="C24" s="523"/>
      <c r="D24" s="523"/>
      <c r="E24" s="523"/>
      <c r="F24" s="523"/>
      <c r="G24" s="523"/>
      <c r="H24" s="1"/>
    </row>
    <row r="25" spans="1:8" x14ac:dyDescent="0.25">
      <c r="A25" s="57">
        <f t="shared" si="0"/>
        <v>13</v>
      </c>
      <c r="B25" s="281" t="s">
        <v>679</v>
      </c>
      <c r="C25" s="523"/>
      <c r="D25" s="523"/>
      <c r="E25" s="523"/>
      <c r="F25" s="523"/>
      <c r="G25" s="523"/>
      <c r="H25" s="1"/>
    </row>
    <row r="26" spans="1:8" x14ac:dyDescent="0.25">
      <c r="A26" s="57">
        <f t="shared" si="0"/>
        <v>14</v>
      </c>
      <c r="B26" s="281" t="s">
        <v>708</v>
      </c>
      <c r="C26" s="523"/>
      <c r="D26" s="523"/>
      <c r="E26" s="523"/>
      <c r="F26" s="523"/>
      <c r="G26" s="523"/>
      <c r="H26" s="1"/>
    </row>
    <row r="27" spans="1:8" x14ac:dyDescent="0.25">
      <c r="A27" s="57">
        <f t="shared" si="0"/>
        <v>15</v>
      </c>
      <c r="B27" s="281" t="s">
        <v>741</v>
      </c>
      <c r="C27" s="523"/>
      <c r="D27" s="523"/>
      <c r="E27" s="523"/>
      <c r="F27" s="523"/>
      <c r="G27" s="523"/>
      <c r="H27" s="1"/>
    </row>
    <row r="28" spans="1:8" x14ac:dyDescent="0.25">
      <c r="A28" s="57">
        <f t="shared" si="0"/>
        <v>16</v>
      </c>
      <c r="B28" s="281" t="s">
        <v>806</v>
      </c>
      <c r="C28" s="523"/>
      <c r="D28" s="523"/>
      <c r="E28" s="523"/>
      <c r="F28" s="523"/>
      <c r="G28" s="523"/>
      <c r="H28" s="1"/>
    </row>
    <row r="29" spans="1:8" x14ac:dyDescent="0.25">
      <c r="A29" s="57">
        <f t="shared" si="0"/>
        <v>17</v>
      </c>
      <c r="B29" s="281" t="s">
        <v>841</v>
      </c>
      <c r="C29" s="523"/>
      <c r="D29" s="523"/>
      <c r="E29" s="523"/>
      <c r="F29" s="523"/>
      <c r="G29" s="523"/>
      <c r="H29" s="1"/>
    </row>
    <row r="30" spans="1:8" x14ac:dyDescent="0.25">
      <c r="A30" s="109"/>
      <c r="B30" s="105"/>
      <c r="C30" s="524"/>
      <c r="D30" s="524"/>
      <c r="E30" s="524"/>
      <c r="F30" s="524"/>
      <c r="G30" s="524"/>
      <c r="H30" s="1"/>
    </row>
    <row r="31" spans="1:8" x14ac:dyDescent="0.25">
      <c r="A31" s="525"/>
      <c r="B31" s="526" t="s">
        <v>18</v>
      </c>
      <c r="C31" s="526">
        <f>SUM(C13:C30)</f>
        <v>0</v>
      </c>
      <c r="D31" s="526">
        <f>SUM(D13:D30)</f>
        <v>0</v>
      </c>
      <c r="E31" s="526">
        <f>SUM(E13:E30)</f>
        <v>0</v>
      </c>
      <c r="F31" s="526">
        <f>SUM(F13:F30)</f>
        <v>0</v>
      </c>
      <c r="G31" s="526">
        <f>SUM(G13:G30)</f>
        <v>0</v>
      </c>
      <c r="H31" s="1"/>
    </row>
    <row r="32" spans="1:8" x14ac:dyDescent="0.25">
      <c r="A32" s="527"/>
      <c r="B32" s="8"/>
      <c r="C32" s="9"/>
      <c r="D32" s="8"/>
      <c r="E32" s="10" t="s">
        <v>19</v>
      </c>
      <c r="F32" s="11">
        <v>0</v>
      </c>
      <c r="G32" s="12"/>
      <c r="H32" s="1"/>
    </row>
    <row r="33" spans="1:8" x14ac:dyDescent="0.25">
      <c r="A33" s="193"/>
      <c r="B33" s="8"/>
      <c r="C33" s="9"/>
      <c r="D33" s="8"/>
      <c r="E33" s="10" t="s">
        <v>20</v>
      </c>
      <c r="F33" s="11">
        <v>0</v>
      </c>
      <c r="G33" s="12"/>
      <c r="H33" s="1"/>
    </row>
    <row r="34" spans="1:8" x14ac:dyDescent="0.25">
      <c r="A34" s="193"/>
      <c r="B34" s="8"/>
      <c r="C34" s="9"/>
      <c r="D34" s="8"/>
      <c r="E34" s="10" t="s">
        <v>21</v>
      </c>
      <c r="F34" s="13">
        <v>0.2409</v>
      </c>
      <c r="G34" s="12"/>
      <c r="H34" s="1"/>
    </row>
    <row r="35" spans="1:8" x14ac:dyDescent="0.25">
      <c r="A35" s="193"/>
      <c r="B35" s="8"/>
      <c r="C35" s="9"/>
      <c r="D35" s="8"/>
      <c r="E35" s="10" t="s">
        <v>22</v>
      </c>
      <c r="F35" s="14" t="s">
        <v>23</v>
      </c>
      <c r="G35" s="15"/>
      <c r="H35" s="1"/>
    </row>
    <row r="36" spans="1:8" x14ac:dyDescent="0.2">
      <c r="A36" s="193"/>
      <c r="B36" s="8"/>
      <c r="C36" s="9"/>
      <c r="D36" s="8"/>
      <c r="E36" s="528" t="s">
        <v>24</v>
      </c>
      <c r="F36" s="529">
        <v>0.02</v>
      </c>
      <c r="G36" s="530"/>
      <c r="H36" s="1"/>
    </row>
    <row r="37" spans="1:8" x14ac:dyDescent="0.2">
      <c r="A37" s="193"/>
      <c r="B37" s="8"/>
      <c r="C37" s="9"/>
      <c r="D37" s="16"/>
      <c r="E37" s="10" t="s">
        <v>22</v>
      </c>
      <c r="F37" s="14" t="s">
        <v>23</v>
      </c>
      <c r="G37" s="530"/>
      <c r="H37" s="1"/>
    </row>
    <row r="38" spans="1:8" x14ac:dyDescent="0.25">
      <c r="A38" s="193"/>
      <c r="B38" s="17" t="s">
        <v>25</v>
      </c>
      <c r="C38" s="9"/>
      <c r="D38" s="8"/>
      <c r="E38" s="18" t="s">
        <v>26</v>
      </c>
      <c r="F38" s="19">
        <v>0.21</v>
      </c>
      <c r="G38" s="20"/>
      <c r="H38" s="1"/>
    </row>
    <row r="39" spans="1:8" x14ac:dyDescent="0.25">
      <c r="A39" s="193"/>
      <c r="B39" s="21" t="s">
        <v>27</v>
      </c>
      <c r="C39" s="9"/>
      <c r="D39" s="8"/>
      <c r="E39" s="18" t="s">
        <v>28</v>
      </c>
      <c r="F39" s="22"/>
      <c r="G39" s="20"/>
      <c r="H39" s="1"/>
    </row>
    <row r="40" spans="1:8" x14ac:dyDescent="0.25">
      <c r="A40" s="193"/>
      <c r="B40" s="10"/>
      <c r="C40" s="9"/>
      <c r="D40" s="8"/>
      <c r="E40" s="8"/>
      <c r="F40" s="8"/>
      <c r="G40" s="8"/>
    </row>
    <row r="41" spans="1:8" x14ac:dyDescent="0.25">
      <c r="A41" s="193"/>
      <c r="B41" s="23" t="s">
        <v>29</v>
      </c>
      <c r="C41" s="9"/>
      <c r="D41" s="8"/>
      <c r="E41" s="8"/>
      <c r="F41" s="8"/>
      <c r="G41" s="8"/>
    </row>
    <row r="42" spans="1:8" x14ac:dyDescent="0.25">
      <c r="A42" s="193"/>
      <c r="B42" s="24" t="s">
        <v>30</v>
      </c>
      <c r="C42" s="9"/>
      <c r="D42" s="8"/>
      <c r="E42" s="8"/>
      <c r="F42" s="8"/>
      <c r="G42" s="8"/>
    </row>
  </sheetData>
  <mergeCells count="9">
    <mergeCell ref="A1:G1"/>
    <mergeCell ref="A2:G2"/>
    <mergeCell ref="A8:C8"/>
    <mergeCell ref="A9:C9"/>
    <mergeCell ref="A11:A12"/>
    <mergeCell ref="B11:B12"/>
    <mergeCell ref="C11:C12"/>
    <mergeCell ref="D11:F11"/>
    <mergeCell ref="G11:G12"/>
  </mergeCells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2"/>
  <sheetViews>
    <sheetView view="pageBreakPreview" topLeftCell="A37" zoomScale="110" zoomScaleNormal="120" zoomScaleSheetLayoutView="110" workbookViewId="0">
      <selection activeCell="A9" activeCellId="1" sqref="E14:E62 A9"/>
    </sheetView>
  </sheetViews>
  <sheetFormatPr defaultColWidth="6.85546875" defaultRowHeight="11.25" x14ac:dyDescent="0.25"/>
  <cols>
    <col min="1" max="1" width="2.85546875" style="1" customWidth="1"/>
    <col min="2" max="2" width="4.28515625" style="1" customWidth="1"/>
    <col min="3" max="3" width="45.7109375" style="25" customWidth="1"/>
    <col min="4" max="4" width="4.5703125" style="1" customWidth="1"/>
    <col min="5" max="5" width="6.140625" style="1" customWidth="1"/>
    <col min="6" max="6" width="0" style="1" hidden="1" customWidth="1"/>
    <col min="7" max="7" width="6.28515625" style="27" customWidth="1"/>
    <col min="8" max="12" width="6.28515625" style="1" customWidth="1"/>
    <col min="13" max="17" width="8" style="1" customWidth="1"/>
    <col min="18" max="16384" width="6.8554687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273" t="s">
        <v>386</v>
      </c>
      <c r="B2" s="273"/>
      <c r="C2" s="273"/>
      <c r="D2" s="273"/>
      <c r="E2" s="273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02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x14ac:dyDescent="0.25">
      <c r="A4" s="35"/>
      <c r="B4" s="35"/>
      <c r="C4" s="302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303" t="s">
        <v>317</v>
      </c>
      <c r="G8" s="42" t="s">
        <v>35</v>
      </c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Q66</f>
        <v>0</v>
      </c>
    </row>
    <row r="10" spans="1:17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/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/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/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 t="str">
        <f t="shared" ref="A14:A62" si="1">IF(COUNTBLANK(B14)=1," ",COUNTA(B$14:B14))</f>
        <v xml:space="preserve"> </v>
      </c>
      <c r="B14" s="65"/>
      <c r="C14" s="341" t="s">
        <v>387</v>
      </c>
      <c r="D14" s="163"/>
      <c r="E14" s="251"/>
      <c r="F14" s="65"/>
      <c r="G14" s="65"/>
      <c r="H14" s="308"/>
      <c r="I14" s="65"/>
      <c r="J14" s="65"/>
      <c r="K14" s="65"/>
      <c r="L14" s="305"/>
      <c r="M14" s="306">
        <f>ROUND(E14*G14,2)</f>
        <v>0</v>
      </c>
      <c r="N14" s="306">
        <f>ROUND(E14*I14,2)</f>
        <v>0</v>
      </c>
      <c r="O14" s="306">
        <f>ROUND(E14*J14,2)</f>
        <v>0</v>
      </c>
      <c r="P14" s="306">
        <f>ROUND(E14*K14,2)</f>
        <v>0</v>
      </c>
      <c r="Q14" s="306">
        <f>SUM(N14:P14)</f>
        <v>0</v>
      </c>
    </row>
    <row r="15" spans="1:17" x14ac:dyDescent="0.25">
      <c r="A15" s="57" t="str">
        <f t="shared" si="1"/>
        <v xml:space="preserve"> </v>
      </c>
      <c r="B15" s="163"/>
      <c r="C15" s="274" t="s">
        <v>388</v>
      </c>
      <c r="D15" s="163"/>
      <c r="E15" s="163"/>
      <c r="F15" s="65"/>
      <c r="G15" s="65"/>
      <c r="H15" s="308"/>
      <c r="I15" s="65"/>
      <c r="J15" s="65"/>
      <c r="K15" s="65"/>
      <c r="L15" s="305"/>
      <c r="M15" s="306"/>
      <c r="N15" s="306"/>
      <c r="O15" s="306"/>
      <c r="P15" s="306"/>
      <c r="Q15" s="306"/>
    </row>
    <row r="16" spans="1:17" ht="27.95" customHeight="1" x14ac:dyDescent="0.25">
      <c r="A16" s="57">
        <f t="shared" si="1"/>
        <v>1</v>
      </c>
      <c r="B16" s="58" t="s">
        <v>52</v>
      </c>
      <c r="C16" s="274" t="s">
        <v>389</v>
      </c>
      <c r="D16" s="163" t="s">
        <v>102</v>
      </c>
      <c r="E16" s="164">
        <v>8.8000000000000007</v>
      </c>
      <c r="F16" s="65"/>
      <c r="G16" s="62"/>
      <c r="H16" s="308"/>
      <c r="I16" s="69"/>
      <c r="J16" s="69"/>
      <c r="K16" s="62"/>
      <c r="L16" s="305"/>
      <c r="M16" s="306"/>
      <c r="N16" s="306"/>
      <c r="O16" s="306"/>
      <c r="P16" s="306"/>
      <c r="Q16" s="306"/>
    </row>
    <row r="17" spans="1:19" ht="22.5" x14ac:dyDescent="0.25">
      <c r="A17" s="57">
        <f t="shared" si="1"/>
        <v>2</v>
      </c>
      <c r="B17" s="58" t="s">
        <v>52</v>
      </c>
      <c r="C17" s="274" t="s">
        <v>390</v>
      </c>
      <c r="D17" s="163" t="s">
        <v>102</v>
      </c>
      <c r="E17" s="164">
        <v>5.6</v>
      </c>
      <c r="F17" s="65"/>
      <c r="G17" s="61"/>
      <c r="H17" s="308"/>
      <c r="I17" s="61"/>
      <c r="J17" s="61"/>
      <c r="K17" s="61"/>
      <c r="L17" s="305"/>
      <c r="M17" s="306"/>
      <c r="N17" s="306"/>
      <c r="O17" s="306"/>
      <c r="P17" s="306"/>
      <c r="Q17" s="306"/>
    </row>
    <row r="18" spans="1:19" s="343" customFormat="1" ht="22.5" x14ac:dyDescent="0.25">
      <c r="A18" s="57">
        <f t="shared" si="1"/>
        <v>3</v>
      </c>
      <c r="B18" s="58" t="s">
        <v>52</v>
      </c>
      <c r="C18" s="274" t="s">
        <v>391</v>
      </c>
      <c r="D18" s="163" t="s">
        <v>102</v>
      </c>
      <c r="E18" s="164">
        <v>6.8</v>
      </c>
      <c r="F18" s="342"/>
      <c r="G18" s="61"/>
      <c r="H18" s="308"/>
      <c r="I18" s="61"/>
      <c r="J18" s="69"/>
      <c r="K18" s="61"/>
      <c r="L18" s="305"/>
      <c r="M18" s="306"/>
      <c r="N18" s="306"/>
      <c r="O18" s="306"/>
      <c r="P18" s="306"/>
      <c r="Q18" s="306"/>
    </row>
    <row r="19" spans="1:19" s="288" customFormat="1" x14ac:dyDescent="0.25">
      <c r="A19" s="57" t="str">
        <f t="shared" si="1"/>
        <v xml:space="preserve"> </v>
      </c>
      <c r="B19" s="57"/>
      <c r="C19" s="344" t="s">
        <v>392</v>
      </c>
      <c r="D19" s="61" t="s">
        <v>102</v>
      </c>
      <c r="E19" s="61">
        <f>E18*F19</f>
        <v>7.48</v>
      </c>
      <c r="F19" s="61">
        <v>1.1000000000000001</v>
      </c>
      <c r="G19" s="61"/>
      <c r="H19" s="308"/>
      <c r="I19" s="61"/>
      <c r="J19" s="61"/>
      <c r="K19" s="61"/>
      <c r="L19" s="305"/>
      <c r="M19" s="306"/>
      <c r="N19" s="306"/>
      <c r="O19" s="306"/>
      <c r="P19" s="306"/>
      <c r="Q19" s="306"/>
    </row>
    <row r="20" spans="1:19" ht="22.5" x14ac:dyDescent="0.2">
      <c r="A20" s="57">
        <f t="shared" si="1"/>
        <v>4</v>
      </c>
      <c r="B20" s="58" t="s">
        <v>52</v>
      </c>
      <c r="C20" s="274" t="s">
        <v>393</v>
      </c>
      <c r="D20" s="163" t="s">
        <v>102</v>
      </c>
      <c r="E20" s="345">
        <v>5</v>
      </c>
      <c r="F20" s="346"/>
      <c r="G20" s="61"/>
      <c r="H20" s="308"/>
      <c r="I20" s="61"/>
      <c r="J20" s="69"/>
      <c r="K20" s="61"/>
      <c r="L20" s="305"/>
      <c r="M20" s="306"/>
      <c r="N20" s="306"/>
      <c r="O20" s="306"/>
      <c r="P20" s="306"/>
      <c r="Q20" s="306"/>
    </row>
    <row r="21" spans="1:19" x14ac:dyDescent="0.25">
      <c r="A21" s="57" t="str">
        <f t="shared" si="1"/>
        <v xml:space="preserve"> </v>
      </c>
      <c r="B21" s="163"/>
      <c r="C21" s="274" t="s">
        <v>394</v>
      </c>
      <c r="D21" s="163" t="s">
        <v>102</v>
      </c>
      <c r="E21" s="61">
        <f>ROUNDUP(E20*F21,2)</f>
        <v>5.25</v>
      </c>
      <c r="F21" s="61">
        <v>1.05</v>
      </c>
      <c r="G21" s="61"/>
      <c r="H21" s="308"/>
      <c r="I21" s="61"/>
      <c r="J21" s="69"/>
      <c r="K21" s="63"/>
      <c r="L21" s="305"/>
      <c r="M21" s="306"/>
      <c r="N21" s="306"/>
      <c r="O21" s="306"/>
      <c r="P21" s="306"/>
      <c r="Q21" s="306"/>
    </row>
    <row r="22" spans="1:19" ht="22.5" x14ac:dyDescent="0.25">
      <c r="A22" s="57" t="str">
        <f t="shared" si="1"/>
        <v xml:space="preserve"> </v>
      </c>
      <c r="B22" s="163"/>
      <c r="C22" s="274" t="s">
        <v>395</v>
      </c>
      <c r="D22" s="163" t="s">
        <v>59</v>
      </c>
      <c r="E22" s="61">
        <f>ROUNDUP(E20*F22,2)</f>
        <v>25</v>
      </c>
      <c r="F22" s="61">
        <v>5</v>
      </c>
      <c r="G22" s="61"/>
      <c r="H22" s="308"/>
      <c r="I22" s="61"/>
      <c r="J22" s="69"/>
      <c r="K22" s="63"/>
      <c r="L22" s="305"/>
      <c r="M22" s="306"/>
      <c r="N22" s="306"/>
      <c r="O22" s="306"/>
      <c r="P22" s="306"/>
      <c r="Q22" s="306"/>
    </row>
    <row r="23" spans="1:19" ht="22.5" x14ac:dyDescent="0.25">
      <c r="A23" s="57" t="str">
        <f t="shared" si="1"/>
        <v xml:space="preserve"> </v>
      </c>
      <c r="B23" s="163"/>
      <c r="C23" s="274" t="s">
        <v>396</v>
      </c>
      <c r="D23" s="163" t="s">
        <v>69</v>
      </c>
      <c r="E23" s="61">
        <f>ROUNDUP(E20*F23,0)</f>
        <v>1</v>
      </c>
      <c r="F23" s="61">
        <v>0.2</v>
      </c>
      <c r="G23" s="61"/>
      <c r="H23" s="308"/>
      <c r="I23" s="61"/>
      <c r="J23" s="69"/>
      <c r="K23" s="63"/>
      <c r="L23" s="305"/>
      <c r="M23" s="306"/>
      <c r="N23" s="306"/>
      <c r="O23" s="306"/>
      <c r="P23" s="306"/>
      <c r="Q23" s="306"/>
    </row>
    <row r="24" spans="1:19" s="71" customFormat="1" x14ac:dyDescent="0.25">
      <c r="A24" s="57">
        <f t="shared" si="1"/>
        <v>5</v>
      </c>
      <c r="B24" s="58" t="s">
        <v>52</v>
      </c>
      <c r="C24" s="274" t="s">
        <v>397</v>
      </c>
      <c r="D24" s="163" t="s">
        <v>59</v>
      </c>
      <c r="E24" s="164">
        <v>1.5</v>
      </c>
      <c r="F24" s="62"/>
      <c r="G24" s="62"/>
      <c r="H24" s="308"/>
      <c r="I24" s="62"/>
      <c r="J24" s="69"/>
      <c r="K24" s="62"/>
      <c r="L24" s="305"/>
      <c r="M24" s="306"/>
      <c r="N24" s="306"/>
      <c r="O24" s="306"/>
      <c r="P24" s="306"/>
      <c r="Q24" s="306"/>
      <c r="S24" s="1"/>
    </row>
    <row r="25" spans="1:19" s="71" customFormat="1" x14ac:dyDescent="0.25">
      <c r="A25" s="57" t="str">
        <f t="shared" si="1"/>
        <v xml:space="preserve"> </v>
      </c>
      <c r="B25" s="73"/>
      <c r="C25" s="281" t="s">
        <v>344</v>
      </c>
      <c r="D25" s="73" t="s">
        <v>69</v>
      </c>
      <c r="E25" s="62">
        <f>E24*F25</f>
        <v>0.60000000000000009</v>
      </c>
      <c r="F25" s="62">
        <v>0.4</v>
      </c>
      <c r="G25" s="62"/>
      <c r="H25" s="308"/>
      <c r="I25" s="62"/>
      <c r="J25" s="62"/>
      <c r="K25" s="62"/>
      <c r="L25" s="305"/>
      <c r="M25" s="306"/>
      <c r="N25" s="306"/>
      <c r="O25" s="306"/>
      <c r="P25" s="306"/>
      <c r="Q25" s="306"/>
      <c r="S25" s="1"/>
    </row>
    <row r="26" spans="1:19" x14ac:dyDescent="0.25">
      <c r="A26" s="57">
        <f t="shared" si="1"/>
        <v>6</v>
      </c>
      <c r="B26" s="58" t="s">
        <v>52</v>
      </c>
      <c r="C26" s="274" t="s">
        <v>398</v>
      </c>
      <c r="D26" s="163" t="s">
        <v>56</v>
      </c>
      <c r="E26" s="307">
        <v>64</v>
      </c>
      <c r="F26" s="65"/>
      <c r="G26" s="62"/>
      <c r="H26" s="308"/>
      <c r="I26" s="69"/>
      <c r="J26" s="69"/>
      <c r="K26" s="62"/>
      <c r="L26" s="305"/>
      <c r="M26" s="306"/>
      <c r="N26" s="306"/>
      <c r="O26" s="306"/>
      <c r="P26" s="306"/>
      <c r="Q26" s="306"/>
    </row>
    <row r="27" spans="1:19" ht="22.5" x14ac:dyDescent="0.25">
      <c r="A27" s="57">
        <f t="shared" si="1"/>
        <v>7</v>
      </c>
      <c r="B27" s="58" t="s">
        <v>52</v>
      </c>
      <c r="C27" s="274" t="s">
        <v>399</v>
      </c>
      <c r="D27" s="163" t="s">
        <v>59</v>
      </c>
      <c r="E27" s="164">
        <v>30</v>
      </c>
      <c r="F27" s="65"/>
      <c r="G27" s="62"/>
      <c r="H27" s="308"/>
      <c r="I27" s="69"/>
      <c r="J27" s="69"/>
      <c r="K27" s="62"/>
      <c r="L27" s="305"/>
      <c r="M27" s="306"/>
      <c r="N27" s="306"/>
      <c r="O27" s="306"/>
      <c r="P27" s="306"/>
      <c r="Q27" s="306"/>
    </row>
    <row r="28" spans="1:19" ht="22.5" x14ac:dyDescent="0.25">
      <c r="A28" s="57" t="str">
        <f t="shared" si="1"/>
        <v xml:space="preserve"> </v>
      </c>
      <c r="B28" s="163"/>
      <c r="C28" s="274" t="s">
        <v>400</v>
      </c>
      <c r="D28" s="163"/>
      <c r="E28" s="164"/>
      <c r="F28" s="65"/>
      <c r="G28" s="65"/>
      <c r="H28" s="308"/>
      <c r="I28" s="65"/>
      <c r="J28" s="65"/>
      <c r="K28" s="65"/>
      <c r="L28" s="305"/>
      <c r="M28" s="306"/>
      <c r="N28" s="306"/>
      <c r="O28" s="306"/>
      <c r="P28" s="306"/>
      <c r="Q28" s="306"/>
    </row>
    <row r="29" spans="1:19" ht="22.5" x14ac:dyDescent="0.25">
      <c r="A29" s="57" t="str">
        <f t="shared" si="1"/>
        <v xml:space="preserve"> </v>
      </c>
      <c r="B29" s="163"/>
      <c r="C29" s="274" t="s">
        <v>401</v>
      </c>
      <c r="D29" s="163" t="s">
        <v>56</v>
      </c>
      <c r="E29" s="307">
        <v>2</v>
      </c>
      <c r="F29" s="65"/>
      <c r="G29" s="65"/>
      <c r="H29" s="308"/>
      <c r="I29" s="65"/>
      <c r="J29" s="65"/>
      <c r="K29" s="65"/>
      <c r="L29" s="305"/>
      <c r="M29" s="306"/>
      <c r="N29" s="306"/>
      <c r="O29" s="306"/>
      <c r="P29" s="306"/>
      <c r="Q29" s="306"/>
    </row>
    <row r="30" spans="1:19" ht="22.5" x14ac:dyDescent="0.25">
      <c r="A30" s="57">
        <f t="shared" si="1"/>
        <v>8</v>
      </c>
      <c r="B30" s="58" t="s">
        <v>52</v>
      </c>
      <c r="C30" s="274" t="s">
        <v>402</v>
      </c>
      <c r="D30" s="163" t="s">
        <v>102</v>
      </c>
      <c r="E30" s="164">
        <v>1.1000000000000001</v>
      </c>
      <c r="F30" s="65"/>
      <c r="G30" s="62"/>
      <c r="H30" s="308"/>
      <c r="I30" s="69"/>
      <c r="J30" s="69"/>
      <c r="K30" s="62"/>
      <c r="L30" s="305"/>
      <c r="M30" s="306"/>
      <c r="N30" s="306"/>
      <c r="O30" s="306"/>
      <c r="P30" s="306"/>
      <c r="Q30" s="306"/>
    </row>
    <row r="31" spans="1:19" ht="22.5" x14ac:dyDescent="0.25">
      <c r="A31" s="57">
        <f t="shared" si="1"/>
        <v>9</v>
      </c>
      <c r="B31" s="58" t="s">
        <v>52</v>
      </c>
      <c r="C31" s="274" t="s">
        <v>403</v>
      </c>
      <c r="D31" s="163" t="s">
        <v>59</v>
      </c>
      <c r="E31" s="164">
        <v>6</v>
      </c>
      <c r="F31" s="65"/>
      <c r="G31" s="62"/>
      <c r="H31" s="308"/>
      <c r="I31" s="69"/>
      <c r="J31" s="69"/>
      <c r="K31" s="62"/>
      <c r="L31" s="305"/>
      <c r="M31" s="306"/>
      <c r="N31" s="306"/>
      <c r="O31" s="306"/>
      <c r="P31" s="306"/>
      <c r="Q31" s="306"/>
    </row>
    <row r="32" spans="1:19" ht="22.5" x14ac:dyDescent="0.2">
      <c r="A32" s="57">
        <f t="shared" si="1"/>
        <v>10</v>
      </c>
      <c r="B32" s="58" t="s">
        <v>52</v>
      </c>
      <c r="C32" s="274" t="s">
        <v>404</v>
      </c>
      <c r="D32" s="163" t="s">
        <v>59</v>
      </c>
      <c r="E32" s="164">
        <v>6</v>
      </c>
      <c r="F32" s="346"/>
      <c r="G32" s="61"/>
      <c r="H32" s="308"/>
      <c r="I32" s="61"/>
      <c r="J32" s="69"/>
      <c r="K32" s="61"/>
      <c r="L32" s="305"/>
      <c r="M32" s="306"/>
      <c r="N32" s="306"/>
      <c r="O32" s="306"/>
      <c r="P32" s="306"/>
      <c r="Q32" s="306"/>
    </row>
    <row r="33" spans="1:17" x14ac:dyDescent="0.25">
      <c r="A33" s="57" t="str">
        <f t="shared" si="1"/>
        <v xml:space="preserve"> </v>
      </c>
      <c r="B33" s="163"/>
      <c r="C33" s="274" t="s">
        <v>394</v>
      </c>
      <c r="D33" s="163" t="s">
        <v>102</v>
      </c>
      <c r="E33" s="61">
        <f>ROUNDUP(E32*F33,2)</f>
        <v>0.3</v>
      </c>
      <c r="F33" s="61">
        <v>0.05</v>
      </c>
      <c r="G33" s="61"/>
      <c r="H33" s="308"/>
      <c r="I33" s="61"/>
      <c r="J33" s="69"/>
      <c r="K33" s="63"/>
      <c r="L33" s="305"/>
      <c r="M33" s="306"/>
      <c r="N33" s="306"/>
      <c r="O33" s="306"/>
      <c r="P33" s="306"/>
      <c r="Q33" s="306"/>
    </row>
    <row r="34" spans="1:17" x14ac:dyDescent="0.25">
      <c r="A34" s="57" t="str">
        <f t="shared" si="1"/>
        <v xml:space="preserve"> </v>
      </c>
      <c r="B34" s="163"/>
      <c r="C34" s="274" t="s">
        <v>405</v>
      </c>
      <c r="D34" s="163" t="s">
        <v>59</v>
      </c>
      <c r="E34" s="61">
        <f>ROUNDUP(E32*F34,2)</f>
        <v>6.6</v>
      </c>
      <c r="F34" s="61">
        <v>1.1000000000000001</v>
      </c>
      <c r="G34" s="61"/>
      <c r="H34" s="308"/>
      <c r="I34" s="61"/>
      <c r="J34" s="69"/>
      <c r="K34" s="63"/>
      <c r="L34" s="305"/>
      <c r="M34" s="306"/>
      <c r="N34" s="306"/>
      <c r="O34" s="306"/>
      <c r="P34" s="306"/>
      <c r="Q34" s="306"/>
    </row>
    <row r="35" spans="1:17" x14ac:dyDescent="0.25">
      <c r="A35" s="57">
        <f t="shared" si="1"/>
        <v>11</v>
      </c>
      <c r="B35" s="58" t="s">
        <v>52</v>
      </c>
      <c r="C35" s="274" t="s">
        <v>406</v>
      </c>
      <c r="D35" s="163" t="s">
        <v>59</v>
      </c>
      <c r="E35" s="164">
        <v>6</v>
      </c>
      <c r="F35" s="65"/>
      <c r="G35" s="62"/>
      <c r="H35" s="308"/>
      <c r="I35" s="69"/>
      <c r="J35" s="69"/>
      <c r="K35" s="62"/>
      <c r="L35" s="305"/>
      <c r="M35" s="306"/>
      <c r="N35" s="306"/>
      <c r="O35" s="306"/>
      <c r="P35" s="306"/>
      <c r="Q35" s="306"/>
    </row>
    <row r="36" spans="1:17" x14ac:dyDescent="0.25">
      <c r="A36" s="57">
        <f t="shared" si="1"/>
        <v>12</v>
      </c>
      <c r="B36" s="58" t="s">
        <v>52</v>
      </c>
      <c r="C36" s="274" t="s">
        <v>407</v>
      </c>
      <c r="D36" s="163" t="s">
        <v>102</v>
      </c>
      <c r="E36" s="164">
        <v>3.1</v>
      </c>
      <c r="F36" s="65"/>
      <c r="G36" s="61"/>
      <c r="H36" s="308"/>
      <c r="I36" s="61"/>
      <c r="J36" s="61"/>
      <c r="K36" s="61"/>
      <c r="L36" s="305"/>
      <c r="M36" s="306"/>
      <c r="N36" s="306"/>
      <c r="O36" s="306"/>
      <c r="P36" s="306"/>
      <c r="Q36" s="306"/>
    </row>
    <row r="37" spans="1:17" s="343" customFormat="1" ht="19.7" customHeight="1" x14ac:dyDescent="0.25">
      <c r="A37" s="57">
        <f t="shared" si="1"/>
        <v>13</v>
      </c>
      <c r="B37" s="58" t="s">
        <v>52</v>
      </c>
      <c r="C37" s="274" t="s">
        <v>408</v>
      </c>
      <c r="D37" s="163" t="s">
        <v>102</v>
      </c>
      <c r="E37" s="164">
        <v>1.7</v>
      </c>
      <c r="F37" s="342"/>
      <c r="G37" s="61"/>
      <c r="H37" s="308"/>
      <c r="I37" s="61"/>
      <c r="J37" s="69"/>
      <c r="K37" s="61"/>
      <c r="L37" s="305"/>
      <c r="M37" s="306"/>
      <c r="N37" s="306"/>
      <c r="O37" s="306"/>
      <c r="P37" s="306"/>
      <c r="Q37" s="306"/>
    </row>
    <row r="38" spans="1:17" s="288" customFormat="1" x14ac:dyDescent="0.25">
      <c r="A38" s="57" t="str">
        <f t="shared" si="1"/>
        <v xml:space="preserve"> </v>
      </c>
      <c r="B38" s="57"/>
      <c r="C38" s="344" t="s">
        <v>392</v>
      </c>
      <c r="D38" s="61" t="s">
        <v>102</v>
      </c>
      <c r="E38" s="61">
        <f>E37*F38</f>
        <v>1.87</v>
      </c>
      <c r="F38" s="61">
        <v>1.1000000000000001</v>
      </c>
      <c r="G38" s="61"/>
      <c r="H38" s="308"/>
      <c r="I38" s="61"/>
      <c r="J38" s="61"/>
      <c r="K38" s="61"/>
      <c r="L38" s="305"/>
      <c r="M38" s="306"/>
      <c r="N38" s="306"/>
      <c r="O38" s="306"/>
      <c r="P38" s="306"/>
      <c r="Q38" s="306"/>
    </row>
    <row r="39" spans="1:17" x14ac:dyDescent="0.2">
      <c r="A39" s="57">
        <f t="shared" si="1"/>
        <v>14</v>
      </c>
      <c r="B39" s="58" t="s">
        <v>52</v>
      </c>
      <c r="C39" s="274" t="s">
        <v>409</v>
      </c>
      <c r="D39" s="163" t="s">
        <v>102</v>
      </c>
      <c r="E39" s="164">
        <v>1.8</v>
      </c>
      <c r="F39" s="346"/>
      <c r="G39" s="61"/>
      <c r="H39" s="308"/>
      <c r="I39" s="61"/>
      <c r="J39" s="69"/>
      <c r="K39" s="61"/>
      <c r="L39" s="305"/>
      <c r="M39" s="306"/>
      <c r="N39" s="306"/>
      <c r="O39" s="306"/>
      <c r="P39" s="306"/>
      <c r="Q39" s="306"/>
    </row>
    <row r="40" spans="1:17" x14ac:dyDescent="0.25">
      <c r="A40" s="57" t="str">
        <f t="shared" si="1"/>
        <v xml:space="preserve"> </v>
      </c>
      <c r="B40" s="163"/>
      <c r="C40" s="274" t="s">
        <v>394</v>
      </c>
      <c r="D40" s="163" t="s">
        <v>102</v>
      </c>
      <c r="E40" s="61">
        <f>ROUNDUP(E39*F40,2)</f>
        <v>1.89</v>
      </c>
      <c r="F40" s="61">
        <v>1.05</v>
      </c>
      <c r="G40" s="61"/>
      <c r="H40" s="308"/>
      <c r="I40" s="61"/>
      <c r="J40" s="69"/>
      <c r="K40" s="63"/>
      <c r="L40" s="305"/>
      <c r="M40" s="306"/>
      <c r="N40" s="306"/>
      <c r="O40" s="306"/>
      <c r="P40" s="306"/>
      <c r="Q40" s="306"/>
    </row>
    <row r="41" spans="1:17" x14ac:dyDescent="0.25">
      <c r="A41" s="57" t="str">
        <f t="shared" si="1"/>
        <v xml:space="preserve"> </v>
      </c>
      <c r="B41" s="163"/>
      <c r="C41" s="274" t="s">
        <v>410</v>
      </c>
      <c r="D41" s="163" t="s">
        <v>59</v>
      </c>
      <c r="E41" s="61">
        <f>ROUNDUP(E39*F41,2)</f>
        <v>14.4</v>
      </c>
      <c r="F41" s="61">
        <v>8</v>
      </c>
      <c r="G41" s="61"/>
      <c r="H41" s="308"/>
      <c r="I41" s="61"/>
      <c r="J41" s="69"/>
      <c r="K41" s="63"/>
      <c r="L41" s="305"/>
      <c r="M41" s="306"/>
      <c r="N41" s="306"/>
      <c r="O41" s="306"/>
      <c r="P41" s="306"/>
      <c r="Q41" s="306"/>
    </row>
    <row r="42" spans="1:17" ht="22.5" x14ac:dyDescent="0.25">
      <c r="A42" s="57">
        <f t="shared" si="1"/>
        <v>15</v>
      </c>
      <c r="B42" s="58" t="s">
        <v>52</v>
      </c>
      <c r="C42" s="274" t="s">
        <v>411</v>
      </c>
      <c r="D42" s="163" t="s">
        <v>56</v>
      </c>
      <c r="E42" s="307">
        <v>6</v>
      </c>
      <c r="F42" s="65"/>
      <c r="G42" s="62"/>
      <c r="H42" s="308"/>
      <c r="I42" s="69"/>
      <c r="J42" s="69"/>
      <c r="K42" s="62"/>
      <c r="L42" s="305"/>
      <c r="M42" s="306"/>
      <c r="N42" s="306"/>
      <c r="O42" s="306"/>
      <c r="P42" s="306"/>
      <c r="Q42" s="306"/>
    </row>
    <row r="43" spans="1:17" ht="22.5" x14ac:dyDescent="0.25">
      <c r="A43" s="57">
        <f t="shared" si="1"/>
        <v>16</v>
      </c>
      <c r="B43" s="58" t="s">
        <v>52</v>
      </c>
      <c r="C43" s="274" t="s">
        <v>412</v>
      </c>
      <c r="D43" s="163" t="s">
        <v>69</v>
      </c>
      <c r="E43" s="164">
        <v>2.2000000000000002</v>
      </c>
      <c r="F43" s="65"/>
      <c r="G43" s="62"/>
      <c r="H43" s="308"/>
      <c r="I43" s="62"/>
      <c r="J43" s="69"/>
      <c r="K43" s="62"/>
      <c r="L43" s="305"/>
      <c r="M43" s="306"/>
      <c r="N43" s="306"/>
      <c r="O43" s="306"/>
      <c r="P43" s="306"/>
      <c r="Q43" s="306"/>
    </row>
    <row r="44" spans="1:17" ht="22.5" x14ac:dyDescent="0.25">
      <c r="A44" s="57" t="str">
        <f t="shared" si="1"/>
        <v xml:space="preserve"> </v>
      </c>
      <c r="B44" s="163"/>
      <c r="C44" s="274" t="s">
        <v>413</v>
      </c>
      <c r="D44" s="163" t="s">
        <v>56</v>
      </c>
      <c r="E44" s="307">
        <v>6</v>
      </c>
      <c r="F44" s="65"/>
      <c r="G44" s="65"/>
      <c r="H44" s="308"/>
      <c r="I44" s="65"/>
      <c r="J44" s="65"/>
      <c r="K44" s="65"/>
      <c r="L44" s="305"/>
      <c r="M44" s="306"/>
      <c r="N44" s="306"/>
      <c r="O44" s="306"/>
      <c r="P44" s="306"/>
      <c r="Q44" s="306"/>
    </row>
    <row r="45" spans="1:17" ht="22.5" x14ac:dyDescent="0.25">
      <c r="A45" s="57">
        <f t="shared" si="1"/>
        <v>17</v>
      </c>
      <c r="B45" s="58" t="s">
        <v>52</v>
      </c>
      <c r="C45" s="274" t="s">
        <v>414</v>
      </c>
      <c r="D45" s="163" t="s">
        <v>102</v>
      </c>
      <c r="E45" s="164">
        <v>3.8</v>
      </c>
      <c r="F45" s="65"/>
      <c r="G45" s="62"/>
      <c r="H45" s="308"/>
      <c r="I45" s="69"/>
      <c r="J45" s="69"/>
      <c r="K45" s="62"/>
      <c r="L45" s="305"/>
      <c r="M45" s="306"/>
      <c r="N45" s="306"/>
      <c r="O45" s="306"/>
      <c r="P45" s="306"/>
      <c r="Q45" s="306"/>
    </row>
    <row r="46" spans="1:17" x14ac:dyDescent="0.25">
      <c r="A46" s="57">
        <f t="shared" si="1"/>
        <v>18</v>
      </c>
      <c r="B46" s="58" t="s">
        <v>52</v>
      </c>
      <c r="C46" s="274" t="s">
        <v>415</v>
      </c>
      <c r="D46" s="163" t="s">
        <v>102</v>
      </c>
      <c r="E46" s="164">
        <v>1.8</v>
      </c>
      <c r="F46" s="65"/>
      <c r="G46" s="62"/>
      <c r="H46" s="308"/>
      <c r="I46" s="69"/>
      <c r="J46" s="69"/>
      <c r="K46" s="62"/>
      <c r="L46" s="305"/>
      <c r="M46" s="306"/>
      <c r="N46" s="306"/>
      <c r="O46" s="306"/>
      <c r="P46" s="306"/>
      <c r="Q46" s="306"/>
    </row>
    <row r="47" spans="1:17" ht="22.5" x14ac:dyDescent="0.25">
      <c r="A47" s="57">
        <f t="shared" si="1"/>
        <v>19</v>
      </c>
      <c r="B47" s="58" t="s">
        <v>52</v>
      </c>
      <c r="C47" s="274" t="s">
        <v>416</v>
      </c>
      <c r="D47" s="163" t="s">
        <v>59</v>
      </c>
      <c r="E47" s="164">
        <v>36</v>
      </c>
      <c r="F47" s="65"/>
      <c r="G47" s="62"/>
      <c r="H47" s="308"/>
      <c r="I47" s="69"/>
      <c r="J47" s="69"/>
      <c r="K47" s="62"/>
      <c r="L47" s="305"/>
      <c r="M47" s="306"/>
      <c r="N47" s="306"/>
      <c r="O47" s="306"/>
      <c r="P47" s="306"/>
      <c r="Q47" s="306"/>
    </row>
    <row r="48" spans="1:17" ht="22.5" x14ac:dyDescent="0.2">
      <c r="A48" s="57">
        <f t="shared" si="1"/>
        <v>20</v>
      </c>
      <c r="B48" s="58" t="s">
        <v>52</v>
      </c>
      <c r="C48" s="274" t="s">
        <v>404</v>
      </c>
      <c r="D48" s="163" t="s">
        <v>59</v>
      </c>
      <c r="E48" s="164">
        <v>36</v>
      </c>
      <c r="F48" s="346"/>
      <c r="G48" s="61"/>
      <c r="H48" s="308"/>
      <c r="I48" s="61"/>
      <c r="J48" s="69"/>
      <c r="K48" s="61"/>
      <c r="L48" s="305"/>
      <c r="M48" s="306"/>
      <c r="N48" s="306"/>
      <c r="O48" s="306"/>
      <c r="P48" s="306"/>
      <c r="Q48" s="306"/>
    </row>
    <row r="49" spans="1:17" x14ac:dyDescent="0.25">
      <c r="A49" s="57" t="str">
        <f t="shared" si="1"/>
        <v xml:space="preserve"> </v>
      </c>
      <c r="B49" s="163"/>
      <c r="C49" s="274" t="s">
        <v>394</v>
      </c>
      <c r="D49" s="163" t="s">
        <v>102</v>
      </c>
      <c r="E49" s="61">
        <f>ROUNDUP(E48*F49,2)</f>
        <v>1.8</v>
      </c>
      <c r="F49" s="61">
        <v>0.05</v>
      </c>
      <c r="G49" s="61"/>
      <c r="H49" s="308"/>
      <c r="I49" s="61"/>
      <c r="J49" s="69"/>
      <c r="K49" s="63"/>
      <c r="L49" s="305"/>
      <c r="M49" s="306"/>
      <c r="N49" s="306"/>
      <c r="O49" s="306"/>
      <c r="P49" s="306"/>
      <c r="Q49" s="306"/>
    </row>
    <row r="50" spans="1:17" x14ac:dyDescent="0.25">
      <c r="A50" s="57" t="str">
        <f t="shared" si="1"/>
        <v xml:space="preserve"> </v>
      </c>
      <c r="B50" s="163"/>
      <c r="C50" s="274" t="s">
        <v>405</v>
      </c>
      <c r="D50" s="163" t="s">
        <v>59</v>
      </c>
      <c r="E50" s="61">
        <f>ROUNDUP(E48*F50,2)</f>
        <v>39.6</v>
      </c>
      <c r="F50" s="61">
        <v>1.1000000000000001</v>
      </c>
      <c r="G50" s="61"/>
      <c r="H50" s="308"/>
      <c r="I50" s="61"/>
      <c r="J50" s="69"/>
      <c r="K50" s="63"/>
      <c r="L50" s="305"/>
      <c r="M50" s="306"/>
      <c r="N50" s="306"/>
      <c r="O50" s="306"/>
      <c r="P50" s="306"/>
      <c r="Q50" s="306"/>
    </row>
    <row r="51" spans="1:17" x14ac:dyDescent="0.25">
      <c r="A51" s="57">
        <f t="shared" si="1"/>
        <v>21</v>
      </c>
      <c r="B51" s="58" t="s">
        <v>52</v>
      </c>
      <c r="C51" s="274" t="s">
        <v>406</v>
      </c>
      <c r="D51" s="163" t="s">
        <v>59</v>
      </c>
      <c r="E51" s="164">
        <v>36</v>
      </c>
      <c r="F51" s="65"/>
      <c r="G51" s="62"/>
      <c r="H51" s="308"/>
      <c r="I51" s="69"/>
      <c r="J51" s="69"/>
      <c r="K51" s="62"/>
      <c r="L51" s="305"/>
      <c r="M51" s="306"/>
      <c r="N51" s="306"/>
      <c r="O51" s="306"/>
      <c r="P51" s="306"/>
      <c r="Q51" s="306"/>
    </row>
    <row r="52" spans="1:17" x14ac:dyDescent="0.25">
      <c r="A52" s="57">
        <f t="shared" si="1"/>
        <v>22</v>
      </c>
      <c r="B52" s="58" t="s">
        <v>52</v>
      </c>
      <c r="C52" s="274" t="s">
        <v>407</v>
      </c>
      <c r="D52" s="163" t="s">
        <v>102</v>
      </c>
      <c r="E52" s="164">
        <v>14.4</v>
      </c>
      <c r="F52" s="65"/>
      <c r="G52" s="61"/>
      <c r="H52" s="308"/>
      <c r="I52" s="61"/>
      <c r="J52" s="61"/>
      <c r="K52" s="61"/>
      <c r="L52" s="305"/>
      <c r="M52" s="306"/>
      <c r="N52" s="306"/>
      <c r="O52" s="306"/>
      <c r="P52" s="306"/>
      <c r="Q52" s="306"/>
    </row>
    <row r="53" spans="1:17" s="343" customFormat="1" ht="18.95" customHeight="1" x14ac:dyDescent="0.25">
      <c r="A53" s="57">
        <f t="shared" si="1"/>
        <v>23</v>
      </c>
      <c r="B53" s="58" t="s">
        <v>52</v>
      </c>
      <c r="C53" s="274" t="s">
        <v>408</v>
      </c>
      <c r="D53" s="163" t="s">
        <v>102</v>
      </c>
      <c r="E53" s="164">
        <v>8.5</v>
      </c>
      <c r="F53" s="342"/>
      <c r="G53" s="61"/>
      <c r="H53" s="308"/>
      <c r="I53" s="61"/>
      <c r="J53" s="69"/>
      <c r="K53" s="61"/>
      <c r="L53" s="305"/>
      <c r="M53" s="306"/>
      <c r="N53" s="306"/>
      <c r="O53" s="306"/>
      <c r="P53" s="306"/>
      <c r="Q53" s="306"/>
    </row>
    <row r="54" spans="1:17" s="288" customFormat="1" x14ac:dyDescent="0.25">
      <c r="A54" s="57" t="str">
        <f t="shared" si="1"/>
        <v xml:space="preserve"> </v>
      </c>
      <c r="B54" s="57"/>
      <c r="C54" s="344" t="s">
        <v>392</v>
      </c>
      <c r="D54" s="61" t="s">
        <v>102</v>
      </c>
      <c r="E54" s="61">
        <f>E53*F54</f>
        <v>9.3500000000000014</v>
      </c>
      <c r="F54" s="61">
        <v>1.1000000000000001</v>
      </c>
      <c r="G54" s="61"/>
      <c r="H54" s="308"/>
      <c r="I54" s="61"/>
      <c r="J54" s="61"/>
      <c r="K54" s="61"/>
      <c r="L54" s="305"/>
      <c r="M54" s="306"/>
      <c r="N54" s="306"/>
      <c r="O54" s="306"/>
      <c r="P54" s="306"/>
      <c r="Q54" s="306"/>
    </row>
    <row r="55" spans="1:17" x14ac:dyDescent="0.2">
      <c r="A55" s="57">
        <f t="shared" si="1"/>
        <v>24</v>
      </c>
      <c r="B55" s="58" t="s">
        <v>52</v>
      </c>
      <c r="C55" s="274" t="s">
        <v>409</v>
      </c>
      <c r="D55" s="163" t="s">
        <v>102</v>
      </c>
      <c r="E55" s="164">
        <v>7.4</v>
      </c>
      <c r="F55" s="346"/>
      <c r="G55" s="61"/>
      <c r="H55" s="308"/>
      <c r="I55" s="61"/>
      <c r="J55" s="69"/>
      <c r="K55" s="61"/>
      <c r="L55" s="305"/>
      <c r="M55" s="306"/>
      <c r="N55" s="306"/>
      <c r="O55" s="306"/>
      <c r="P55" s="306"/>
      <c r="Q55" s="306"/>
    </row>
    <row r="56" spans="1:17" x14ac:dyDescent="0.25">
      <c r="A56" s="57" t="str">
        <f t="shared" si="1"/>
        <v xml:space="preserve"> </v>
      </c>
      <c r="B56" s="163"/>
      <c r="C56" s="274" t="s">
        <v>394</v>
      </c>
      <c r="D56" s="163" t="s">
        <v>102</v>
      </c>
      <c r="E56" s="61">
        <f>ROUNDUP(E55*F56,2)</f>
        <v>7.77</v>
      </c>
      <c r="F56" s="61">
        <v>1.05</v>
      </c>
      <c r="G56" s="61"/>
      <c r="H56" s="308"/>
      <c r="I56" s="61"/>
      <c r="J56" s="69"/>
      <c r="K56" s="63"/>
      <c r="L56" s="305"/>
      <c r="M56" s="306"/>
      <c r="N56" s="306"/>
      <c r="O56" s="306"/>
      <c r="P56" s="306"/>
      <c r="Q56" s="306"/>
    </row>
    <row r="57" spans="1:17" x14ac:dyDescent="0.25">
      <c r="A57" s="57" t="str">
        <f t="shared" si="1"/>
        <v xml:space="preserve"> </v>
      </c>
      <c r="B57" s="163"/>
      <c r="C57" s="274" t="s">
        <v>410</v>
      </c>
      <c r="D57" s="163" t="s">
        <v>59</v>
      </c>
      <c r="E57" s="61">
        <f>ROUNDUP(E55*F57,2)</f>
        <v>59.2</v>
      </c>
      <c r="F57" s="61">
        <v>8</v>
      </c>
      <c r="G57" s="61"/>
      <c r="H57" s="308"/>
      <c r="I57" s="61"/>
      <c r="J57" s="69"/>
      <c r="K57" s="63"/>
      <c r="L57" s="305"/>
      <c r="M57" s="306"/>
      <c r="N57" s="306"/>
      <c r="O57" s="306"/>
      <c r="P57" s="306"/>
      <c r="Q57" s="306"/>
    </row>
    <row r="58" spans="1:17" ht="22.5" x14ac:dyDescent="0.25">
      <c r="A58" s="57">
        <f t="shared" si="1"/>
        <v>25</v>
      </c>
      <c r="B58" s="58" t="s">
        <v>52</v>
      </c>
      <c r="C58" s="274" t="s">
        <v>411</v>
      </c>
      <c r="D58" s="163" t="s">
        <v>56</v>
      </c>
      <c r="E58" s="307">
        <v>24</v>
      </c>
      <c r="F58" s="65"/>
      <c r="G58" s="62"/>
      <c r="H58" s="308"/>
      <c r="I58" s="69"/>
      <c r="J58" s="69"/>
      <c r="K58" s="62"/>
      <c r="L58" s="305"/>
      <c r="M58" s="306"/>
      <c r="N58" s="306"/>
      <c r="O58" s="306"/>
      <c r="P58" s="306"/>
      <c r="Q58" s="306"/>
    </row>
    <row r="59" spans="1:17" ht="22.5" x14ac:dyDescent="0.25">
      <c r="A59" s="57">
        <f t="shared" si="1"/>
        <v>26</v>
      </c>
      <c r="B59" s="58" t="s">
        <v>52</v>
      </c>
      <c r="C59" s="274" t="s">
        <v>412</v>
      </c>
      <c r="D59" s="163" t="s">
        <v>69</v>
      </c>
      <c r="E59" s="164">
        <v>7</v>
      </c>
      <c r="F59" s="65"/>
      <c r="G59" s="62"/>
      <c r="H59" s="308"/>
      <c r="I59" s="62"/>
      <c r="J59" s="69"/>
      <c r="K59" s="62"/>
      <c r="L59" s="305"/>
      <c r="M59" s="306"/>
      <c r="N59" s="306"/>
      <c r="O59" s="306"/>
      <c r="P59" s="306"/>
      <c r="Q59" s="306"/>
    </row>
    <row r="60" spans="1:17" ht="22.5" x14ac:dyDescent="0.2">
      <c r="A60" s="57">
        <f t="shared" si="1"/>
        <v>27</v>
      </c>
      <c r="B60" s="58" t="s">
        <v>52</v>
      </c>
      <c r="C60" s="274" t="s">
        <v>417</v>
      </c>
      <c r="D60" s="163" t="s">
        <v>59</v>
      </c>
      <c r="E60" s="164">
        <v>25</v>
      </c>
      <c r="F60" s="346"/>
      <c r="G60" s="61"/>
      <c r="H60" s="308"/>
      <c r="I60" s="61"/>
      <c r="J60" s="69"/>
      <c r="K60" s="61"/>
      <c r="L60" s="305"/>
      <c r="M60" s="306"/>
      <c r="N60" s="306"/>
      <c r="O60" s="306"/>
      <c r="P60" s="306"/>
      <c r="Q60" s="306"/>
    </row>
    <row r="61" spans="1:17" x14ac:dyDescent="0.25">
      <c r="A61" s="57" t="str">
        <f t="shared" si="1"/>
        <v xml:space="preserve"> </v>
      </c>
      <c r="B61" s="163"/>
      <c r="C61" s="274" t="s">
        <v>394</v>
      </c>
      <c r="D61" s="163" t="s">
        <v>102</v>
      </c>
      <c r="E61" s="61">
        <f>ROUNDUP(E60*F61,2)</f>
        <v>3.25</v>
      </c>
      <c r="F61" s="61">
        <v>0.13</v>
      </c>
      <c r="G61" s="61"/>
      <c r="H61" s="308"/>
      <c r="I61" s="61"/>
      <c r="J61" s="69"/>
      <c r="K61" s="63"/>
      <c r="L61" s="305"/>
      <c r="M61" s="306"/>
      <c r="N61" s="306"/>
      <c r="O61" s="306"/>
      <c r="P61" s="306"/>
      <c r="Q61" s="306"/>
    </row>
    <row r="62" spans="1:17" ht="22.5" x14ac:dyDescent="0.25">
      <c r="A62" s="57" t="str">
        <f t="shared" si="1"/>
        <v xml:space="preserve"> </v>
      </c>
      <c r="B62" s="163"/>
      <c r="C62" s="274" t="s">
        <v>418</v>
      </c>
      <c r="D62" s="163" t="s">
        <v>69</v>
      </c>
      <c r="E62" s="61">
        <f>ROUNDUP(E60*F62,2)</f>
        <v>25</v>
      </c>
      <c r="F62" s="61">
        <v>1</v>
      </c>
      <c r="G62" s="61"/>
      <c r="H62" s="308"/>
      <c r="I62" s="61"/>
      <c r="J62" s="69"/>
      <c r="K62" s="63"/>
      <c r="L62" s="305"/>
      <c r="M62" s="306"/>
      <c r="N62" s="306"/>
      <c r="O62" s="306"/>
      <c r="P62" s="306"/>
      <c r="Q62" s="306"/>
    </row>
    <row r="63" spans="1:17" x14ac:dyDescent="0.25">
      <c r="B63" s="27"/>
      <c r="C63" s="109"/>
      <c r="D63" s="245"/>
      <c r="E63" s="245"/>
    </row>
    <row r="64" spans="1:17" s="71" customFormat="1" x14ac:dyDescent="0.25">
      <c r="A64" s="109"/>
      <c r="B64" s="109"/>
      <c r="C64" s="110" t="s">
        <v>104</v>
      </c>
      <c r="D64" s="111"/>
      <c r="E64" s="111"/>
      <c r="F64" s="111"/>
      <c r="G64" s="111"/>
      <c r="H64" s="111"/>
      <c r="I64" s="111"/>
      <c r="J64" s="111"/>
      <c r="K64" s="111"/>
      <c r="L64" s="113"/>
      <c r="M64" s="113">
        <f>SUMIF($Q14:$Q62,"&gt;0",M14:M62)</f>
        <v>0</v>
      </c>
      <c r="N64" s="113">
        <f>SUMIF($Q14:$Q62,"&gt;0",N14:N62)</f>
        <v>0</v>
      </c>
      <c r="O64" s="113">
        <f>SUMIF($Q14:$Q62,"&gt;0",O14:O62)</f>
        <v>0</v>
      </c>
      <c r="P64" s="113">
        <f>SUMIF($Q14:$Q62,"&gt;0",P14:P62)</f>
        <v>0</v>
      </c>
      <c r="Q64" s="113">
        <f>SUMIF($Q14:$Q62,"&gt;0",Q14:Q62)</f>
        <v>0</v>
      </c>
    </row>
    <row r="65" spans="1:17" s="117" customFormat="1" x14ac:dyDescent="0.25">
      <c r="A65" s="104" t="str">
        <f t="shared" ref="A65:A66" si="2">IF(COUNTBLANK(I65)=1," ",COUNTA($I$14:I65))</f>
        <v xml:space="preserve"> </v>
      </c>
      <c r="B65" s="109"/>
      <c r="C65" s="110" t="s">
        <v>105</v>
      </c>
      <c r="D65" s="110"/>
      <c r="E65" s="3"/>
      <c r="F65" s="111"/>
      <c r="G65" s="115">
        <v>0</v>
      </c>
      <c r="H65" s="111"/>
      <c r="I65" s="111"/>
      <c r="J65" s="111"/>
      <c r="K65" s="111"/>
      <c r="L65" s="111"/>
      <c r="M65" s="116"/>
      <c r="N65" s="116"/>
      <c r="O65" s="116">
        <f>O64*G65</f>
        <v>0</v>
      </c>
      <c r="P65" s="116"/>
      <c r="Q65" s="116"/>
    </row>
    <row r="66" spans="1:17" s="117" customFormat="1" x14ac:dyDescent="0.25">
      <c r="A66" s="104" t="str">
        <f t="shared" si="2"/>
        <v xml:space="preserve"> </v>
      </c>
      <c r="B66" s="109"/>
      <c r="C66" s="110" t="s">
        <v>106</v>
      </c>
      <c r="D66" s="110"/>
      <c r="E66" s="110"/>
      <c r="F66" s="111"/>
      <c r="G66" s="111"/>
      <c r="H66" s="3"/>
      <c r="I66" s="111"/>
      <c r="J66" s="111"/>
      <c r="K66" s="111"/>
      <c r="L66" s="111"/>
      <c r="M66" s="119">
        <f>SUM(M64:M65)</f>
        <v>0</v>
      </c>
      <c r="N66" s="119">
        <f>SUM(N64:N65)</f>
        <v>0</v>
      </c>
      <c r="O66" s="119">
        <f>SUM(O64:O65)</f>
        <v>0</v>
      </c>
      <c r="P66" s="119">
        <f>SUM(P64:P65)</f>
        <v>0</v>
      </c>
      <c r="Q66" s="119">
        <f>SUM(N66:P66)</f>
        <v>0</v>
      </c>
    </row>
    <row r="67" spans="1:17" s="71" customFormat="1" x14ac:dyDescent="0.25">
      <c r="A67" s="27"/>
      <c r="B67" s="27"/>
      <c r="C67" s="111"/>
      <c r="D67" s="3"/>
      <c r="E67" s="33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1" customFormat="1" x14ac:dyDescent="0.25">
      <c r="A68" s="27"/>
      <c r="B68" s="27"/>
      <c r="C68" s="121" t="s">
        <v>25</v>
      </c>
      <c r="D68" s="122"/>
      <c r="E68" s="19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s="71" customFormat="1" x14ac:dyDescent="0.25">
      <c r="A69" s="27"/>
      <c r="B69" s="27"/>
      <c r="C69" s="124" t="s">
        <v>27</v>
      </c>
      <c r="D69" s="122"/>
      <c r="E69" s="19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s="117" customFormat="1" x14ac:dyDescent="0.25">
      <c r="A70" s="1"/>
      <c r="B70" s="1"/>
      <c r="C70" s="125"/>
      <c r="D70" s="122"/>
      <c r="E70" s="193"/>
      <c r="F70" s="126"/>
      <c r="G70" s="3"/>
      <c r="H70" s="126"/>
      <c r="I70" s="126"/>
      <c r="J70" s="126"/>
      <c r="K70" s="126"/>
      <c r="L70" s="126"/>
      <c r="M70" s="126"/>
      <c r="N70" s="126"/>
      <c r="O70" s="126"/>
      <c r="P70" s="126"/>
      <c r="Q70" s="126"/>
    </row>
    <row r="71" spans="1:17" s="117" customFormat="1" x14ac:dyDescent="0.25">
      <c r="A71" s="1"/>
      <c r="B71" s="1"/>
      <c r="C71" s="127" t="s">
        <v>29</v>
      </c>
      <c r="D71" s="122"/>
      <c r="E71" s="193"/>
      <c r="F71" s="126"/>
      <c r="G71" s="128"/>
      <c r="H71" s="126"/>
      <c r="I71" s="126"/>
      <c r="J71" s="126"/>
      <c r="K71" s="126"/>
      <c r="L71" s="126"/>
      <c r="M71" s="126"/>
      <c r="N71" s="126"/>
      <c r="O71" s="126"/>
      <c r="P71" s="126"/>
      <c r="Q71" s="126"/>
    </row>
    <row r="72" spans="1:17" s="117" customFormat="1" x14ac:dyDescent="0.25">
      <c r="A72" s="1"/>
      <c r="B72" s="1"/>
      <c r="C72" s="129" t="s">
        <v>30</v>
      </c>
      <c r="D72" s="122"/>
      <c r="E72" s="193"/>
      <c r="F72" s="126"/>
      <c r="G72" s="3"/>
      <c r="H72" s="126"/>
      <c r="I72" s="126"/>
      <c r="J72" s="126"/>
      <c r="K72" s="126"/>
      <c r="L72" s="126"/>
      <c r="M72" s="126"/>
      <c r="N72" s="126"/>
      <c r="O72" s="126"/>
      <c r="P72" s="126"/>
      <c r="Q72" s="126"/>
    </row>
  </sheetData>
  <sheetProtection selectLockedCells="1" selectUnlockedCells="1"/>
  <autoFilter ref="A13:T62" xr:uid="{00000000-0009-0000-0000-000009000000}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9"/>
  <sheetViews>
    <sheetView view="pageBreakPreview" topLeftCell="A68" zoomScale="110" zoomScaleSheetLayoutView="110" workbookViewId="0">
      <selection activeCell="I19" activeCellId="1" sqref="E14:E62 I19"/>
    </sheetView>
  </sheetViews>
  <sheetFormatPr defaultColWidth="8.85546875" defaultRowHeight="11.25" x14ac:dyDescent="0.25"/>
  <cols>
    <col min="1" max="1" width="3.85546875" style="27" customWidth="1"/>
    <col min="2" max="2" width="4.7109375" style="27" customWidth="1"/>
    <col min="3" max="3" width="42.5703125" style="301" customWidth="1"/>
    <col min="4" max="4" width="5.28515625" style="27" customWidth="1"/>
    <col min="5" max="5" width="7.5703125" style="347" customWidth="1"/>
    <col min="6" max="6" width="0" style="27" hidden="1" customWidth="1"/>
    <col min="7" max="11" width="6.28515625" style="27" customWidth="1"/>
    <col min="12" max="12" width="7.7109375" style="27" customWidth="1"/>
    <col min="13" max="17" width="8" style="27" customWidth="1"/>
    <col min="18" max="18" width="6.7109375" style="27" customWidth="1"/>
    <col min="19" max="19" width="9" style="27" customWidth="1"/>
    <col min="20" max="16384" width="8.85546875" style="27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29">
        <v>9</v>
      </c>
      <c r="I1" s="29"/>
      <c r="J1" s="29"/>
      <c r="K1" s="29"/>
      <c r="L1" s="29"/>
    </row>
    <row r="2" spans="1:17" s="34" customFormat="1" x14ac:dyDescent="0.25">
      <c r="A2" s="32"/>
      <c r="B2" s="32"/>
      <c r="C2" s="348" t="s">
        <v>419</v>
      </c>
      <c r="D2" s="32"/>
      <c r="E2" s="32"/>
      <c r="F2" s="32"/>
      <c r="G2" s="32"/>
      <c r="H2" s="32"/>
      <c r="I2" s="32"/>
      <c r="J2" s="32"/>
      <c r="K2" s="32"/>
      <c r="L2" s="32"/>
    </row>
    <row r="3" spans="1:17" s="4" customFormat="1" x14ac:dyDescent="0.25">
      <c r="A3" s="35" t="s">
        <v>2</v>
      </c>
      <c r="B3" s="137"/>
      <c r="C3" s="137"/>
      <c r="D3" s="137"/>
      <c r="E3" s="349"/>
      <c r="F3" s="137"/>
      <c r="G3" s="137"/>
      <c r="H3" s="137"/>
      <c r="I3" s="137"/>
      <c r="J3" s="137"/>
      <c r="K3" s="137"/>
      <c r="L3" s="137"/>
    </row>
    <row r="4" spans="1:17" s="4" customFormat="1" ht="22.7" customHeight="1" x14ac:dyDescent="0.25">
      <c r="A4" s="302" t="s">
        <v>3</v>
      </c>
      <c r="B4" s="137"/>
      <c r="C4" s="137"/>
      <c r="D4" s="137"/>
      <c r="E4" s="349"/>
      <c r="F4" s="137"/>
      <c r="G4" s="137"/>
      <c r="H4" s="137"/>
      <c r="I4" s="137"/>
      <c r="J4" s="137"/>
      <c r="K4" s="137"/>
      <c r="L4" s="137"/>
    </row>
    <row r="5" spans="1:17" x14ac:dyDescent="0.25">
      <c r="A5" s="37" t="s">
        <v>420</v>
      </c>
      <c r="B5" s="350"/>
      <c r="C5" s="138"/>
      <c r="D5" s="350"/>
      <c r="E5" s="351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</row>
    <row r="6" spans="1:17" x14ac:dyDescent="0.25">
      <c r="A6" s="37" t="e">
        <f>#REF!</f>
        <v>#REF!</v>
      </c>
      <c r="B6" s="350"/>
      <c r="C6" s="138"/>
      <c r="D6" s="350"/>
      <c r="E6" s="351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</row>
    <row r="7" spans="1:17" x14ac:dyDescent="0.25">
      <c r="A7" s="37" t="s">
        <v>6</v>
      </c>
      <c r="B7" s="350"/>
      <c r="C7" s="138"/>
      <c r="D7" s="350"/>
      <c r="E7" s="351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</row>
    <row r="8" spans="1:17" x14ac:dyDescent="0.25">
      <c r="A8" s="37"/>
      <c r="B8" s="350"/>
      <c r="C8" s="44" t="s">
        <v>33</v>
      </c>
      <c r="D8" s="37" t="s">
        <v>421</v>
      </c>
      <c r="E8" s="1"/>
      <c r="F8" s="37"/>
      <c r="G8" s="37" t="s">
        <v>35</v>
      </c>
      <c r="H8" s="350"/>
      <c r="I8" s="350"/>
      <c r="J8" s="350"/>
      <c r="K8" s="350"/>
      <c r="L8" s="350"/>
      <c r="M8" s="350"/>
      <c r="N8" s="350"/>
      <c r="O8" s="350"/>
      <c r="P8" s="350"/>
      <c r="Q8" s="350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Q113</f>
        <v>0</v>
      </c>
    </row>
    <row r="10" spans="1:17" x14ac:dyDescent="0.25">
      <c r="B10" s="352"/>
      <c r="C10" s="352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44" t="s">
        <v>422</v>
      </c>
    </row>
    <row r="11" spans="1:17" s="4" customFormat="1" ht="10.15" customHeight="1" x14ac:dyDescent="0.25">
      <c r="A11" s="565" t="s">
        <v>37</v>
      </c>
      <c r="B11" s="565" t="s">
        <v>38</v>
      </c>
      <c r="C11" s="566" t="s">
        <v>39</v>
      </c>
      <c r="D11" s="567" t="s">
        <v>40</v>
      </c>
      <c r="E11" s="565" t="s">
        <v>41</v>
      </c>
      <c r="F11" s="353">
        <v>1</v>
      </c>
      <c r="G11" s="568" t="s">
        <v>42</v>
      </c>
      <c r="H11" s="568"/>
      <c r="I11" s="568"/>
      <c r="J11" s="568"/>
      <c r="K11" s="568"/>
      <c r="L11" s="568"/>
      <c r="M11" s="568" t="s">
        <v>43</v>
      </c>
      <c r="N11" s="568"/>
      <c r="O11" s="568"/>
      <c r="P11" s="568"/>
      <c r="Q11" s="568"/>
    </row>
    <row r="12" spans="1:17" s="4" customFormat="1" ht="66" x14ac:dyDescent="0.25">
      <c r="A12" s="565"/>
      <c r="B12" s="565"/>
      <c r="C12" s="566"/>
      <c r="D12" s="567"/>
      <c r="E12" s="565"/>
      <c r="F12" s="353">
        <v>1</v>
      </c>
      <c r="G12" s="355" t="s">
        <v>44</v>
      </c>
      <c r="H12" s="355" t="s">
        <v>45</v>
      </c>
      <c r="I12" s="355" t="s">
        <v>46</v>
      </c>
      <c r="J12" s="355" t="s">
        <v>47</v>
      </c>
      <c r="K12" s="355" t="s">
        <v>48</v>
      </c>
      <c r="L12" s="355" t="s">
        <v>49</v>
      </c>
      <c r="M12" s="355" t="s">
        <v>50</v>
      </c>
      <c r="N12" s="355" t="s">
        <v>46</v>
      </c>
      <c r="O12" s="355" t="s">
        <v>47</v>
      </c>
      <c r="P12" s="355" t="s">
        <v>48</v>
      </c>
      <c r="Q12" s="355" t="s">
        <v>51</v>
      </c>
    </row>
    <row r="13" spans="1:17" s="4" customFormat="1" x14ac:dyDescent="0.25">
      <c r="A13" s="296">
        <v>1</v>
      </c>
      <c r="B13" s="296">
        <f>A13+1</f>
        <v>2</v>
      </c>
      <c r="C13" s="356">
        <f>B13+1</f>
        <v>3</v>
      </c>
      <c r="D13" s="296">
        <f>C13+1</f>
        <v>4</v>
      </c>
      <c r="E13" s="296">
        <f>D13+1</f>
        <v>5</v>
      </c>
      <c r="F13" s="296">
        <v>1</v>
      </c>
      <c r="G13" s="296">
        <f>E13+1</f>
        <v>6</v>
      </c>
      <c r="H13" s="296">
        <f t="shared" ref="H13:Q13" si="0">G13+1</f>
        <v>7</v>
      </c>
      <c r="I13" s="296">
        <f t="shared" si="0"/>
        <v>8</v>
      </c>
      <c r="J13" s="296">
        <f t="shared" si="0"/>
        <v>9</v>
      </c>
      <c r="K13" s="296">
        <f t="shared" si="0"/>
        <v>10</v>
      </c>
      <c r="L13" s="296">
        <f t="shared" si="0"/>
        <v>11</v>
      </c>
      <c r="M13" s="296">
        <f t="shared" si="0"/>
        <v>12</v>
      </c>
      <c r="N13" s="296">
        <f t="shared" si="0"/>
        <v>13</v>
      </c>
      <c r="O13" s="296">
        <f t="shared" si="0"/>
        <v>14</v>
      </c>
      <c r="P13" s="296">
        <f t="shared" si="0"/>
        <v>15</v>
      </c>
      <c r="Q13" s="296">
        <f t="shared" si="0"/>
        <v>16</v>
      </c>
    </row>
    <row r="14" spans="1:17" x14ac:dyDescent="0.25">
      <c r="A14" s="57" t="str">
        <f t="shared" ref="A14:A109" si="1">IF(COUNTBLANK(B14)=1," ",COUNTA(B$14:B14))</f>
        <v xml:space="preserve"> </v>
      </c>
      <c r="B14" s="65"/>
      <c r="C14" s="357" t="s">
        <v>423</v>
      </c>
      <c r="D14" s="274"/>
      <c r="E14" s="274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x14ac:dyDescent="0.25">
      <c r="A15" s="57" t="str">
        <f t="shared" si="1"/>
        <v xml:space="preserve"> </v>
      </c>
      <c r="B15" s="65"/>
      <c r="C15" s="357" t="s">
        <v>424</v>
      </c>
      <c r="D15" s="274"/>
      <c r="E15" s="274"/>
      <c r="F15" s="358"/>
      <c r="G15" s="358"/>
      <c r="H15" s="65"/>
      <c r="I15" s="358"/>
      <c r="J15" s="358"/>
      <c r="K15" s="358"/>
      <c r="L15" s="358"/>
      <c r="M15" s="358"/>
      <c r="N15" s="358"/>
      <c r="O15" s="358"/>
      <c r="P15" s="358"/>
      <c r="Q15" s="358"/>
    </row>
    <row r="16" spans="1:17" ht="22.5" x14ac:dyDescent="0.25">
      <c r="A16" s="57" t="str">
        <f t="shared" si="1"/>
        <v xml:space="preserve"> </v>
      </c>
      <c r="B16" s="163"/>
      <c r="C16" s="274" t="s">
        <v>425</v>
      </c>
      <c r="D16" s="163" t="s">
        <v>56</v>
      </c>
      <c r="E16" s="307">
        <v>36</v>
      </c>
      <c r="F16" s="65"/>
      <c r="G16" s="62"/>
      <c r="H16" s="358"/>
      <c r="I16" s="69"/>
      <c r="J16" s="69"/>
      <c r="K16" s="62"/>
      <c r="L16" s="65"/>
      <c r="M16" s="65"/>
      <c r="N16" s="65"/>
      <c r="O16" s="65"/>
      <c r="P16" s="65"/>
      <c r="Q16" s="65"/>
    </row>
    <row r="17" spans="1:17" s="265" customFormat="1" ht="22.5" x14ac:dyDescent="0.25">
      <c r="A17" s="57">
        <f t="shared" si="1"/>
        <v>1</v>
      </c>
      <c r="B17" s="58" t="s">
        <v>52</v>
      </c>
      <c r="C17" s="274" t="s">
        <v>426</v>
      </c>
      <c r="D17" s="163" t="s">
        <v>59</v>
      </c>
      <c r="E17" s="251">
        <v>18</v>
      </c>
      <c r="F17" s="65"/>
      <c r="G17" s="62"/>
      <c r="H17" s="308"/>
      <c r="I17" s="69"/>
      <c r="J17" s="69"/>
      <c r="K17" s="62"/>
      <c r="L17" s="305"/>
      <c r="M17" s="306"/>
      <c r="N17" s="306"/>
      <c r="O17" s="306"/>
      <c r="P17" s="306"/>
      <c r="Q17" s="306"/>
    </row>
    <row r="18" spans="1:17" ht="22.5" x14ac:dyDescent="0.25">
      <c r="A18" s="57">
        <f t="shared" si="1"/>
        <v>2</v>
      </c>
      <c r="B18" s="58" t="s">
        <v>52</v>
      </c>
      <c r="C18" s="274" t="s">
        <v>427</v>
      </c>
      <c r="D18" s="163" t="s">
        <v>59</v>
      </c>
      <c r="E18" s="251">
        <v>18</v>
      </c>
      <c r="F18" s="65"/>
      <c r="G18" s="62"/>
      <c r="H18" s="308"/>
      <c r="I18" s="69"/>
      <c r="J18" s="69"/>
      <c r="K18" s="62"/>
      <c r="L18" s="305"/>
      <c r="M18" s="306"/>
      <c r="N18" s="306"/>
      <c r="O18" s="306"/>
      <c r="P18" s="306"/>
      <c r="Q18" s="306"/>
    </row>
    <row r="19" spans="1:17" ht="22.5" x14ac:dyDescent="0.25">
      <c r="A19" s="57" t="str">
        <f t="shared" si="1"/>
        <v xml:space="preserve"> </v>
      </c>
      <c r="B19" s="163"/>
      <c r="C19" s="274" t="s">
        <v>428</v>
      </c>
      <c r="D19" s="163"/>
      <c r="E19" s="251"/>
      <c r="F19" s="65"/>
      <c r="G19" s="65"/>
      <c r="H19" s="65"/>
      <c r="I19" s="65"/>
      <c r="J19" s="65"/>
      <c r="K19" s="65"/>
      <c r="L19" s="305"/>
      <c r="M19" s="306"/>
      <c r="N19" s="306"/>
      <c r="O19" s="306"/>
      <c r="P19" s="306"/>
      <c r="Q19" s="306"/>
    </row>
    <row r="20" spans="1:17" ht="22.5" x14ac:dyDescent="0.25">
      <c r="A20" s="359">
        <f t="shared" si="1"/>
        <v>3</v>
      </c>
      <c r="B20" s="360" t="s">
        <v>52</v>
      </c>
      <c r="C20" s="340" t="s">
        <v>429</v>
      </c>
      <c r="D20" s="338" t="s">
        <v>102</v>
      </c>
      <c r="E20" s="339">
        <v>0.9</v>
      </c>
      <c r="F20" s="1"/>
      <c r="G20" s="361"/>
      <c r="H20" s="362"/>
      <c r="I20" s="361"/>
      <c r="J20" s="363"/>
      <c r="K20" s="361"/>
      <c r="L20" s="364"/>
      <c r="M20" s="365"/>
      <c r="N20" s="365"/>
      <c r="O20" s="365"/>
      <c r="P20" s="365"/>
      <c r="Q20" s="365"/>
    </row>
    <row r="21" spans="1:17" x14ac:dyDescent="0.25">
      <c r="A21" s="57" t="str">
        <f t="shared" si="1"/>
        <v xml:space="preserve"> </v>
      </c>
      <c r="B21" s="366"/>
      <c r="C21" s="340" t="s">
        <v>394</v>
      </c>
      <c r="D21" s="163" t="s">
        <v>102</v>
      </c>
      <c r="E21" s="61">
        <f>ROUNDUP(E20*F21,2)</f>
        <v>0.95</v>
      </c>
      <c r="F21" s="1">
        <v>1.05</v>
      </c>
      <c r="G21" s="62"/>
      <c r="H21" s="308"/>
      <c r="I21" s="62"/>
      <c r="J21" s="69"/>
      <c r="K21" s="62"/>
      <c r="L21" s="305"/>
      <c r="M21" s="306"/>
      <c r="N21" s="306"/>
      <c r="O21" s="306"/>
      <c r="P21" s="306"/>
      <c r="Q21" s="306"/>
    </row>
    <row r="22" spans="1:17" ht="22.5" x14ac:dyDescent="0.25">
      <c r="A22" s="57" t="str">
        <f t="shared" si="1"/>
        <v xml:space="preserve"> </v>
      </c>
      <c r="B22" s="367"/>
      <c r="C22" s="340" t="s">
        <v>430</v>
      </c>
      <c r="D22" s="163" t="s">
        <v>69</v>
      </c>
      <c r="E22" s="61">
        <f>ROUNDUP(E20*F22,2)</f>
        <v>408.9</v>
      </c>
      <c r="F22" s="1">
        <v>454.33</v>
      </c>
      <c r="G22" s="368"/>
      <c r="H22" s="368"/>
      <c r="I22" s="368"/>
      <c r="J22" s="368"/>
      <c r="K22" s="368"/>
      <c r="L22" s="305"/>
      <c r="M22" s="306"/>
      <c r="N22" s="306"/>
      <c r="O22" s="306"/>
      <c r="P22" s="306"/>
      <c r="Q22" s="306"/>
    </row>
    <row r="23" spans="1:17" ht="22.5" x14ac:dyDescent="0.25">
      <c r="A23" s="57" t="str">
        <f t="shared" si="1"/>
        <v xml:space="preserve"> </v>
      </c>
      <c r="B23" s="312"/>
      <c r="C23" s="340" t="s">
        <v>431</v>
      </c>
      <c r="D23" s="163" t="s">
        <v>69</v>
      </c>
      <c r="E23" s="61">
        <f>ROUNDUP(E20*F23,2)</f>
        <v>218.67</v>
      </c>
      <c r="F23" s="1">
        <v>242.96</v>
      </c>
      <c r="G23" s="368"/>
      <c r="H23" s="368"/>
      <c r="I23" s="368"/>
      <c r="J23" s="368"/>
      <c r="K23" s="368"/>
      <c r="L23" s="305"/>
      <c r="M23" s="306"/>
      <c r="N23" s="306"/>
      <c r="O23" s="306"/>
      <c r="P23" s="306"/>
      <c r="Q23" s="306"/>
    </row>
    <row r="24" spans="1:17" ht="22.5" x14ac:dyDescent="0.25">
      <c r="A24" s="57" t="str">
        <f t="shared" si="1"/>
        <v xml:space="preserve"> </v>
      </c>
      <c r="B24" s="312"/>
      <c r="C24" s="274" t="s">
        <v>432</v>
      </c>
      <c r="D24" s="163" t="s">
        <v>69</v>
      </c>
      <c r="E24" s="61">
        <f>ROUNDUP(E20*F24,2)</f>
        <v>156.41999999999999</v>
      </c>
      <c r="F24" s="1">
        <v>173.8</v>
      </c>
      <c r="G24" s="368"/>
      <c r="H24" s="368"/>
      <c r="I24" s="368"/>
      <c r="J24" s="368"/>
      <c r="K24" s="368"/>
      <c r="L24" s="305"/>
      <c r="M24" s="306"/>
      <c r="N24" s="306"/>
      <c r="O24" s="306"/>
      <c r="P24" s="306"/>
      <c r="Q24" s="306"/>
    </row>
    <row r="25" spans="1:17" x14ac:dyDescent="0.25">
      <c r="A25" s="57">
        <f t="shared" si="1"/>
        <v>4</v>
      </c>
      <c r="B25" s="58" t="s">
        <v>52</v>
      </c>
      <c r="C25" s="340" t="s">
        <v>433</v>
      </c>
      <c r="D25" s="338" t="s">
        <v>59</v>
      </c>
      <c r="E25" s="339">
        <v>31</v>
      </c>
      <c r="F25" s="62"/>
      <c r="G25" s="62"/>
      <c r="H25" s="308"/>
      <c r="I25" s="310"/>
      <c r="J25" s="69"/>
      <c r="K25" s="62"/>
      <c r="L25" s="305"/>
      <c r="M25" s="306"/>
      <c r="N25" s="306"/>
      <c r="O25" s="306"/>
      <c r="P25" s="306"/>
      <c r="Q25" s="306"/>
    </row>
    <row r="26" spans="1:17" x14ac:dyDescent="0.25">
      <c r="A26" s="57" t="str">
        <f t="shared" si="1"/>
        <v xml:space="preserve"> </v>
      </c>
      <c r="B26" s="334"/>
      <c r="C26" s="281" t="s">
        <v>344</v>
      </c>
      <c r="D26" s="73" t="s">
        <v>69</v>
      </c>
      <c r="E26" s="62">
        <f>E25*F26</f>
        <v>12.4</v>
      </c>
      <c r="F26" s="62">
        <v>0.4</v>
      </c>
      <c r="G26" s="62"/>
      <c r="H26" s="62"/>
      <c r="I26" s="310"/>
      <c r="J26" s="62"/>
      <c r="K26" s="62"/>
      <c r="L26" s="305"/>
      <c r="M26" s="306"/>
      <c r="N26" s="306"/>
      <c r="O26" s="306"/>
      <c r="P26" s="306"/>
      <c r="Q26" s="306"/>
    </row>
    <row r="27" spans="1:17" ht="22.5" x14ac:dyDescent="0.25">
      <c r="A27" s="57" t="str">
        <f t="shared" si="1"/>
        <v xml:space="preserve"> </v>
      </c>
      <c r="B27" s="338"/>
      <c r="C27" s="340" t="s">
        <v>434</v>
      </c>
      <c r="D27" s="338" t="s">
        <v>59</v>
      </c>
      <c r="E27" s="339">
        <v>18</v>
      </c>
      <c r="F27" s="1"/>
      <c r="G27" s="1"/>
      <c r="H27" s="1"/>
      <c r="I27" s="1"/>
      <c r="J27" s="1"/>
      <c r="K27" s="1"/>
      <c r="L27" s="305"/>
      <c r="M27" s="306"/>
      <c r="N27" s="306"/>
      <c r="O27" s="306"/>
      <c r="P27" s="306"/>
      <c r="Q27" s="306"/>
    </row>
    <row r="28" spans="1:17" x14ac:dyDescent="0.25">
      <c r="A28" s="57">
        <f t="shared" si="1"/>
        <v>5</v>
      </c>
      <c r="B28" s="58" t="s">
        <v>52</v>
      </c>
      <c r="C28" s="274" t="s">
        <v>435</v>
      </c>
      <c r="D28" s="57" t="s">
        <v>59</v>
      </c>
      <c r="E28" s="279">
        <v>18</v>
      </c>
      <c r="F28" s="73"/>
      <c r="G28" s="62"/>
      <c r="H28" s="308"/>
      <c r="I28" s="69"/>
      <c r="J28" s="335"/>
      <c r="K28" s="62"/>
      <c r="L28" s="305"/>
      <c r="M28" s="306"/>
      <c r="N28" s="306"/>
      <c r="O28" s="306"/>
      <c r="P28" s="306"/>
      <c r="Q28" s="306"/>
    </row>
    <row r="29" spans="1:17" x14ac:dyDescent="0.25">
      <c r="A29" s="57" t="str">
        <f t="shared" si="1"/>
        <v xml:space="preserve"> </v>
      </c>
      <c r="B29" s="73"/>
      <c r="C29" s="281" t="s">
        <v>368</v>
      </c>
      <c r="D29" s="57" t="s">
        <v>102</v>
      </c>
      <c r="E29" s="62">
        <f>E28*F29</f>
        <v>0.36</v>
      </c>
      <c r="F29" s="73">
        <v>0.02</v>
      </c>
      <c r="G29" s="73"/>
      <c r="H29" s="73"/>
      <c r="I29" s="62"/>
      <c r="J29" s="62"/>
      <c r="K29" s="62"/>
      <c r="L29" s="305"/>
      <c r="M29" s="306"/>
      <c r="N29" s="306"/>
      <c r="O29" s="306"/>
      <c r="P29" s="306"/>
      <c r="Q29" s="306"/>
    </row>
    <row r="30" spans="1:17" x14ac:dyDescent="0.25">
      <c r="A30" s="57">
        <f t="shared" si="1"/>
        <v>6</v>
      </c>
      <c r="B30" s="58" t="s">
        <v>52</v>
      </c>
      <c r="C30" s="274" t="s">
        <v>436</v>
      </c>
      <c r="D30" s="57" t="s">
        <v>59</v>
      </c>
      <c r="E30" s="279">
        <v>62</v>
      </c>
      <c r="F30" s="369"/>
      <c r="G30" s="62"/>
      <c r="H30" s="308"/>
      <c r="I30" s="62"/>
      <c r="J30" s="80"/>
      <c r="K30" s="80"/>
      <c r="L30" s="305"/>
      <c r="M30" s="306"/>
      <c r="N30" s="306"/>
      <c r="O30" s="306"/>
      <c r="P30" s="306"/>
      <c r="Q30" s="306"/>
    </row>
    <row r="31" spans="1:17" x14ac:dyDescent="0.25">
      <c r="A31" s="57" t="str">
        <f t="shared" si="1"/>
        <v xml:space="preserve"> </v>
      </c>
      <c r="B31" s="369"/>
      <c r="C31" s="370" t="s">
        <v>437</v>
      </c>
      <c r="D31" s="338" t="s">
        <v>59</v>
      </c>
      <c r="E31" s="62">
        <f>E30*F31</f>
        <v>65.100000000000009</v>
      </c>
      <c r="F31" s="369">
        <v>1.05</v>
      </c>
      <c r="G31" s="369"/>
      <c r="H31" s="369"/>
      <c r="I31" s="371"/>
      <c r="J31" s="371"/>
      <c r="K31" s="371"/>
      <c r="L31" s="305"/>
      <c r="M31" s="306"/>
      <c r="N31" s="306"/>
      <c r="O31" s="306"/>
      <c r="P31" s="306"/>
      <c r="Q31" s="306"/>
    </row>
    <row r="32" spans="1:17" x14ac:dyDescent="0.25">
      <c r="A32" s="57" t="str">
        <f t="shared" si="1"/>
        <v xml:space="preserve"> </v>
      </c>
      <c r="B32" s="369"/>
      <c r="C32" s="370" t="s">
        <v>438</v>
      </c>
      <c r="D32" s="338" t="s">
        <v>59</v>
      </c>
      <c r="E32" s="62">
        <f>E30*F32</f>
        <v>65.100000000000009</v>
      </c>
      <c r="F32" s="369">
        <v>1.05</v>
      </c>
      <c r="G32" s="369"/>
      <c r="H32" s="369"/>
      <c r="I32" s="371"/>
      <c r="J32" s="371"/>
      <c r="K32" s="371"/>
      <c r="L32" s="305"/>
      <c r="M32" s="306"/>
      <c r="N32" s="306"/>
      <c r="O32" s="306"/>
      <c r="P32" s="306"/>
      <c r="Q32" s="306"/>
    </row>
    <row r="33" spans="1:18" x14ac:dyDescent="0.25">
      <c r="A33" s="57" t="str">
        <f t="shared" si="1"/>
        <v xml:space="preserve"> </v>
      </c>
      <c r="B33" s="369"/>
      <c r="C33" s="370" t="s">
        <v>439</v>
      </c>
      <c r="D33" s="73" t="s">
        <v>69</v>
      </c>
      <c r="E33" s="62">
        <f>E30*F33</f>
        <v>186</v>
      </c>
      <c r="F33" s="369">
        <v>3</v>
      </c>
      <c r="G33" s="369"/>
      <c r="H33" s="369"/>
      <c r="I33" s="371"/>
      <c r="J33" s="371"/>
      <c r="K33" s="371"/>
      <c r="L33" s="305"/>
      <c r="M33" s="306"/>
      <c r="N33" s="306"/>
      <c r="O33" s="306"/>
      <c r="P33" s="306"/>
      <c r="Q33" s="306"/>
    </row>
    <row r="34" spans="1:18" ht="22.5" x14ac:dyDescent="0.25">
      <c r="A34" s="57" t="str">
        <f t="shared" si="1"/>
        <v xml:space="preserve"> </v>
      </c>
      <c r="B34" s="338"/>
      <c r="C34" s="337" t="s">
        <v>440</v>
      </c>
      <c r="D34" s="338"/>
      <c r="E34" s="339"/>
      <c r="F34" s="1"/>
      <c r="G34" s="1"/>
      <c r="H34" s="1"/>
      <c r="I34" s="1"/>
      <c r="J34" s="1"/>
      <c r="K34" s="1"/>
      <c r="L34" s="305"/>
      <c r="M34" s="306"/>
      <c r="N34" s="306"/>
      <c r="O34" s="306"/>
      <c r="P34" s="306"/>
      <c r="Q34" s="306"/>
    </row>
    <row r="35" spans="1:18" ht="22.5" x14ac:dyDescent="0.25">
      <c r="A35" s="57">
        <f t="shared" si="1"/>
        <v>7</v>
      </c>
      <c r="B35" s="58" t="s">
        <v>52</v>
      </c>
      <c r="C35" s="340" t="s">
        <v>441</v>
      </c>
      <c r="D35" s="338" t="s">
        <v>59</v>
      </c>
      <c r="E35" s="339">
        <v>284</v>
      </c>
      <c r="F35" s="1"/>
      <c r="G35" s="62"/>
      <c r="H35" s="308"/>
      <c r="I35" s="69"/>
      <c r="J35" s="69"/>
      <c r="K35" s="62"/>
      <c r="L35" s="305"/>
      <c r="M35" s="306"/>
      <c r="N35" s="306"/>
      <c r="O35" s="306"/>
      <c r="P35" s="306"/>
      <c r="Q35" s="306"/>
    </row>
    <row r="36" spans="1:18" ht="22.5" x14ac:dyDescent="0.25">
      <c r="A36" s="57">
        <f t="shared" si="1"/>
        <v>8</v>
      </c>
      <c r="B36" s="58" t="s">
        <v>52</v>
      </c>
      <c r="C36" s="340" t="s">
        <v>442</v>
      </c>
      <c r="D36" s="338" t="s">
        <v>59</v>
      </c>
      <c r="E36" s="339">
        <v>140</v>
      </c>
      <c r="F36" s="1"/>
      <c r="G36" s="62"/>
      <c r="H36" s="308"/>
      <c r="I36" s="69"/>
      <c r="J36" s="69"/>
      <c r="K36" s="62"/>
      <c r="L36" s="305"/>
      <c r="M36" s="306"/>
      <c r="N36" s="306"/>
      <c r="O36" s="306"/>
      <c r="P36" s="306"/>
      <c r="Q36" s="306"/>
      <c r="R36" s="265"/>
    </row>
    <row r="37" spans="1:18" ht="22.5" x14ac:dyDescent="0.25">
      <c r="A37" s="57">
        <f t="shared" si="1"/>
        <v>9</v>
      </c>
      <c r="B37" s="58" t="s">
        <v>52</v>
      </c>
      <c r="C37" s="340" t="s">
        <v>443</v>
      </c>
      <c r="D37" s="163" t="s">
        <v>102</v>
      </c>
      <c r="E37" s="251">
        <v>38</v>
      </c>
      <c r="F37" s="62"/>
      <c r="G37" s="61"/>
      <c r="H37" s="308"/>
      <c r="I37" s="61"/>
      <c r="J37" s="69"/>
      <c r="K37" s="62"/>
      <c r="L37" s="305"/>
      <c r="M37" s="306"/>
      <c r="N37" s="306"/>
      <c r="O37" s="306"/>
      <c r="P37" s="306"/>
      <c r="Q37" s="306"/>
      <c r="R37" s="265"/>
    </row>
    <row r="38" spans="1:18" x14ac:dyDescent="0.25">
      <c r="A38" s="57" t="str">
        <f t="shared" si="1"/>
        <v xml:space="preserve"> </v>
      </c>
      <c r="B38" s="73"/>
      <c r="C38" s="281" t="s">
        <v>444</v>
      </c>
      <c r="D38" s="163" t="s">
        <v>102</v>
      </c>
      <c r="E38" s="62">
        <f>E37*F38</f>
        <v>5.7</v>
      </c>
      <c r="F38" s="62">
        <v>0.15</v>
      </c>
      <c r="G38" s="62"/>
      <c r="H38" s="62"/>
      <c r="I38" s="62"/>
      <c r="J38" s="62"/>
      <c r="K38" s="62"/>
      <c r="L38" s="305"/>
      <c r="M38" s="306"/>
      <c r="N38" s="306"/>
      <c r="O38" s="306"/>
      <c r="P38" s="306"/>
      <c r="Q38" s="306"/>
      <c r="R38" s="265"/>
    </row>
    <row r="39" spans="1:18" x14ac:dyDescent="0.25">
      <c r="A39" s="57" t="str">
        <f t="shared" si="1"/>
        <v xml:space="preserve"> </v>
      </c>
      <c r="B39" s="73"/>
      <c r="C39" s="281" t="s">
        <v>445</v>
      </c>
      <c r="D39" s="163" t="s">
        <v>102</v>
      </c>
      <c r="E39" s="62">
        <f>E37*F39</f>
        <v>35.340000000000003</v>
      </c>
      <c r="F39" s="62">
        <v>0.93</v>
      </c>
      <c r="G39" s="62"/>
      <c r="H39" s="62"/>
      <c r="I39" s="62"/>
      <c r="J39" s="62"/>
      <c r="K39" s="62"/>
      <c r="L39" s="305"/>
      <c r="M39" s="306"/>
      <c r="N39" s="306"/>
      <c r="O39" s="306"/>
      <c r="P39" s="306"/>
      <c r="Q39" s="306"/>
      <c r="R39" s="265"/>
    </row>
    <row r="40" spans="1:18" x14ac:dyDescent="0.25">
      <c r="A40" s="57" t="str">
        <f t="shared" si="1"/>
        <v xml:space="preserve"> </v>
      </c>
      <c r="B40" s="73"/>
      <c r="C40" s="281" t="s">
        <v>84</v>
      </c>
      <c r="D40" s="73" t="s">
        <v>446</v>
      </c>
      <c r="E40" s="62">
        <f>E37*F40</f>
        <v>9.5</v>
      </c>
      <c r="F40" s="62">
        <v>0.25</v>
      </c>
      <c r="G40" s="62"/>
      <c r="H40" s="62"/>
      <c r="I40" s="62"/>
      <c r="J40" s="62"/>
      <c r="K40" s="62"/>
      <c r="L40" s="305"/>
      <c r="M40" s="306"/>
      <c r="N40" s="306"/>
      <c r="O40" s="306"/>
      <c r="P40" s="306"/>
      <c r="Q40" s="306"/>
      <c r="R40" s="265"/>
    </row>
    <row r="41" spans="1:18" ht="22.5" x14ac:dyDescent="0.25">
      <c r="A41" s="57">
        <f t="shared" si="1"/>
        <v>10</v>
      </c>
      <c r="B41" s="58" t="s">
        <v>52</v>
      </c>
      <c r="C41" s="340" t="s">
        <v>447</v>
      </c>
      <c r="D41" s="163" t="s">
        <v>69</v>
      </c>
      <c r="E41" s="164">
        <v>141.19200000000001</v>
      </c>
      <c r="F41" s="1"/>
      <c r="G41" s="62"/>
      <c r="H41" s="308"/>
      <c r="I41" s="62"/>
      <c r="J41" s="69"/>
      <c r="K41" s="62"/>
      <c r="L41" s="305"/>
      <c r="M41" s="306"/>
      <c r="N41" s="306"/>
      <c r="O41" s="306"/>
      <c r="P41" s="306"/>
      <c r="Q41" s="306"/>
      <c r="R41" s="372"/>
    </row>
    <row r="42" spans="1:18" ht="22.5" x14ac:dyDescent="0.25">
      <c r="A42" s="57">
        <f t="shared" si="1"/>
        <v>11</v>
      </c>
      <c r="B42" s="58" t="s">
        <v>52</v>
      </c>
      <c r="C42" s="340" t="s">
        <v>448</v>
      </c>
      <c r="D42" s="163" t="s">
        <v>102</v>
      </c>
      <c r="E42" s="251">
        <v>0.63300000000000001</v>
      </c>
      <c r="F42" s="62"/>
      <c r="G42" s="62"/>
      <c r="H42" s="308"/>
      <c r="I42" s="62"/>
      <c r="J42" s="69"/>
      <c r="K42" s="62"/>
      <c r="L42" s="305"/>
      <c r="M42" s="306"/>
      <c r="N42" s="306"/>
      <c r="O42" s="306"/>
      <c r="P42" s="306"/>
      <c r="Q42" s="306"/>
      <c r="R42" s="265"/>
    </row>
    <row r="43" spans="1:18" x14ac:dyDescent="0.25">
      <c r="A43" s="57" t="str">
        <f t="shared" si="1"/>
        <v xml:space="preserve"> </v>
      </c>
      <c r="B43" s="73"/>
      <c r="C43" s="309" t="s">
        <v>323</v>
      </c>
      <c r="D43" s="57" t="s">
        <v>102</v>
      </c>
      <c r="E43" s="61">
        <f>ROUNDUP(E42*F43,2)</f>
        <v>0.7</v>
      </c>
      <c r="F43" s="62">
        <v>1.1000000000000001</v>
      </c>
      <c r="G43" s="62"/>
      <c r="H43" s="62"/>
      <c r="I43" s="62"/>
      <c r="J43" s="62"/>
      <c r="K43" s="62"/>
      <c r="L43" s="305"/>
      <c r="M43" s="306"/>
      <c r="N43" s="306"/>
      <c r="O43" s="306"/>
      <c r="P43" s="306"/>
      <c r="Q43" s="306"/>
      <c r="R43" s="265"/>
    </row>
    <row r="44" spans="1:18" x14ac:dyDescent="0.25">
      <c r="A44" s="57" t="str">
        <f t="shared" si="1"/>
        <v xml:space="preserve"> </v>
      </c>
      <c r="B44" s="73"/>
      <c r="C44" s="309" t="s">
        <v>324</v>
      </c>
      <c r="D44" s="62" t="s">
        <v>69</v>
      </c>
      <c r="E44" s="61">
        <f>ROUNDUP(E42*F44,2)</f>
        <v>22.16</v>
      </c>
      <c r="F44" s="62">
        <v>35</v>
      </c>
      <c r="G44" s="62"/>
      <c r="H44" s="62"/>
      <c r="I44" s="62"/>
      <c r="J44" s="62"/>
      <c r="K44" s="62"/>
      <c r="L44" s="305"/>
      <c r="M44" s="306"/>
      <c r="N44" s="306"/>
      <c r="O44" s="306"/>
      <c r="P44" s="306"/>
      <c r="Q44" s="306"/>
    </row>
    <row r="45" spans="1:18" ht="22.5" x14ac:dyDescent="0.25">
      <c r="A45" s="57">
        <f t="shared" si="1"/>
        <v>12</v>
      </c>
      <c r="B45" s="58" t="s">
        <v>52</v>
      </c>
      <c r="C45" s="340" t="s">
        <v>449</v>
      </c>
      <c r="D45" s="163" t="s">
        <v>102</v>
      </c>
      <c r="E45" s="251">
        <v>0.25680000000000003</v>
      </c>
      <c r="F45" s="62"/>
      <c r="G45" s="62"/>
      <c r="H45" s="308"/>
      <c r="I45" s="62"/>
      <c r="J45" s="69"/>
      <c r="K45" s="62"/>
      <c r="L45" s="305"/>
      <c r="M45" s="306"/>
      <c r="N45" s="306"/>
      <c r="O45" s="306"/>
      <c r="P45" s="306"/>
      <c r="Q45" s="306"/>
    </row>
    <row r="46" spans="1:18" x14ac:dyDescent="0.25">
      <c r="A46" s="57" t="str">
        <f t="shared" si="1"/>
        <v xml:space="preserve"> </v>
      </c>
      <c r="B46" s="73"/>
      <c r="C46" s="309" t="s">
        <v>323</v>
      </c>
      <c r="D46" s="57" t="s">
        <v>102</v>
      </c>
      <c r="E46" s="61">
        <f>ROUNDUP(E45*F46,2)</f>
        <v>0.29000000000000004</v>
      </c>
      <c r="F46" s="62">
        <v>1.1000000000000001</v>
      </c>
      <c r="G46" s="62"/>
      <c r="H46" s="62"/>
      <c r="I46" s="62"/>
      <c r="J46" s="62"/>
      <c r="K46" s="62"/>
      <c r="L46" s="305"/>
      <c r="M46" s="306"/>
      <c r="N46" s="306"/>
      <c r="O46" s="306"/>
      <c r="P46" s="306"/>
      <c r="Q46" s="306"/>
    </row>
    <row r="47" spans="1:18" x14ac:dyDescent="0.25">
      <c r="A47" s="57" t="str">
        <f t="shared" si="1"/>
        <v xml:space="preserve"> </v>
      </c>
      <c r="B47" s="73"/>
      <c r="C47" s="340" t="s">
        <v>450</v>
      </c>
      <c r="D47" s="62" t="s">
        <v>69</v>
      </c>
      <c r="E47" s="61">
        <f>ROUNDUP(E45*F47,2)</f>
        <v>8.99</v>
      </c>
      <c r="F47" s="62">
        <v>35</v>
      </c>
      <c r="G47" s="62"/>
      <c r="H47" s="62"/>
      <c r="I47" s="62"/>
      <c r="J47" s="62"/>
      <c r="K47" s="62"/>
      <c r="L47" s="305"/>
      <c r="M47" s="306"/>
      <c r="N47" s="306"/>
      <c r="O47" s="306"/>
      <c r="P47" s="306"/>
      <c r="Q47" s="306"/>
    </row>
    <row r="48" spans="1:18" ht="22.5" x14ac:dyDescent="0.25">
      <c r="A48" s="57">
        <f t="shared" si="1"/>
        <v>13</v>
      </c>
      <c r="B48" s="58" t="s">
        <v>52</v>
      </c>
      <c r="C48" s="340" t="s">
        <v>451</v>
      </c>
      <c r="D48" s="163" t="s">
        <v>59</v>
      </c>
      <c r="E48" s="251">
        <v>126.5</v>
      </c>
      <c r="F48" s="61"/>
      <c r="G48" s="251"/>
      <c r="H48" s="308"/>
      <c r="I48" s="61"/>
      <c r="J48" s="327"/>
      <c r="K48" s="328"/>
      <c r="L48" s="305"/>
      <c r="M48" s="306"/>
      <c r="N48" s="306"/>
      <c r="O48" s="306"/>
      <c r="P48" s="306"/>
      <c r="Q48" s="306"/>
    </row>
    <row r="49" spans="1:17" x14ac:dyDescent="0.25">
      <c r="A49" s="57" t="str">
        <f t="shared" si="1"/>
        <v xml:space="preserve"> </v>
      </c>
      <c r="B49" s="163"/>
      <c r="C49" s="274" t="s">
        <v>452</v>
      </c>
      <c r="D49" s="163" t="s">
        <v>59</v>
      </c>
      <c r="E49" s="251">
        <f>E48*F49</f>
        <v>139.15</v>
      </c>
      <c r="F49" s="330">
        <v>1.1000000000000001</v>
      </c>
      <c r="G49" s="163"/>
      <c r="H49" s="251"/>
      <c r="I49" s="251"/>
      <c r="J49" s="61"/>
      <c r="K49" s="328"/>
      <c r="L49" s="305"/>
      <c r="M49" s="306"/>
      <c r="N49" s="306"/>
      <c r="O49" s="306"/>
      <c r="P49" s="306"/>
      <c r="Q49" s="306"/>
    </row>
    <row r="50" spans="1:17" x14ac:dyDescent="0.25">
      <c r="A50" s="57" t="str">
        <f t="shared" si="1"/>
        <v xml:space="preserve"> </v>
      </c>
      <c r="B50" s="163"/>
      <c r="C50" s="274" t="s">
        <v>128</v>
      </c>
      <c r="D50" s="163" t="s">
        <v>56</v>
      </c>
      <c r="E50" s="251">
        <f>E48*F50</f>
        <v>2530</v>
      </c>
      <c r="F50" s="330">
        <v>20</v>
      </c>
      <c r="G50" s="163"/>
      <c r="H50" s="251"/>
      <c r="I50" s="251"/>
      <c r="J50" s="61"/>
      <c r="K50" s="328"/>
      <c r="L50" s="305"/>
      <c r="M50" s="306"/>
      <c r="N50" s="306"/>
      <c r="O50" s="306"/>
      <c r="P50" s="306"/>
      <c r="Q50" s="306"/>
    </row>
    <row r="51" spans="1:17" ht="22.5" x14ac:dyDescent="0.25">
      <c r="A51" s="57">
        <f t="shared" si="1"/>
        <v>14</v>
      </c>
      <c r="B51" s="58" t="s">
        <v>52</v>
      </c>
      <c r="C51" s="340" t="s">
        <v>453</v>
      </c>
      <c r="D51" s="163" t="s">
        <v>59</v>
      </c>
      <c r="E51" s="251">
        <v>51.2</v>
      </c>
      <c r="F51" s="61"/>
      <c r="G51" s="251"/>
      <c r="H51" s="308"/>
      <c r="I51" s="61"/>
      <c r="J51" s="327"/>
      <c r="K51" s="328"/>
      <c r="L51" s="305"/>
      <c r="M51" s="306"/>
      <c r="N51" s="306"/>
      <c r="O51" s="306"/>
      <c r="P51" s="306"/>
      <c r="Q51" s="306"/>
    </row>
    <row r="52" spans="1:17" x14ac:dyDescent="0.25">
      <c r="A52" s="57" t="str">
        <f t="shared" si="1"/>
        <v xml:space="preserve"> </v>
      </c>
      <c r="B52" s="163"/>
      <c r="C52" s="274" t="s">
        <v>452</v>
      </c>
      <c r="D52" s="163" t="s">
        <v>59</v>
      </c>
      <c r="E52" s="251">
        <f>E51*F52</f>
        <v>56.320000000000007</v>
      </c>
      <c r="F52" s="330">
        <v>1.1000000000000001</v>
      </c>
      <c r="G52" s="163"/>
      <c r="H52" s="251"/>
      <c r="I52" s="251"/>
      <c r="J52" s="61"/>
      <c r="K52" s="328"/>
      <c r="L52" s="305"/>
      <c r="M52" s="306"/>
      <c r="N52" s="306"/>
      <c r="O52" s="306"/>
      <c r="P52" s="306"/>
      <c r="Q52" s="306"/>
    </row>
    <row r="53" spans="1:17" x14ac:dyDescent="0.25">
      <c r="A53" s="57" t="str">
        <f t="shared" si="1"/>
        <v xml:space="preserve"> </v>
      </c>
      <c r="B53" s="163"/>
      <c r="C53" s="274" t="s">
        <v>128</v>
      </c>
      <c r="D53" s="163" t="s">
        <v>56</v>
      </c>
      <c r="E53" s="251">
        <f>E51*F53</f>
        <v>1024</v>
      </c>
      <c r="F53" s="330">
        <v>20</v>
      </c>
      <c r="G53" s="163"/>
      <c r="H53" s="251"/>
      <c r="I53" s="251"/>
      <c r="J53" s="61"/>
      <c r="K53" s="328"/>
      <c r="L53" s="305"/>
      <c r="M53" s="306"/>
      <c r="N53" s="306"/>
      <c r="O53" s="306"/>
      <c r="P53" s="306"/>
      <c r="Q53" s="306"/>
    </row>
    <row r="54" spans="1:17" ht="22.5" x14ac:dyDescent="0.25">
      <c r="A54" s="57">
        <f t="shared" si="1"/>
        <v>15</v>
      </c>
      <c r="B54" s="58" t="s">
        <v>52</v>
      </c>
      <c r="C54" s="340" t="s">
        <v>454</v>
      </c>
      <c r="D54" s="163" t="s">
        <v>69</v>
      </c>
      <c r="E54" s="307">
        <v>394.99200000000002</v>
      </c>
      <c r="F54" s="1"/>
      <c r="G54" s="62"/>
      <c r="H54" s="308"/>
      <c r="I54" s="62"/>
      <c r="J54" s="69"/>
      <c r="K54" s="62"/>
      <c r="L54" s="305"/>
      <c r="M54" s="306"/>
      <c r="N54" s="306"/>
      <c r="O54" s="306"/>
      <c r="P54" s="306"/>
      <c r="Q54" s="306"/>
    </row>
    <row r="55" spans="1:17" ht="22.5" x14ac:dyDescent="0.25">
      <c r="A55" s="57">
        <f t="shared" si="1"/>
        <v>16</v>
      </c>
      <c r="B55" s="58" t="s">
        <v>52</v>
      </c>
      <c r="C55" s="340" t="s">
        <v>455</v>
      </c>
      <c r="D55" s="163" t="s">
        <v>69</v>
      </c>
      <c r="E55" s="307">
        <v>146.8896</v>
      </c>
      <c r="F55" s="1"/>
      <c r="G55" s="62"/>
      <c r="H55" s="308"/>
      <c r="I55" s="62"/>
      <c r="J55" s="69"/>
      <c r="K55" s="62"/>
      <c r="L55" s="305"/>
      <c r="M55" s="306"/>
      <c r="N55" s="306"/>
      <c r="O55" s="306"/>
      <c r="P55" s="306"/>
      <c r="Q55" s="306"/>
    </row>
    <row r="56" spans="1:17" ht="22.5" x14ac:dyDescent="0.25">
      <c r="A56" s="57">
        <f t="shared" si="1"/>
        <v>17</v>
      </c>
      <c r="B56" s="58" t="s">
        <v>52</v>
      </c>
      <c r="C56" s="340" t="s">
        <v>456</v>
      </c>
      <c r="D56" s="163" t="s">
        <v>59</v>
      </c>
      <c r="E56" s="307">
        <v>277</v>
      </c>
      <c r="F56" s="62"/>
      <c r="G56" s="62"/>
      <c r="H56" s="308"/>
      <c r="I56" s="61"/>
      <c r="J56" s="62"/>
      <c r="K56" s="62"/>
      <c r="L56" s="305"/>
      <c r="M56" s="306"/>
      <c r="N56" s="306"/>
      <c r="O56" s="306"/>
      <c r="P56" s="306"/>
      <c r="Q56" s="306"/>
    </row>
    <row r="57" spans="1:17" x14ac:dyDescent="0.25">
      <c r="A57" s="57" t="str">
        <f t="shared" si="1"/>
        <v xml:space="preserve"> </v>
      </c>
      <c r="B57" s="73"/>
      <c r="C57" s="281" t="s">
        <v>128</v>
      </c>
      <c r="D57" s="163" t="s">
        <v>56</v>
      </c>
      <c r="E57" s="62">
        <f>E56*F57</f>
        <v>1662</v>
      </c>
      <c r="F57" s="62">
        <v>6</v>
      </c>
      <c r="G57" s="62"/>
      <c r="H57" s="62"/>
      <c r="I57" s="62"/>
      <c r="J57" s="62"/>
      <c r="K57" s="62"/>
      <c r="L57" s="305"/>
      <c r="M57" s="306"/>
      <c r="N57" s="306"/>
      <c r="O57" s="306"/>
      <c r="P57" s="306"/>
      <c r="Q57" s="306"/>
    </row>
    <row r="58" spans="1:17" x14ac:dyDescent="0.25">
      <c r="A58" s="57" t="str">
        <f t="shared" si="1"/>
        <v xml:space="preserve"> </v>
      </c>
      <c r="B58" s="73"/>
      <c r="C58" s="309" t="s">
        <v>457</v>
      </c>
      <c r="D58" s="57" t="s">
        <v>59</v>
      </c>
      <c r="E58" s="62">
        <f>E56*F58</f>
        <v>304.70000000000005</v>
      </c>
      <c r="F58" s="62">
        <v>1.1000000000000001</v>
      </c>
      <c r="G58" s="62"/>
      <c r="H58" s="62"/>
      <c r="I58" s="62"/>
      <c r="J58" s="62"/>
      <c r="K58" s="62"/>
      <c r="L58" s="305"/>
      <c r="M58" s="306"/>
      <c r="N58" s="306"/>
      <c r="O58" s="306"/>
      <c r="P58" s="306"/>
      <c r="Q58" s="306"/>
    </row>
    <row r="59" spans="1:17" ht="22.5" x14ac:dyDescent="0.25">
      <c r="A59" s="57">
        <f t="shared" si="1"/>
        <v>18</v>
      </c>
      <c r="B59" s="58" t="s">
        <v>52</v>
      </c>
      <c r="C59" s="340" t="s">
        <v>458</v>
      </c>
      <c r="D59" s="163" t="s">
        <v>59</v>
      </c>
      <c r="E59" s="307">
        <v>368</v>
      </c>
      <c r="F59" s="1"/>
      <c r="G59" s="61"/>
      <c r="H59" s="308"/>
      <c r="I59" s="61"/>
      <c r="J59" s="61"/>
      <c r="K59" s="61"/>
      <c r="L59" s="305"/>
      <c r="M59" s="306"/>
      <c r="N59" s="306"/>
      <c r="O59" s="306"/>
      <c r="P59" s="306"/>
      <c r="Q59" s="306"/>
    </row>
    <row r="60" spans="1:17" x14ac:dyDescent="0.25">
      <c r="A60" s="57">
        <f t="shared" si="1"/>
        <v>19</v>
      </c>
      <c r="B60" s="58" t="s">
        <v>52</v>
      </c>
      <c r="C60" s="274" t="s">
        <v>459</v>
      </c>
      <c r="D60" s="163" t="s">
        <v>59</v>
      </c>
      <c r="E60" s="164">
        <v>39</v>
      </c>
      <c r="F60" s="62"/>
      <c r="G60" s="62"/>
      <c r="H60" s="308"/>
      <c r="I60" s="310"/>
      <c r="J60" s="69"/>
      <c r="K60" s="62"/>
      <c r="L60" s="305"/>
      <c r="M60" s="306"/>
      <c r="N60" s="306"/>
      <c r="O60" s="306"/>
      <c r="P60" s="306"/>
      <c r="Q60" s="306"/>
    </row>
    <row r="61" spans="1:17" x14ac:dyDescent="0.25">
      <c r="A61" s="57" t="str">
        <f t="shared" si="1"/>
        <v xml:space="preserve"> </v>
      </c>
      <c r="B61" s="334"/>
      <c r="C61" s="281" t="s">
        <v>344</v>
      </c>
      <c r="D61" s="73" t="s">
        <v>69</v>
      </c>
      <c r="E61" s="62">
        <f>E60*F61</f>
        <v>15.600000000000001</v>
      </c>
      <c r="F61" s="62">
        <v>0.4</v>
      </c>
      <c r="G61" s="62"/>
      <c r="H61" s="62"/>
      <c r="I61" s="310"/>
      <c r="J61" s="62"/>
      <c r="K61" s="62"/>
      <c r="L61" s="305"/>
      <c r="M61" s="306"/>
      <c r="N61" s="306"/>
      <c r="O61" s="306"/>
      <c r="P61" s="306"/>
      <c r="Q61" s="306"/>
    </row>
    <row r="62" spans="1:17" ht="22.5" x14ac:dyDescent="0.25">
      <c r="A62" s="57" t="str">
        <f t="shared" si="1"/>
        <v xml:space="preserve"> </v>
      </c>
      <c r="B62" s="163"/>
      <c r="C62" s="274" t="s">
        <v>460</v>
      </c>
      <c r="D62" s="163"/>
      <c r="E62" s="164"/>
      <c r="F62" s="1"/>
      <c r="G62" s="1"/>
      <c r="H62" s="1"/>
      <c r="I62" s="1"/>
      <c r="J62" s="1"/>
      <c r="K62" s="1"/>
      <c r="L62" s="305"/>
      <c r="M62" s="306"/>
      <c r="N62" s="306"/>
      <c r="O62" s="306"/>
      <c r="P62" s="306"/>
      <c r="Q62" s="306"/>
    </row>
    <row r="63" spans="1:17" x14ac:dyDescent="0.25">
      <c r="A63" s="57">
        <f t="shared" si="1"/>
        <v>20</v>
      </c>
      <c r="B63" s="58" t="s">
        <v>52</v>
      </c>
      <c r="C63" s="340" t="s">
        <v>461</v>
      </c>
      <c r="D63" s="338" t="s">
        <v>59</v>
      </c>
      <c r="E63" s="339">
        <v>33</v>
      </c>
      <c r="F63" s="1"/>
      <c r="G63" s="62"/>
      <c r="H63" s="308"/>
      <c r="I63" s="69"/>
      <c r="J63" s="69"/>
      <c r="K63" s="62"/>
      <c r="L63" s="305"/>
      <c r="M63" s="306"/>
      <c r="N63" s="306"/>
      <c r="O63" s="306"/>
      <c r="P63" s="306"/>
      <c r="Q63" s="306"/>
    </row>
    <row r="64" spans="1:17" ht="22.5" x14ac:dyDescent="0.25">
      <c r="A64" s="57">
        <f t="shared" si="1"/>
        <v>21</v>
      </c>
      <c r="B64" s="58" t="s">
        <v>52</v>
      </c>
      <c r="C64" s="274" t="s">
        <v>462</v>
      </c>
      <c r="D64" s="163" t="s">
        <v>59</v>
      </c>
      <c r="E64" s="164">
        <v>12.3</v>
      </c>
      <c r="F64" s="1"/>
      <c r="G64" s="62"/>
      <c r="H64" s="308"/>
      <c r="I64" s="69"/>
      <c r="J64" s="69"/>
      <c r="K64" s="62"/>
      <c r="L64" s="305"/>
      <c r="M64" s="306"/>
      <c r="N64" s="306"/>
      <c r="O64" s="306"/>
      <c r="P64" s="306"/>
      <c r="Q64" s="306"/>
    </row>
    <row r="65" spans="1:17" ht="22.5" x14ac:dyDescent="0.25">
      <c r="A65" s="57">
        <f t="shared" si="1"/>
        <v>22</v>
      </c>
      <c r="B65" s="58" t="s">
        <v>52</v>
      </c>
      <c r="C65" s="274" t="s">
        <v>463</v>
      </c>
      <c r="D65" s="163" t="s">
        <v>59</v>
      </c>
      <c r="E65" s="307">
        <v>36.9</v>
      </c>
      <c r="F65" s="1"/>
      <c r="G65" s="62"/>
      <c r="H65" s="308"/>
      <c r="I65" s="69"/>
      <c r="J65" s="69"/>
      <c r="K65" s="62"/>
      <c r="L65" s="305"/>
      <c r="M65" s="306"/>
      <c r="N65" s="306"/>
      <c r="O65" s="306"/>
      <c r="P65" s="306"/>
      <c r="Q65" s="306"/>
    </row>
    <row r="66" spans="1:17" ht="21" customHeight="1" x14ac:dyDescent="0.25">
      <c r="A66" s="57">
        <f t="shared" si="1"/>
        <v>23</v>
      </c>
      <c r="B66" s="58" t="s">
        <v>52</v>
      </c>
      <c r="C66" s="274" t="s">
        <v>464</v>
      </c>
      <c r="D66" s="163" t="s">
        <v>102</v>
      </c>
      <c r="E66" s="164">
        <v>8</v>
      </c>
      <c r="F66" s="1"/>
      <c r="G66" s="62"/>
      <c r="H66" s="308"/>
      <c r="I66" s="69"/>
      <c r="J66" s="69"/>
      <c r="K66" s="62"/>
      <c r="L66" s="305"/>
      <c r="M66" s="306"/>
      <c r="N66" s="306"/>
      <c r="O66" s="306"/>
      <c r="P66" s="306"/>
      <c r="Q66" s="306"/>
    </row>
    <row r="67" spans="1:17" ht="22.5" x14ac:dyDescent="0.25">
      <c r="A67" s="57">
        <f t="shared" si="1"/>
        <v>24</v>
      </c>
      <c r="B67" s="58" t="s">
        <v>52</v>
      </c>
      <c r="C67" s="274" t="s">
        <v>465</v>
      </c>
      <c r="D67" s="163" t="s">
        <v>102</v>
      </c>
      <c r="E67" s="164">
        <v>8</v>
      </c>
      <c r="F67" s="277"/>
      <c r="G67" s="63"/>
      <c r="H67" s="308"/>
      <c r="I67" s="63"/>
      <c r="J67" s="335"/>
      <c r="K67" s="63"/>
      <c r="L67" s="305"/>
      <c r="M67" s="306"/>
      <c r="N67" s="306"/>
      <c r="O67" s="306"/>
      <c r="P67" s="306"/>
      <c r="Q67" s="306"/>
    </row>
    <row r="68" spans="1:17" x14ac:dyDescent="0.25">
      <c r="A68" s="57" t="str">
        <f t="shared" si="1"/>
        <v xml:space="preserve"> </v>
      </c>
      <c r="B68" s="373"/>
      <c r="C68" s="374" t="s">
        <v>466</v>
      </c>
      <c r="D68" s="163" t="s">
        <v>56</v>
      </c>
      <c r="E68" s="62">
        <f>E67*F68</f>
        <v>2400</v>
      </c>
      <c r="F68" s="63">
        <v>300</v>
      </c>
      <c r="G68" s="373"/>
      <c r="H68" s="63"/>
      <c r="I68" s="63"/>
      <c r="J68" s="63"/>
      <c r="K68" s="63"/>
      <c r="L68" s="305"/>
      <c r="M68" s="306"/>
      <c r="N68" s="306"/>
      <c r="O68" s="306"/>
      <c r="P68" s="306"/>
      <c r="Q68" s="306"/>
    </row>
    <row r="69" spans="1:17" x14ac:dyDescent="0.25">
      <c r="A69" s="57" t="str">
        <f t="shared" si="1"/>
        <v xml:space="preserve"> </v>
      </c>
      <c r="B69" s="57"/>
      <c r="C69" s="274" t="s">
        <v>467</v>
      </c>
      <c r="D69" s="57" t="s">
        <v>102</v>
      </c>
      <c r="E69" s="62">
        <f>E67*F69</f>
        <v>2</v>
      </c>
      <c r="F69" s="61">
        <v>0.25</v>
      </c>
      <c r="G69" s="61"/>
      <c r="H69" s="61"/>
      <c r="I69" s="61"/>
      <c r="J69" s="61"/>
      <c r="K69" s="61"/>
      <c r="L69" s="305"/>
      <c r="M69" s="306"/>
      <c r="N69" s="306"/>
      <c r="O69" s="306"/>
      <c r="P69" s="306"/>
      <c r="Q69" s="306"/>
    </row>
    <row r="70" spans="1:17" ht="22.5" x14ac:dyDescent="0.25">
      <c r="A70" s="57">
        <f t="shared" si="1"/>
        <v>25</v>
      </c>
      <c r="B70" s="58" t="s">
        <v>52</v>
      </c>
      <c r="C70" s="274" t="s">
        <v>468</v>
      </c>
      <c r="D70" s="163" t="s">
        <v>69</v>
      </c>
      <c r="E70" s="307">
        <v>186.90047999999999</v>
      </c>
      <c r="F70" s="1"/>
      <c r="G70" s="62"/>
      <c r="H70" s="308"/>
      <c r="I70" s="62"/>
      <c r="J70" s="69"/>
      <c r="K70" s="62"/>
      <c r="L70" s="305"/>
      <c r="M70" s="306"/>
      <c r="N70" s="306"/>
      <c r="O70" s="306"/>
      <c r="P70" s="306"/>
      <c r="Q70" s="306"/>
    </row>
    <row r="71" spans="1:17" x14ac:dyDescent="0.25">
      <c r="A71" s="57">
        <f t="shared" si="1"/>
        <v>26</v>
      </c>
      <c r="B71" s="58" t="s">
        <v>52</v>
      </c>
      <c r="C71" s="274" t="s">
        <v>469</v>
      </c>
      <c r="D71" s="163" t="s">
        <v>59</v>
      </c>
      <c r="E71" s="307">
        <v>14</v>
      </c>
      <c r="F71" s="62"/>
      <c r="G71" s="62"/>
      <c r="H71" s="308"/>
      <c r="I71" s="310"/>
      <c r="J71" s="69"/>
      <c r="K71" s="62"/>
      <c r="L71" s="305"/>
      <c r="M71" s="306"/>
      <c r="N71" s="306"/>
      <c r="O71" s="306"/>
      <c r="P71" s="306"/>
      <c r="Q71" s="306"/>
    </row>
    <row r="72" spans="1:17" x14ac:dyDescent="0.25">
      <c r="A72" s="57" t="str">
        <f t="shared" si="1"/>
        <v xml:space="preserve"> </v>
      </c>
      <c r="B72" s="334"/>
      <c r="C72" s="281" t="s">
        <v>344</v>
      </c>
      <c r="D72" s="73" t="s">
        <v>69</v>
      </c>
      <c r="E72" s="62">
        <f>E71*F72</f>
        <v>5.6000000000000005</v>
      </c>
      <c r="F72" s="62">
        <v>0.4</v>
      </c>
      <c r="G72" s="62"/>
      <c r="H72" s="62"/>
      <c r="I72" s="310"/>
      <c r="J72" s="62"/>
      <c r="K72" s="62"/>
      <c r="L72" s="305"/>
      <c r="M72" s="306"/>
      <c r="N72" s="306"/>
      <c r="O72" s="306"/>
      <c r="P72" s="306"/>
      <c r="Q72" s="306"/>
    </row>
    <row r="73" spans="1:17" x14ac:dyDescent="0.25">
      <c r="A73" s="57">
        <f t="shared" si="1"/>
        <v>27</v>
      </c>
      <c r="B73" s="58" t="s">
        <v>52</v>
      </c>
      <c r="C73" s="274" t="s">
        <v>470</v>
      </c>
      <c r="D73" s="163" t="s">
        <v>56</v>
      </c>
      <c r="E73" s="307">
        <v>624</v>
      </c>
      <c r="F73" s="1"/>
      <c r="G73" s="62"/>
      <c r="H73" s="308"/>
      <c r="I73" s="69"/>
      <c r="J73" s="69"/>
      <c r="K73" s="62"/>
      <c r="L73" s="305"/>
      <c r="M73" s="306"/>
      <c r="N73" s="306"/>
      <c r="O73" s="306"/>
      <c r="P73" s="306"/>
      <c r="Q73" s="306"/>
    </row>
    <row r="74" spans="1:17" ht="22.5" x14ac:dyDescent="0.25">
      <c r="A74" s="57">
        <f t="shared" si="1"/>
        <v>28</v>
      </c>
      <c r="B74" s="58" t="s">
        <v>52</v>
      </c>
      <c r="C74" s="274" t="s">
        <v>471</v>
      </c>
      <c r="D74" s="163" t="s">
        <v>59</v>
      </c>
      <c r="E74" s="164">
        <v>42</v>
      </c>
      <c r="F74" s="62"/>
      <c r="G74" s="62"/>
      <c r="H74" s="308"/>
      <c r="I74" s="61"/>
      <c r="J74" s="62"/>
      <c r="K74" s="62"/>
      <c r="L74" s="305"/>
      <c r="M74" s="306"/>
      <c r="N74" s="306"/>
      <c r="O74" s="306"/>
      <c r="P74" s="306"/>
      <c r="Q74" s="306"/>
    </row>
    <row r="75" spans="1:17" x14ac:dyDescent="0.25">
      <c r="A75" s="57" t="str">
        <f t="shared" si="1"/>
        <v xml:space="preserve"> </v>
      </c>
      <c r="B75" s="73"/>
      <c r="C75" s="281" t="s">
        <v>128</v>
      </c>
      <c r="D75" s="163" t="s">
        <v>56</v>
      </c>
      <c r="E75" s="62">
        <f>E74*F75</f>
        <v>252</v>
      </c>
      <c r="F75" s="62">
        <v>6</v>
      </c>
      <c r="G75" s="62"/>
      <c r="H75" s="62"/>
      <c r="I75" s="62"/>
      <c r="J75" s="62"/>
      <c r="K75" s="62"/>
      <c r="L75" s="305"/>
      <c r="M75" s="306"/>
      <c r="N75" s="306"/>
      <c r="O75" s="306"/>
      <c r="P75" s="306"/>
      <c r="Q75" s="306"/>
    </row>
    <row r="76" spans="1:17" x14ac:dyDescent="0.25">
      <c r="A76" s="57" t="str">
        <f t="shared" si="1"/>
        <v xml:space="preserve"> </v>
      </c>
      <c r="B76" s="73"/>
      <c r="C76" s="375" t="s">
        <v>457</v>
      </c>
      <c r="D76" s="376" t="s">
        <v>59</v>
      </c>
      <c r="E76" s="377">
        <f>E74*F76</f>
        <v>46.2</v>
      </c>
      <c r="F76" s="377">
        <v>1.1000000000000001</v>
      </c>
      <c r="G76" s="377"/>
      <c r="H76" s="377"/>
      <c r="I76" s="377"/>
      <c r="J76" s="377"/>
      <c r="K76" s="377"/>
      <c r="L76" s="378"/>
      <c r="M76" s="379"/>
      <c r="N76" s="379"/>
      <c r="O76" s="379"/>
      <c r="P76" s="379"/>
      <c r="Q76" s="306"/>
    </row>
    <row r="77" spans="1:17" ht="22.5" x14ac:dyDescent="0.25">
      <c r="A77" s="57">
        <f t="shared" si="1"/>
        <v>29</v>
      </c>
      <c r="B77" s="380" t="s">
        <v>52</v>
      </c>
      <c r="C77" s="274" t="s">
        <v>472</v>
      </c>
      <c r="D77" s="163" t="s">
        <v>59</v>
      </c>
      <c r="E77" s="307">
        <v>147.6</v>
      </c>
      <c r="F77" s="73"/>
      <c r="G77" s="62"/>
      <c r="H77" s="308"/>
      <c r="I77" s="69"/>
      <c r="J77" s="335"/>
      <c r="K77" s="62"/>
      <c r="L77" s="305"/>
      <c r="M77" s="306"/>
      <c r="N77" s="306"/>
      <c r="O77" s="306"/>
      <c r="P77" s="306"/>
      <c r="Q77" s="381"/>
    </row>
    <row r="78" spans="1:17" x14ac:dyDescent="0.25">
      <c r="A78" s="57" t="str">
        <f t="shared" si="1"/>
        <v xml:space="preserve"> </v>
      </c>
      <c r="B78" s="334"/>
      <c r="C78" s="281" t="s">
        <v>368</v>
      </c>
      <c r="D78" s="57" t="s">
        <v>102</v>
      </c>
      <c r="E78" s="62">
        <f>E77*F78</f>
        <v>2.952</v>
      </c>
      <c r="F78" s="73">
        <v>0.02</v>
      </c>
      <c r="G78" s="73"/>
      <c r="H78" s="73"/>
      <c r="I78" s="62"/>
      <c r="J78" s="62"/>
      <c r="K78" s="62"/>
      <c r="L78" s="305"/>
      <c r="M78" s="306"/>
      <c r="N78" s="306"/>
      <c r="O78" s="306"/>
      <c r="P78" s="306"/>
      <c r="Q78" s="381"/>
    </row>
    <row r="79" spans="1:17" ht="23.85" customHeight="1" x14ac:dyDescent="0.25">
      <c r="A79" s="57">
        <f t="shared" si="1"/>
        <v>30</v>
      </c>
      <c r="B79" s="380" t="s">
        <v>52</v>
      </c>
      <c r="C79" s="274" t="s">
        <v>473</v>
      </c>
      <c r="D79" s="163" t="s">
        <v>59</v>
      </c>
      <c r="E79" s="164">
        <v>148</v>
      </c>
      <c r="F79" s="62"/>
      <c r="G79" s="62"/>
      <c r="H79" s="308"/>
      <c r="I79" s="62"/>
      <c r="J79" s="69"/>
      <c r="K79" s="62"/>
      <c r="L79" s="305"/>
      <c r="M79" s="306"/>
      <c r="N79" s="306"/>
      <c r="O79" s="306"/>
      <c r="P79" s="306"/>
      <c r="Q79" s="381"/>
    </row>
    <row r="80" spans="1:17" x14ac:dyDescent="0.25">
      <c r="A80" s="57" t="str">
        <f t="shared" si="1"/>
        <v xml:space="preserve"> </v>
      </c>
      <c r="B80" s="334"/>
      <c r="C80" s="281" t="s">
        <v>344</v>
      </c>
      <c r="D80" s="73" t="s">
        <v>69</v>
      </c>
      <c r="E80" s="62">
        <f>E79*F80</f>
        <v>59.2</v>
      </c>
      <c r="F80" s="62">
        <v>0.4</v>
      </c>
      <c r="G80" s="62"/>
      <c r="H80" s="62"/>
      <c r="I80" s="62"/>
      <c r="J80" s="62"/>
      <c r="K80" s="62"/>
      <c r="L80" s="305"/>
      <c r="M80" s="306"/>
      <c r="N80" s="306"/>
      <c r="O80" s="306"/>
      <c r="P80" s="306"/>
      <c r="Q80" s="381"/>
    </row>
    <row r="81" spans="1:17" x14ac:dyDescent="0.25">
      <c r="A81" s="57" t="str">
        <f t="shared" si="1"/>
        <v xml:space="preserve"> </v>
      </c>
      <c r="B81" s="334"/>
      <c r="C81" s="281" t="s">
        <v>383</v>
      </c>
      <c r="D81" s="73" t="s">
        <v>69</v>
      </c>
      <c r="E81" s="62">
        <f>E79*F81</f>
        <v>88.8</v>
      </c>
      <c r="F81" s="62">
        <v>0.6</v>
      </c>
      <c r="G81" s="62"/>
      <c r="H81" s="62"/>
      <c r="I81" s="62"/>
      <c r="J81" s="62"/>
      <c r="K81" s="62"/>
      <c r="L81" s="305"/>
      <c r="M81" s="306"/>
      <c r="N81" s="306"/>
      <c r="O81" s="306"/>
      <c r="P81" s="306"/>
      <c r="Q81" s="381"/>
    </row>
    <row r="82" spans="1:17" ht="22.5" x14ac:dyDescent="0.25">
      <c r="A82" s="57" t="str">
        <f t="shared" si="1"/>
        <v xml:space="preserve"> </v>
      </c>
      <c r="B82" s="248"/>
      <c r="C82" s="333" t="s">
        <v>419</v>
      </c>
      <c r="D82" s="163"/>
      <c r="E82" s="164"/>
      <c r="F82" s="382"/>
      <c r="G82" s="382"/>
      <c r="H82" s="382"/>
      <c r="I82" s="382"/>
      <c r="J82" s="382"/>
      <c r="K82" s="382"/>
      <c r="L82" s="305"/>
      <c r="M82" s="306"/>
      <c r="N82" s="306"/>
      <c r="O82" s="306"/>
      <c r="P82" s="306"/>
      <c r="Q82" s="381"/>
    </row>
    <row r="83" spans="1:17" ht="22.5" x14ac:dyDescent="0.25">
      <c r="A83" s="57">
        <f t="shared" si="1"/>
        <v>31</v>
      </c>
      <c r="B83" s="380" t="s">
        <v>52</v>
      </c>
      <c r="C83" s="274" t="s">
        <v>474</v>
      </c>
      <c r="D83" s="163" t="s">
        <v>59</v>
      </c>
      <c r="E83" s="307">
        <v>12.5</v>
      </c>
      <c r="F83" s="382"/>
      <c r="G83" s="383"/>
      <c r="H83" s="308"/>
      <c r="I83" s="384"/>
      <c r="J83" s="69"/>
      <c r="K83" s="383"/>
      <c r="L83" s="305"/>
      <c r="M83" s="306"/>
      <c r="N83" s="306"/>
      <c r="O83" s="306"/>
      <c r="P83" s="306"/>
      <c r="Q83" s="381"/>
    </row>
    <row r="84" spans="1:17" ht="22.5" x14ac:dyDescent="0.25">
      <c r="A84" s="57">
        <f t="shared" si="1"/>
        <v>32</v>
      </c>
      <c r="B84" s="380" t="s">
        <v>52</v>
      </c>
      <c r="C84" s="274" t="s">
        <v>475</v>
      </c>
      <c r="D84" s="163" t="s">
        <v>54</v>
      </c>
      <c r="E84" s="307">
        <v>469</v>
      </c>
      <c r="F84" s="382"/>
      <c r="G84" s="383"/>
      <c r="H84" s="308"/>
      <c r="I84" s="384"/>
      <c r="J84" s="69"/>
      <c r="K84" s="383"/>
      <c r="L84" s="305"/>
      <c r="M84" s="306"/>
      <c r="N84" s="306"/>
      <c r="O84" s="306"/>
      <c r="P84" s="306"/>
      <c r="Q84" s="381"/>
    </row>
    <row r="85" spans="1:17" ht="22.5" x14ac:dyDescent="0.25">
      <c r="A85" s="57">
        <f t="shared" si="1"/>
        <v>33</v>
      </c>
      <c r="B85" s="380" t="s">
        <v>52</v>
      </c>
      <c r="C85" s="274" t="s">
        <v>476</v>
      </c>
      <c r="D85" s="163" t="s">
        <v>59</v>
      </c>
      <c r="E85" s="307">
        <v>751</v>
      </c>
      <c r="F85" s="369"/>
      <c r="G85" s="62"/>
      <c r="H85" s="308"/>
      <c r="I85" s="62"/>
      <c r="J85" s="80"/>
      <c r="K85" s="80"/>
      <c r="L85" s="305"/>
      <c r="M85" s="306"/>
      <c r="N85" s="306"/>
      <c r="O85" s="306"/>
      <c r="P85" s="306"/>
      <c r="Q85" s="381"/>
    </row>
    <row r="86" spans="1:17" x14ac:dyDescent="0.25">
      <c r="A86" s="57" t="str">
        <f t="shared" si="1"/>
        <v xml:space="preserve"> </v>
      </c>
      <c r="B86" s="385"/>
      <c r="C86" s="370" t="s">
        <v>437</v>
      </c>
      <c r="D86" s="163" t="s">
        <v>59</v>
      </c>
      <c r="E86" s="62">
        <f>E85*F86</f>
        <v>901.19999999999993</v>
      </c>
      <c r="F86" s="369">
        <v>1.2</v>
      </c>
      <c r="G86" s="369"/>
      <c r="H86" s="369"/>
      <c r="I86" s="371"/>
      <c r="J86" s="371"/>
      <c r="K86" s="371"/>
      <c r="L86" s="305"/>
      <c r="M86" s="306"/>
      <c r="N86" s="306"/>
      <c r="O86" s="306"/>
      <c r="P86" s="306"/>
      <c r="Q86" s="381"/>
    </row>
    <row r="87" spans="1:17" x14ac:dyDescent="0.25">
      <c r="A87" s="57" t="str">
        <f t="shared" si="1"/>
        <v xml:space="preserve"> </v>
      </c>
      <c r="B87" s="385"/>
      <c r="C87" s="370" t="s">
        <v>438</v>
      </c>
      <c r="D87" s="163" t="s">
        <v>59</v>
      </c>
      <c r="E87" s="62">
        <f>E85*F87</f>
        <v>901.19999999999993</v>
      </c>
      <c r="F87" s="369">
        <v>1.2</v>
      </c>
      <c r="G87" s="369"/>
      <c r="H87" s="369"/>
      <c r="I87" s="371"/>
      <c r="J87" s="371"/>
      <c r="K87" s="371"/>
      <c r="L87" s="305"/>
      <c r="M87" s="306"/>
      <c r="N87" s="306"/>
      <c r="O87" s="306"/>
      <c r="P87" s="306"/>
      <c r="Q87" s="381"/>
    </row>
    <row r="88" spans="1:17" x14ac:dyDescent="0.25">
      <c r="A88" s="57" t="str">
        <f t="shared" si="1"/>
        <v xml:space="preserve"> </v>
      </c>
      <c r="B88" s="385"/>
      <c r="C88" s="370" t="s">
        <v>477</v>
      </c>
      <c r="D88" s="369" t="s">
        <v>478</v>
      </c>
      <c r="E88" s="62">
        <f>E85*F88</f>
        <v>18.775000000000002</v>
      </c>
      <c r="F88" s="369">
        <v>2.5000000000000001E-2</v>
      </c>
      <c r="G88" s="369"/>
      <c r="H88" s="369"/>
      <c r="I88" s="371"/>
      <c r="J88" s="371"/>
      <c r="K88" s="371"/>
      <c r="L88" s="305"/>
      <c r="M88" s="306"/>
      <c r="N88" s="306"/>
      <c r="O88" s="306"/>
      <c r="P88" s="306"/>
      <c r="Q88" s="381"/>
    </row>
    <row r="89" spans="1:17" ht="22.5" x14ac:dyDescent="0.25">
      <c r="A89" s="57" t="str">
        <f t="shared" si="1"/>
        <v xml:space="preserve"> </v>
      </c>
      <c r="B89" s="386"/>
      <c r="C89" s="333" t="s">
        <v>479</v>
      </c>
      <c r="D89" s="163" t="s">
        <v>56</v>
      </c>
      <c r="E89" s="307">
        <v>8</v>
      </c>
      <c r="F89" s="65"/>
      <c r="G89" s="65"/>
      <c r="H89" s="65"/>
      <c r="I89" s="65"/>
      <c r="J89" s="65"/>
      <c r="K89" s="65"/>
      <c r="L89" s="305"/>
      <c r="M89" s="306"/>
      <c r="N89" s="306"/>
      <c r="O89" s="306"/>
      <c r="P89" s="306"/>
      <c r="Q89" s="381"/>
    </row>
    <row r="90" spans="1:17" ht="22.5" x14ac:dyDescent="0.25">
      <c r="A90" s="57">
        <f t="shared" si="1"/>
        <v>34</v>
      </c>
      <c r="B90" s="380" t="s">
        <v>52</v>
      </c>
      <c r="C90" s="274" t="s">
        <v>480</v>
      </c>
      <c r="D90" s="163" t="s">
        <v>69</v>
      </c>
      <c r="E90" s="164">
        <v>51.792000000000002</v>
      </c>
      <c r="F90" s="65"/>
      <c r="G90" s="62"/>
      <c r="H90" s="308"/>
      <c r="I90" s="62"/>
      <c r="J90" s="69"/>
      <c r="K90" s="62"/>
      <c r="L90" s="305"/>
      <c r="M90" s="306"/>
      <c r="N90" s="306"/>
      <c r="O90" s="306"/>
      <c r="P90" s="306"/>
      <c r="Q90" s="381"/>
    </row>
    <row r="91" spans="1:17" x14ac:dyDescent="0.25">
      <c r="A91" s="57">
        <f t="shared" si="1"/>
        <v>35</v>
      </c>
      <c r="B91" s="58" t="s">
        <v>52</v>
      </c>
      <c r="C91" s="340" t="s">
        <v>481</v>
      </c>
      <c r="D91" s="338" t="s">
        <v>56</v>
      </c>
      <c r="E91" s="339">
        <v>48</v>
      </c>
      <c r="F91" s="1"/>
      <c r="G91" s="361"/>
      <c r="H91" s="362"/>
      <c r="I91" s="363"/>
      <c r="J91" s="363"/>
      <c r="K91" s="361"/>
      <c r="L91" s="364"/>
      <c r="M91" s="365"/>
      <c r="N91" s="365"/>
      <c r="O91" s="365"/>
      <c r="P91" s="365"/>
      <c r="Q91" s="306"/>
    </row>
    <row r="92" spans="1:17" ht="22.5" x14ac:dyDescent="0.25">
      <c r="A92" s="57">
        <f t="shared" si="1"/>
        <v>36</v>
      </c>
      <c r="B92" s="58" t="s">
        <v>52</v>
      </c>
      <c r="C92" s="274" t="s">
        <v>482</v>
      </c>
      <c r="D92" s="367" t="s">
        <v>102</v>
      </c>
      <c r="E92" s="387">
        <v>0.14000000000000001</v>
      </c>
      <c r="F92" s="62"/>
      <c r="G92" s="62"/>
      <c r="H92" s="308"/>
      <c r="I92" s="62"/>
      <c r="J92" s="69"/>
      <c r="K92" s="62"/>
      <c r="L92" s="305"/>
      <c r="M92" s="306"/>
      <c r="N92" s="306"/>
      <c r="O92" s="306"/>
      <c r="P92" s="306"/>
      <c r="Q92" s="306"/>
    </row>
    <row r="93" spans="1:17" x14ac:dyDescent="0.25">
      <c r="A93" s="57" t="str">
        <f t="shared" si="1"/>
        <v xml:space="preserve"> </v>
      </c>
      <c r="B93" s="73"/>
      <c r="C93" s="309" t="s">
        <v>323</v>
      </c>
      <c r="D93" s="57" t="s">
        <v>102</v>
      </c>
      <c r="E93" s="61">
        <f>ROUNDUP(E92*F93,2)</f>
        <v>0.16</v>
      </c>
      <c r="F93" s="62">
        <v>1.1000000000000001</v>
      </c>
      <c r="G93" s="62"/>
      <c r="H93" s="62"/>
      <c r="I93" s="62"/>
      <c r="J93" s="62"/>
      <c r="K93" s="62"/>
      <c r="L93" s="305"/>
      <c r="M93" s="306"/>
      <c r="N93" s="306"/>
      <c r="O93" s="306"/>
      <c r="P93" s="306"/>
      <c r="Q93" s="306"/>
    </row>
    <row r="94" spans="1:17" x14ac:dyDescent="0.25">
      <c r="A94" s="57" t="str">
        <f t="shared" si="1"/>
        <v xml:space="preserve"> </v>
      </c>
      <c r="B94" s="73"/>
      <c r="C94" s="309" t="s">
        <v>324</v>
      </c>
      <c r="D94" s="62" t="s">
        <v>69</v>
      </c>
      <c r="E94" s="61">
        <f>ROUNDUP(E92*F94,2)</f>
        <v>4.9000000000000004</v>
      </c>
      <c r="F94" s="62">
        <v>35</v>
      </c>
      <c r="G94" s="62"/>
      <c r="H94" s="62"/>
      <c r="I94" s="62"/>
      <c r="J94" s="62"/>
      <c r="K94" s="62"/>
      <c r="L94" s="305"/>
      <c r="M94" s="306"/>
      <c r="N94" s="306"/>
      <c r="O94" s="306"/>
      <c r="P94" s="306"/>
      <c r="Q94" s="306"/>
    </row>
    <row r="95" spans="1:17" ht="22.5" x14ac:dyDescent="0.25">
      <c r="A95" s="57">
        <f t="shared" si="1"/>
        <v>37</v>
      </c>
      <c r="B95" s="58" t="s">
        <v>52</v>
      </c>
      <c r="C95" s="274" t="s">
        <v>483</v>
      </c>
      <c r="D95" s="367" t="s">
        <v>69</v>
      </c>
      <c r="E95" s="388">
        <v>17.9712</v>
      </c>
      <c r="F95" s="1"/>
      <c r="G95" s="62"/>
      <c r="H95" s="308"/>
      <c r="I95" s="62"/>
      <c r="J95" s="69"/>
      <c r="K95" s="62"/>
      <c r="L95" s="305"/>
      <c r="M95" s="306"/>
      <c r="N95" s="306"/>
      <c r="O95" s="306"/>
      <c r="P95" s="306"/>
      <c r="Q95" s="306"/>
    </row>
    <row r="96" spans="1:17" x14ac:dyDescent="0.25">
      <c r="A96" s="57">
        <f t="shared" si="1"/>
        <v>38</v>
      </c>
      <c r="B96" s="58" t="s">
        <v>52</v>
      </c>
      <c r="C96" s="340" t="s">
        <v>469</v>
      </c>
      <c r="D96" s="367" t="s">
        <v>59</v>
      </c>
      <c r="E96" s="387">
        <v>2.6</v>
      </c>
      <c r="F96" s="62"/>
      <c r="G96" s="62"/>
      <c r="H96" s="308"/>
      <c r="I96" s="310"/>
      <c r="J96" s="69"/>
      <c r="K96" s="62"/>
      <c r="L96" s="305"/>
      <c r="M96" s="306"/>
      <c r="N96" s="306"/>
      <c r="O96" s="306"/>
      <c r="P96" s="306"/>
      <c r="Q96" s="306"/>
    </row>
    <row r="97" spans="1:17" x14ac:dyDescent="0.25">
      <c r="A97" s="57" t="str">
        <f t="shared" si="1"/>
        <v xml:space="preserve"> </v>
      </c>
      <c r="B97" s="334"/>
      <c r="C97" s="281" t="s">
        <v>344</v>
      </c>
      <c r="D97" s="73" t="s">
        <v>69</v>
      </c>
      <c r="E97" s="62">
        <f>E96*F97</f>
        <v>1.04</v>
      </c>
      <c r="F97" s="62">
        <v>0.4</v>
      </c>
      <c r="G97" s="62"/>
      <c r="H97" s="62"/>
      <c r="I97" s="310"/>
      <c r="J97" s="62"/>
      <c r="K97" s="62"/>
      <c r="L97" s="305"/>
      <c r="M97" s="306"/>
      <c r="N97" s="306"/>
      <c r="O97" s="306"/>
      <c r="P97" s="306"/>
      <c r="Q97" s="306"/>
    </row>
    <row r="98" spans="1:17" ht="22.5" x14ac:dyDescent="0.25">
      <c r="A98" s="57">
        <f t="shared" si="1"/>
        <v>39</v>
      </c>
      <c r="B98" s="58" t="s">
        <v>52</v>
      </c>
      <c r="C98" s="340" t="s">
        <v>484</v>
      </c>
      <c r="D98" s="367" t="s">
        <v>59</v>
      </c>
      <c r="E98" s="387">
        <v>9.6</v>
      </c>
      <c r="F98" s="62"/>
      <c r="G98" s="62"/>
      <c r="H98" s="308"/>
      <c r="I98" s="61"/>
      <c r="J98" s="62"/>
      <c r="K98" s="62"/>
      <c r="L98" s="305"/>
      <c r="M98" s="306"/>
      <c r="N98" s="306"/>
      <c r="O98" s="306"/>
      <c r="P98" s="306"/>
      <c r="Q98" s="306"/>
    </row>
    <row r="99" spans="1:17" x14ac:dyDescent="0.25">
      <c r="A99" s="57" t="str">
        <f t="shared" si="1"/>
        <v xml:space="preserve"> </v>
      </c>
      <c r="B99" s="73"/>
      <c r="C99" s="281" t="s">
        <v>128</v>
      </c>
      <c r="D99" s="163" t="s">
        <v>56</v>
      </c>
      <c r="E99" s="62">
        <f>E98*F99</f>
        <v>57.599999999999994</v>
      </c>
      <c r="F99" s="62">
        <v>6</v>
      </c>
      <c r="G99" s="62"/>
      <c r="H99" s="62"/>
      <c r="I99" s="62"/>
      <c r="J99" s="62"/>
      <c r="K99" s="62"/>
      <c r="L99" s="305"/>
      <c r="M99" s="306"/>
      <c r="N99" s="306"/>
      <c r="O99" s="306"/>
      <c r="P99" s="306"/>
      <c r="Q99" s="306"/>
    </row>
    <row r="100" spans="1:17" x14ac:dyDescent="0.25">
      <c r="A100" s="57" t="str">
        <f t="shared" si="1"/>
        <v xml:space="preserve"> </v>
      </c>
      <c r="B100" s="73"/>
      <c r="C100" s="309" t="s">
        <v>457</v>
      </c>
      <c r="D100" s="57" t="s">
        <v>59</v>
      </c>
      <c r="E100" s="62">
        <f>E98*F100</f>
        <v>10.56</v>
      </c>
      <c r="F100" s="62">
        <v>1.1000000000000001</v>
      </c>
      <c r="G100" s="62"/>
      <c r="H100" s="62"/>
      <c r="I100" s="62"/>
      <c r="J100" s="62"/>
      <c r="K100" s="62"/>
      <c r="L100" s="305"/>
      <c r="M100" s="306"/>
      <c r="N100" s="306"/>
      <c r="O100" s="306"/>
      <c r="P100" s="306"/>
      <c r="Q100" s="306"/>
    </row>
    <row r="101" spans="1:17" ht="22.5" x14ac:dyDescent="0.25">
      <c r="A101" s="57">
        <f t="shared" si="1"/>
        <v>40</v>
      </c>
      <c r="B101" s="58" t="s">
        <v>52</v>
      </c>
      <c r="C101" s="340" t="s">
        <v>485</v>
      </c>
      <c r="D101" s="367" t="s">
        <v>59</v>
      </c>
      <c r="E101" s="387">
        <v>26</v>
      </c>
      <c r="F101" s="369"/>
      <c r="G101" s="62"/>
      <c r="H101" s="308"/>
      <c r="I101" s="62"/>
      <c r="J101" s="80"/>
      <c r="K101" s="80"/>
      <c r="L101" s="305"/>
      <c r="M101" s="306"/>
      <c r="N101" s="306"/>
      <c r="O101" s="306"/>
      <c r="P101" s="306"/>
      <c r="Q101" s="306"/>
    </row>
    <row r="102" spans="1:17" x14ac:dyDescent="0.25">
      <c r="A102" s="57" t="str">
        <f t="shared" si="1"/>
        <v xml:space="preserve"> </v>
      </c>
      <c r="B102" s="369"/>
      <c r="C102" s="370" t="s">
        <v>437</v>
      </c>
      <c r="D102" s="163" t="s">
        <v>59</v>
      </c>
      <c r="E102" s="62">
        <f>E101*F102</f>
        <v>31.2</v>
      </c>
      <c r="F102" s="369">
        <v>1.2</v>
      </c>
      <c r="G102" s="369"/>
      <c r="H102" s="369"/>
      <c r="I102" s="371"/>
      <c r="J102" s="371"/>
      <c r="K102" s="371"/>
      <c r="L102" s="305"/>
      <c r="M102" s="306"/>
      <c r="N102" s="306"/>
      <c r="O102" s="306"/>
      <c r="P102" s="306"/>
      <c r="Q102" s="306"/>
    </row>
    <row r="103" spans="1:17" x14ac:dyDescent="0.25">
      <c r="A103" s="57" t="str">
        <f t="shared" si="1"/>
        <v xml:space="preserve"> </v>
      </c>
      <c r="B103" s="369"/>
      <c r="C103" s="370" t="s">
        <v>438</v>
      </c>
      <c r="D103" s="163" t="s">
        <v>59</v>
      </c>
      <c r="E103" s="62">
        <f>E101*F103</f>
        <v>31.2</v>
      </c>
      <c r="F103" s="369">
        <v>1.2</v>
      </c>
      <c r="G103" s="369"/>
      <c r="H103" s="369"/>
      <c r="I103" s="371"/>
      <c r="J103" s="371"/>
      <c r="K103" s="371"/>
      <c r="L103" s="305"/>
      <c r="M103" s="306"/>
      <c r="N103" s="306"/>
      <c r="O103" s="306"/>
      <c r="P103" s="306"/>
      <c r="Q103" s="306"/>
    </row>
    <row r="104" spans="1:17" x14ac:dyDescent="0.25">
      <c r="A104" s="57" t="str">
        <f t="shared" si="1"/>
        <v xml:space="preserve"> </v>
      </c>
      <c r="B104" s="369"/>
      <c r="C104" s="370" t="s">
        <v>477</v>
      </c>
      <c r="D104" s="369" t="s">
        <v>478</v>
      </c>
      <c r="E104" s="62">
        <f>E101*F104</f>
        <v>0.65</v>
      </c>
      <c r="F104" s="369">
        <v>2.5000000000000001E-2</v>
      </c>
      <c r="G104" s="369"/>
      <c r="H104" s="369"/>
      <c r="I104" s="371"/>
      <c r="J104" s="371"/>
      <c r="K104" s="371"/>
      <c r="L104" s="305"/>
      <c r="M104" s="306"/>
      <c r="N104" s="306"/>
      <c r="O104" s="306"/>
      <c r="P104" s="306"/>
      <c r="Q104" s="306"/>
    </row>
    <row r="105" spans="1:17" x14ac:dyDescent="0.25">
      <c r="A105" s="57">
        <f t="shared" si="1"/>
        <v>41</v>
      </c>
      <c r="B105" s="58" t="s">
        <v>52</v>
      </c>
      <c r="C105" s="340" t="s">
        <v>486</v>
      </c>
      <c r="D105" s="367" t="s">
        <v>54</v>
      </c>
      <c r="E105" s="387">
        <v>32</v>
      </c>
      <c r="F105" s="1"/>
      <c r="G105" s="61"/>
      <c r="H105" s="308"/>
      <c r="I105" s="61"/>
      <c r="J105" s="61"/>
      <c r="K105" s="61"/>
      <c r="L105" s="305"/>
      <c r="M105" s="306"/>
      <c r="N105" s="306"/>
      <c r="O105" s="306"/>
      <c r="P105" s="306"/>
      <c r="Q105" s="306"/>
    </row>
    <row r="106" spans="1:17" ht="22.5" x14ac:dyDescent="0.25">
      <c r="A106" s="57">
        <f t="shared" si="1"/>
        <v>42</v>
      </c>
      <c r="B106" s="58" t="s">
        <v>52</v>
      </c>
      <c r="C106" s="340" t="s">
        <v>487</v>
      </c>
      <c r="D106" s="367" t="s">
        <v>102</v>
      </c>
      <c r="E106" s="387">
        <v>0.6</v>
      </c>
      <c r="F106" s="1"/>
      <c r="G106" s="62"/>
      <c r="H106" s="308"/>
      <c r="I106" s="62"/>
      <c r="J106" s="69"/>
      <c r="K106" s="62"/>
      <c r="L106" s="305"/>
      <c r="M106" s="306"/>
      <c r="N106" s="306"/>
      <c r="O106" s="306"/>
      <c r="P106" s="306"/>
      <c r="Q106" s="306"/>
    </row>
    <row r="107" spans="1:17" ht="22.5" x14ac:dyDescent="0.25">
      <c r="A107" s="57">
        <f t="shared" si="1"/>
        <v>43</v>
      </c>
      <c r="B107" s="58" t="s">
        <v>52</v>
      </c>
      <c r="C107" s="340" t="s">
        <v>488</v>
      </c>
      <c r="D107" s="367" t="s">
        <v>54</v>
      </c>
      <c r="E107" s="387">
        <v>32</v>
      </c>
      <c r="F107" s="1"/>
      <c r="G107" s="62"/>
      <c r="H107" s="308"/>
      <c r="I107" s="69"/>
      <c r="J107" s="62"/>
      <c r="K107" s="62"/>
      <c r="L107" s="305"/>
      <c r="M107" s="306"/>
      <c r="N107" s="306"/>
      <c r="O107" s="306"/>
      <c r="P107" s="306"/>
      <c r="Q107" s="306"/>
    </row>
    <row r="108" spans="1:17" ht="22.5" x14ac:dyDescent="0.25">
      <c r="A108" s="57">
        <f t="shared" si="1"/>
        <v>44</v>
      </c>
      <c r="B108" s="58" t="s">
        <v>52</v>
      </c>
      <c r="C108" s="274" t="s">
        <v>489</v>
      </c>
      <c r="D108" s="367" t="s">
        <v>59</v>
      </c>
      <c r="E108" s="387">
        <v>10</v>
      </c>
      <c r="F108" s="62"/>
      <c r="G108" s="62"/>
      <c r="H108" s="308"/>
      <c r="I108" s="310"/>
      <c r="J108" s="69"/>
      <c r="K108" s="62"/>
      <c r="L108" s="305"/>
      <c r="M108" s="306"/>
      <c r="N108" s="306"/>
      <c r="O108" s="306"/>
      <c r="P108" s="306"/>
      <c r="Q108" s="306"/>
    </row>
    <row r="109" spans="1:17" x14ac:dyDescent="0.25">
      <c r="A109" s="57" t="str">
        <f t="shared" si="1"/>
        <v xml:space="preserve"> </v>
      </c>
      <c r="B109" s="334"/>
      <c r="C109" s="281" t="s">
        <v>344</v>
      </c>
      <c r="D109" s="73" t="s">
        <v>69</v>
      </c>
      <c r="E109" s="62">
        <f>E108*F109</f>
        <v>4</v>
      </c>
      <c r="F109" s="62">
        <v>0.4</v>
      </c>
      <c r="G109" s="62"/>
      <c r="H109" s="62"/>
      <c r="I109" s="310"/>
      <c r="J109" s="62"/>
      <c r="K109" s="62"/>
      <c r="L109" s="305"/>
      <c r="M109" s="306"/>
      <c r="N109" s="306"/>
      <c r="O109" s="306"/>
      <c r="P109" s="306"/>
      <c r="Q109" s="306"/>
    </row>
    <row r="110" spans="1:17" x14ac:dyDescent="0.25">
      <c r="A110" s="1"/>
      <c r="C110" s="109"/>
      <c r="D110" s="245"/>
      <c r="E110" s="245"/>
      <c r="F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09"/>
      <c r="B111" s="109"/>
      <c r="C111" s="110" t="s">
        <v>104</v>
      </c>
      <c r="D111" s="111"/>
      <c r="E111" s="111"/>
      <c r="F111" s="111"/>
      <c r="G111" s="111"/>
      <c r="H111" s="111"/>
      <c r="I111" s="111"/>
      <c r="J111" s="111"/>
      <c r="K111" s="111"/>
      <c r="L111" s="113"/>
      <c r="M111" s="113">
        <f>SUMIF($Q17:$Q109,"&gt;0",M17:M109)</f>
        <v>0</v>
      </c>
      <c r="N111" s="113">
        <f>SUMIF($Q17:$Q109,"&gt;0",N17:N109)</f>
        <v>0</v>
      </c>
      <c r="O111" s="113">
        <f>SUMIF($Q17:$Q109,"&gt;0",O17:O109)</f>
        <v>0</v>
      </c>
      <c r="P111" s="113">
        <f>SUMIF($Q17:$Q109,"&gt;0",P17:P109)</f>
        <v>0</v>
      </c>
      <c r="Q111" s="113">
        <f>SUMIF($Q17:$Q109,"&gt;0",Q17:Q109)</f>
        <v>0</v>
      </c>
    </row>
    <row r="112" spans="1:17" x14ac:dyDescent="0.25">
      <c r="A112" s="104" t="str">
        <f t="shared" ref="A112:A113" si="2">IF(COUNTBLANK(I112)=1," ",COUNTA($I$23:I112))</f>
        <v xml:space="preserve"> </v>
      </c>
      <c r="B112" s="109"/>
      <c r="C112" s="110" t="s">
        <v>105</v>
      </c>
      <c r="D112" s="110"/>
      <c r="E112" s="3"/>
      <c r="F112" s="111"/>
      <c r="G112" s="115">
        <v>0</v>
      </c>
      <c r="H112" s="111"/>
      <c r="I112" s="111"/>
      <c r="J112" s="111"/>
      <c r="K112" s="111"/>
      <c r="L112" s="111"/>
      <c r="M112" s="116"/>
      <c r="N112" s="116"/>
      <c r="O112" s="116">
        <f>O111*G112</f>
        <v>0</v>
      </c>
      <c r="P112" s="116"/>
      <c r="Q112" s="116"/>
    </row>
    <row r="113" spans="1:17" x14ac:dyDescent="0.25">
      <c r="A113" s="104" t="str">
        <f t="shared" si="2"/>
        <v xml:space="preserve"> </v>
      </c>
      <c r="B113" s="109"/>
      <c r="C113" s="110" t="s">
        <v>106</v>
      </c>
      <c r="D113" s="110"/>
      <c r="E113" s="110"/>
      <c r="F113" s="111"/>
      <c r="G113" s="111"/>
      <c r="H113" s="3"/>
      <c r="I113" s="111"/>
      <c r="J113" s="111"/>
      <c r="K113" s="111"/>
      <c r="L113" s="111"/>
      <c r="M113" s="119">
        <f>SUM(M111:M112)</f>
        <v>0</v>
      </c>
      <c r="N113" s="119">
        <f>SUM(N111:N112)</f>
        <v>0</v>
      </c>
      <c r="O113" s="119">
        <f>SUM(O111:O112)</f>
        <v>0</v>
      </c>
      <c r="P113" s="119">
        <f>SUM(P111:P112)</f>
        <v>0</v>
      </c>
      <c r="Q113" s="119">
        <f>SUM(N113:P113)</f>
        <v>0</v>
      </c>
    </row>
    <row r="114" spans="1:17" x14ac:dyDescent="0.25">
      <c r="C114" s="111"/>
      <c r="D114" s="3"/>
      <c r="E114" s="33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C115" s="121" t="s">
        <v>25</v>
      </c>
      <c r="D115" s="122"/>
      <c r="E115" s="19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C116" s="124" t="s">
        <v>27</v>
      </c>
      <c r="D116" s="122"/>
      <c r="E116" s="19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1"/>
      <c r="B117" s="1"/>
      <c r="C117" s="125"/>
      <c r="D117" s="122"/>
      <c r="E117" s="193"/>
      <c r="F117" s="126"/>
      <c r="G117" s="3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</row>
    <row r="118" spans="1:17" x14ac:dyDescent="0.25">
      <c r="A118" s="1"/>
      <c r="B118" s="1"/>
      <c r="C118" s="127" t="s">
        <v>29</v>
      </c>
      <c r="D118" s="122"/>
      <c r="E118" s="193"/>
      <c r="F118" s="126"/>
      <c r="G118" s="128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</row>
    <row r="119" spans="1:17" x14ac:dyDescent="0.25">
      <c r="A119" s="1"/>
      <c r="B119" s="1"/>
      <c r="C119" s="129" t="s">
        <v>30</v>
      </c>
      <c r="D119" s="122"/>
      <c r="E119" s="193"/>
      <c r="F119" s="126"/>
      <c r="G119" s="3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</row>
  </sheetData>
  <sheetProtection selectLockedCells="1" selectUnlockedCells="1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8"/>
  <sheetViews>
    <sheetView view="pageBreakPreview" topLeftCell="A73" zoomScale="110" zoomScaleNormal="140" zoomScaleSheetLayoutView="110" workbookViewId="0">
      <selection activeCell="G43" activeCellId="1" sqref="E14:E62 G43"/>
    </sheetView>
  </sheetViews>
  <sheetFormatPr defaultColWidth="8.5703125" defaultRowHeight="11.25" x14ac:dyDescent="0.25"/>
  <cols>
    <col min="1" max="1" width="3.42578125" style="1" customWidth="1"/>
    <col min="2" max="2" width="3.7109375" style="1" customWidth="1"/>
    <col min="3" max="3" width="41.42578125" style="25" customWidth="1"/>
    <col min="4" max="4" width="5.42578125" style="1" customWidth="1"/>
    <col min="5" max="5" width="5.5703125" style="1" customWidth="1"/>
    <col min="6" max="6" width="0" style="1" hidden="1" customWidth="1"/>
    <col min="7" max="7" width="6.28515625" style="27" customWidth="1"/>
    <col min="8" max="11" width="6.28515625" style="1" customWidth="1"/>
    <col min="12" max="12" width="7.28515625" style="1" customWidth="1"/>
    <col min="13" max="14" width="8.28515625" style="1" customWidth="1"/>
    <col min="15" max="15" width="8.7109375" style="1" customWidth="1"/>
    <col min="16" max="16" width="8.28515625" style="1" customWidth="1"/>
    <col min="17" max="17" width="9.140625" style="1" customWidth="1"/>
    <col min="18" max="16384" width="8.570312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89" t="s">
        <v>490</v>
      </c>
      <c r="D2" s="32"/>
      <c r="E2" s="32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4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44" t="str">
        <f>AR!D8</f>
        <v>Tāme sastādīta 2018.gada tirgus cenās, pamatojoties uz:</v>
      </c>
      <c r="D8" s="37" t="str">
        <f>AR!E8</f>
        <v>AR un BK</v>
      </c>
      <c r="F8" s="37"/>
      <c r="G8" s="37" t="str">
        <f>AR!G8</f>
        <v>daļas rasējumiem</v>
      </c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Q92</f>
        <v>0</v>
      </c>
    </row>
    <row r="10" spans="1:17" s="71" customFormat="1" x14ac:dyDescent="0.25">
      <c r="B10" s="32"/>
      <c r="C10" s="273"/>
      <c r="D10" s="32"/>
      <c r="E10" s="32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>
        <v>1</v>
      </c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>
        <v>1</v>
      </c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>
        <v>1</v>
      </c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 t="str">
        <f t="shared" ref="A14:A88" si="1">IF(COUNTBLANK(B14)=1," ",COUNTA(B$14:B14))</f>
        <v xml:space="preserve"> </v>
      </c>
      <c r="B14" s="65"/>
      <c r="C14" s="357" t="s">
        <v>491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x14ac:dyDescent="0.25">
      <c r="A15" s="57" t="str">
        <f t="shared" si="1"/>
        <v xml:space="preserve"> </v>
      </c>
      <c r="B15" s="65"/>
      <c r="C15" s="65" t="s">
        <v>492</v>
      </c>
      <c r="D15" s="65"/>
      <c r="E15" s="65"/>
      <c r="F15" s="65"/>
      <c r="G15" s="65"/>
      <c r="H15" s="163"/>
      <c r="I15" s="65"/>
      <c r="J15" s="65"/>
      <c r="K15" s="65"/>
      <c r="L15" s="65"/>
      <c r="M15" s="65"/>
      <c r="N15" s="65"/>
      <c r="O15" s="65"/>
      <c r="P15" s="65"/>
      <c r="Q15" s="65"/>
    </row>
    <row r="16" spans="1:17" ht="22.5" x14ac:dyDescent="0.25">
      <c r="A16" s="57" t="str">
        <f t="shared" si="1"/>
        <v xml:space="preserve"> </v>
      </c>
      <c r="B16" s="163"/>
      <c r="C16" s="274" t="s">
        <v>493</v>
      </c>
      <c r="D16" s="163" t="s">
        <v>56</v>
      </c>
      <c r="E16" s="163">
        <v>4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22.5" x14ac:dyDescent="0.25">
      <c r="A17" s="57">
        <f t="shared" si="1"/>
        <v>1</v>
      </c>
      <c r="B17" s="360" t="s">
        <v>52</v>
      </c>
      <c r="C17" s="340" t="s">
        <v>494</v>
      </c>
      <c r="D17" s="338" t="s">
        <v>59</v>
      </c>
      <c r="E17" s="338">
        <v>2.12</v>
      </c>
      <c r="G17" s="361"/>
      <c r="H17" s="362"/>
      <c r="I17" s="363"/>
      <c r="J17" s="363"/>
      <c r="K17" s="361"/>
      <c r="L17" s="364"/>
      <c r="M17" s="365"/>
      <c r="N17" s="365"/>
      <c r="O17" s="365"/>
      <c r="P17" s="365"/>
      <c r="Q17" s="365"/>
    </row>
    <row r="18" spans="1:17" s="336" customFormat="1" ht="22.5" x14ac:dyDescent="0.25">
      <c r="A18" s="57">
        <f t="shared" si="1"/>
        <v>2</v>
      </c>
      <c r="B18" s="58" t="s">
        <v>52</v>
      </c>
      <c r="C18" s="274" t="s">
        <v>495</v>
      </c>
      <c r="D18" s="163" t="s">
        <v>59</v>
      </c>
      <c r="E18" s="163">
        <v>2.12</v>
      </c>
      <c r="F18" s="73"/>
      <c r="G18" s="62"/>
      <c r="H18" s="308"/>
      <c r="I18" s="69"/>
      <c r="J18" s="335"/>
      <c r="K18" s="62"/>
      <c r="L18" s="305"/>
      <c r="M18" s="306"/>
      <c r="N18" s="306"/>
      <c r="O18" s="306"/>
      <c r="P18" s="306"/>
      <c r="Q18" s="306"/>
    </row>
    <row r="19" spans="1:17" s="336" customFormat="1" x14ac:dyDescent="0.25">
      <c r="A19" s="57" t="str">
        <f t="shared" si="1"/>
        <v xml:space="preserve"> </v>
      </c>
      <c r="B19" s="73"/>
      <c r="C19" s="281" t="s">
        <v>368</v>
      </c>
      <c r="D19" s="57" t="s">
        <v>102</v>
      </c>
      <c r="E19" s="62">
        <f>E18*F19</f>
        <v>4.24E-2</v>
      </c>
      <c r="F19" s="73">
        <v>0.02</v>
      </c>
      <c r="G19" s="73"/>
      <c r="H19" s="73"/>
      <c r="I19" s="62"/>
      <c r="J19" s="62"/>
      <c r="K19" s="62"/>
      <c r="L19" s="305"/>
      <c r="M19" s="306"/>
      <c r="N19" s="306"/>
      <c r="O19" s="306"/>
      <c r="P19" s="306"/>
      <c r="Q19" s="306"/>
    </row>
    <row r="20" spans="1:17" ht="22.5" x14ac:dyDescent="0.25">
      <c r="A20" s="57">
        <f t="shared" si="1"/>
        <v>3</v>
      </c>
      <c r="B20" s="58" t="s">
        <v>52</v>
      </c>
      <c r="C20" s="274" t="s">
        <v>496</v>
      </c>
      <c r="D20" s="163" t="s">
        <v>69</v>
      </c>
      <c r="E20" s="163">
        <v>70.72</v>
      </c>
      <c r="G20" s="62"/>
      <c r="H20" s="308"/>
      <c r="I20" s="62"/>
      <c r="J20" s="69"/>
      <c r="K20" s="62"/>
      <c r="L20" s="305"/>
      <c r="M20" s="306"/>
      <c r="N20" s="306"/>
      <c r="O20" s="306"/>
      <c r="P20" s="306"/>
      <c r="Q20" s="306"/>
    </row>
    <row r="21" spans="1:17" ht="22.5" x14ac:dyDescent="0.25">
      <c r="A21" s="57">
        <f t="shared" si="1"/>
        <v>4</v>
      </c>
      <c r="B21" s="58" t="s">
        <v>52</v>
      </c>
      <c r="C21" s="274" t="s">
        <v>497</v>
      </c>
      <c r="D21" s="338" t="s">
        <v>56</v>
      </c>
      <c r="E21" s="163">
        <v>16</v>
      </c>
      <c r="G21" s="62"/>
      <c r="H21" s="308"/>
      <c r="I21" s="69"/>
      <c r="J21" s="69"/>
      <c r="K21" s="62"/>
      <c r="L21" s="305"/>
      <c r="M21" s="306"/>
      <c r="N21" s="306"/>
      <c r="O21" s="306"/>
      <c r="P21" s="306"/>
      <c r="Q21" s="306"/>
    </row>
    <row r="22" spans="1:17" ht="22.5" x14ac:dyDescent="0.25">
      <c r="A22" s="57">
        <f t="shared" si="1"/>
        <v>5</v>
      </c>
      <c r="B22" s="58" t="s">
        <v>52</v>
      </c>
      <c r="C22" s="274" t="s">
        <v>498</v>
      </c>
      <c r="D22" s="163" t="s">
        <v>69</v>
      </c>
      <c r="E22" s="163">
        <v>70.72</v>
      </c>
      <c r="G22" s="62"/>
      <c r="H22" s="308"/>
      <c r="I22" s="62"/>
      <c r="J22" s="69"/>
      <c r="K22" s="62"/>
      <c r="L22" s="305"/>
      <c r="M22" s="306"/>
      <c r="N22" s="306"/>
      <c r="O22" s="306"/>
      <c r="P22" s="306"/>
      <c r="Q22" s="306"/>
    </row>
    <row r="23" spans="1:17" ht="22.5" x14ac:dyDescent="0.25">
      <c r="A23" s="57">
        <f t="shared" si="1"/>
        <v>6</v>
      </c>
      <c r="B23" s="58" t="s">
        <v>52</v>
      </c>
      <c r="C23" s="274" t="s">
        <v>499</v>
      </c>
      <c r="D23" s="338" t="s">
        <v>56</v>
      </c>
      <c r="E23" s="163">
        <v>20</v>
      </c>
      <c r="G23" s="62"/>
      <c r="H23" s="308"/>
      <c r="I23" s="69"/>
      <c r="J23" s="69"/>
      <c r="K23" s="62"/>
      <c r="L23" s="305"/>
      <c r="M23" s="306"/>
      <c r="N23" s="306"/>
      <c r="O23" s="306"/>
      <c r="P23" s="306"/>
      <c r="Q23" s="306"/>
    </row>
    <row r="24" spans="1:17" ht="22.5" x14ac:dyDescent="0.25">
      <c r="A24" s="57">
        <f t="shared" si="1"/>
        <v>7</v>
      </c>
      <c r="B24" s="58" t="s">
        <v>52</v>
      </c>
      <c r="C24" s="274" t="s">
        <v>500</v>
      </c>
      <c r="D24" s="163" t="s">
        <v>69</v>
      </c>
      <c r="E24" s="164">
        <v>4.3159999999999998</v>
      </c>
      <c r="G24" s="62"/>
      <c r="H24" s="308"/>
      <c r="I24" s="62"/>
      <c r="J24" s="69"/>
      <c r="K24" s="62"/>
      <c r="L24" s="305"/>
      <c r="M24" s="306"/>
      <c r="N24" s="306"/>
      <c r="O24" s="306"/>
      <c r="P24" s="306"/>
      <c r="Q24" s="306"/>
    </row>
    <row r="25" spans="1:17" ht="25.15" customHeight="1" x14ac:dyDescent="0.25">
      <c r="A25" s="57">
        <f t="shared" si="1"/>
        <v>8</v>
      </c>
      <c r="B25" s="58" t="s">
        <v>52</v>
      </c>
      <c r="C25" s="274" t="s">
        <v>501</v>
      </c>
      <c r="D25" s="338" t="s">
        <v>56</v>
      </c>
      <c r="E25" s="163">
        <v>4</v>
      </c>
      <c r="G25" s="62"/>
      <c r="H25" s="308"/>
      <c r="I25" s="69"/>
      <c r="J25" s="69"/>
      <c r="K25" s="62"/>
      <c r="L25" s="305"/>
      <c r="M25" s="306"/>
      <c r="N25" s="306"/>
      <c r="O25" s="306"/>
      <c r="P25" s="306"/>
      <c r="Q25" s="306"/>
    </row>
    <row r="26" spans="1:17" s="71" customFormat="1" ht="22.5" x14ac:dyDescent="0.25">
      <c r="A26" s="57">
        <f t="shared" si="1"/>
        <v>9</v>
      </c>
      <c r="B26" s="58" t="s">
        <v>52</v>
      </c>
      <c r="C26" s="340" t="s">
        <v>433</v>
      </c>
      <c r="D26" s="338" t="s">
        <v>59</v>
      </c>
      <c r="E26" s="339">
        <v>2.2000000000000002</v>
      </c>
      <c r="F26" s="62"/>
      <c r="G26" s="62"/>
      <c r="H26" s="308"/>
      <c r="I26" s="310"/>
      <c r="J26" s="69"/>
      <c r="K26" s="62"/>
      <c r="L26" s="305"/>
      <c r="M26" s="306"/>
      <c r="N26" s="306"/>
      <c r="O26" s="306"/>
      <c r="P26" s="306"/>
      <c r="Q26" s="306"/>
    </row>
    <row r="27" spans="1:17" s="71" customFormat="1" x14ac:dyDescent="0.25">
      <c r="A27" s="57" t="str">
        <f t="shared" si="1"/>
        <v xml:space="preserve"> </v>
      </c>
      <c r="B27" s="334"/>
      <c r="C27" s="281" t="s">
        <v>344</v>
      </c>
      <c r="D27" s="73" t="s">
        <v>69</v>
      </c>
      <c r="E27" s="62">
        <f>E26*F27</f>
        <v>0.88000000000000012</v>
      </c>
      <c r="F27" s="62">
        <v>0.4</v>
      </c>
      <c r="G27" s="62"/>
      <c r="H27" s="62"/>
      <c r="I27" s="310"/>
      <c r="J27" s="62"/>
      <c r="K27" s="62"/>
      <c r="L27" s="305"/>
      <c r="M27" s="306"/>
      <c r="N27" s="306"/>
      <c r="O27" s="306"/>
      <c r="P27" s="306"/>
      <c r="Q27" s="306"/>
    </row>
    <row r="28" spans="1:17" ht="22.5" x14ac:dyDescent="0.25">
      <c r="A28" s="57">
        <f t="shared" si="1"/>
        <v>10</v>
      </c>
      <c r="B28" s="58" t="s">
        <v>52</v>
      </c>
      <c r="C28" s="274" t="s">
        <v>502</v>
      </c>
      <c r="D28" s="163" t="s">
        <v>102</v>
      </c>
      <c r="E28" s="164">
        <v>0.50195199999999995</v>
      </c>
      <c r="G28" s="61"/>
      <c r="H28" s="308"/>
      <c r="I28" s="61"/>
      <c r="J28" s="61"/>
      <c r="K28" s="61"/>
      <c r="L28" s="305"/>
      <c r="M28" s="306"/>
      <c r="N28" s="306"/>
      <c r="O28" s="306"/>
      <c r="P28" s="306"/>
      <c r="Q28" s="306"/>
    </row>
    <row r="29" spans="1:17" ht="22.5" x14ac:dyDescent="0.25">
      <c r="A29" s="57">
        <f t="shared" si="1"/>
        <v>11</v>
      </c>
      <c r="B29" s="58" t="s">
        <v>52</v>
      </c>
      <c r="C29" s="274" t="s">
        <v>503</v>
      </c>
      <c r="D29" s="163" t="s">
        <v>102</v>
      </c>
      <c r="E29" s="163">
        <v>0.18</v>
      </c>
      <c r="G29" s="62"/>
      <c r="H29" s="308"/>
      <c r="I29" s="62"/>
      <c r="J29" s="69"/>
      <c r="K29" s="62"/>
      <c r="L29" s="305"/>
      <c r="M29" s="306"/>
      <c r="N29" s="306"/>
      <c r="O29" s="306"/>
      <c r="P29" s="306"/>
      <c r="Q29" s="306"/>
    </row>
    <row r="30" spans="1:17" x14ac:dyDescent="0.25">
      <c r="A30" s="57" t="str">
        <f t="shared" si="1"/>
        <v xml:space="preserve"> </v>
      </c>
      <c r="B30" s="366"/>
      <c r="C30" s="340" t="s">
        <v>394</v>
      </c>
      <c r="D30" s="163" t="s">
        <v>102</v>
      </c>
      <c r="E30" s="61">
        <f>ROUNDUP(E29*F30,2)</f>
        <v>0.19</v>
      </c>
      <c r="F30" s="1">
        <v>1.05</v>
      </c>
      <c r="G30" s="62"/>
      <c r="H30" s="308"/>
      <c r="I30" s="62"/>
      <c r="J30" s="69"/>
      <c r="K30" s="62"/>
      <c r="L30" s="305"/>
      <c r="M30" s="306"/>
      <c r="N30" s="306"/>
      <c r="O30" s="306"/>
      <c r="P30" s="306"/>
      <c r="Q30" s="306"/>
    </row>
    <row r="31" spans="1:17" ht="22.5" x14ac:dyDescent="0.25">
      <c r="A31" s="57">
        <f t="shared" si="1"/>
        <v>12</v>
      </c>
      <c r="B31" s="58" t="s">
        <v>52</v>
      </c>
      <c r="C31" s="274" t="s">
        <v>504</v>
      </c>
      <c r="D31" s="163" t="s">
        <v>69</v>
      </c>
      <c r="E31" s="163">
        <v>18</v>
      </c>
      <c r="G31" s="62"/>
      <c r="H31" s="308"/>
      <c r="I31" s="62"/>
      <c r="J31" s="69"/>
      <c r="K31" s="62"/>
      <c r="L31" s="305"/>
      <c r="M31" s="306"/>
      <c r="N31" s="306"/>
      <c r="O31" s="306"/>
      <c r="P31" s="306"/>
      <c r="Q31" s="306"/>
    </row>
    <row r="32" spans="1:17" ht="22.5" x14ac:dyDescent="0.25">
      <c r="A32" s="57">
        <f t="shared" si="1"/>
        <v>13</v>
      </c>
      <c r="B32" s="58" t="s">
        <v>52</v>
      </c>
      <c r="C32" s="274" t="s">
        <v>505</v>
      </c>
      <c r="D32" s="163" t="s">
        <v>69</v>
      </c>
      <c r="E32" s="251">
        <v>76.544000000000011</v>
      </c>
      <c r="G32" s="62"/>
      <c r="H32" s="308"/>
      <c r="I32" s="62"/>
      <c r="J32" s="69"/>
      <c r="K32" s="62"/>
      <c r="L32" s="305"/>
      <c r="M32" s="306"/>
      <c r="N32" s="306"/>
      <c r="O32" s="306"/>
      <c r="P32" s="306"/>
      <c r="Q32" s="306"/>
    </row>
    <row r="33" spans="1:17" s="336" customFormat="1" ht="22.5" x14ac:dyDescent="0.25">
      <c r="A33" s="57">
        <f t="shared" si="1"/>
        <v>14</v>
      </c>
      <c r="B33" s="58" t="s">
        <v>52</v>
      </c>
      <c r="C33" s="274" t="s">
        <v>506</v>
      </c>
      <c r="D33" s="163" t="s">
        <v>59</v>
      </c>
      <c r="E33" s="163">
        <v>3</v>
      </c>
      <c r="F33" s="73"/>
      <c r="G33" s="62"/>
      <c r="H33" s="308"/>
      <c r="I33" s="69"/>
      <c r="J33" s="335"/>
      <c r="K33" s="62"/>
      <c r="L33" s="305"/>
      <c r="M33" s="306"/>
      <c r="N33" s="306"/>
      <c r="O33" s="306"/>
      <c r="P33" s="306"/>
      <c r="Q33" s="306"/>
    </row>
    <row r="34" spans="1:17" s="336" customFormat="1" x14ac:dyDescent="0.25">
      <c r="A34" s="57" t="str">
        <f t="shared" si="1"/>
        <v xml:space="preserve"> </v>
      </c>
      <c r="B34" s="73"/>
      <c r="C34" s="281" t="s">
        <v>368</v>
      </c>
      <c r="D34" s="57" t="s">
        <v>102</v>
      </c>
      <c r="E34" s="62">
        <f>E33*F34</f>
        <v>0.06</v>
      </c>
      <c r="F34" s="73">
        <v>0.02</v>
      </c>
      <c r="G34" s="73"/>
      <c r="H34" s="73"/>
      <c r="I34" s="62"/>
      <c r="J34" s="62"/>
      <c r="K34" s="62"/>
      <c r="L34" s="305"/>
      <c r="M34" s="306"/>
      <c r="N34" s="306"/>
      <c r="O34" s="306"/>
      <c r="P34" s="306"/>
      <c r="Q34" s="306"/>
    </row>
    <row r="35" spans="1:17" s="71" customFormat="1" ht="22.5" x14ac:dyDescent="0.25">
      <c r="A35" s="57">
        <f t="shared" si="1"/>
        <v>15</v>
      </c>
      <c r="B35" s="58" t="s">
        <v>52</v>
      </c>
      <c r="C35" s="274" t="s">
        <v>507</v>
      </c>
      <c r="D35" s="163" t="s">
        <v>59</v>
      </c>
      <c r="E35" s="163">
        <v>3</v>
      </c>
      <c r="F35" s="62"/>
      <c r="G35" s="62"/>
      <c r="H35" s="308"/>
      <c r="I35" s="62"/>
      <c r="J35" s="69"/>
      <c r="K35" s="62"/>
      <c r="L35" s="305"/>
      <c r="M35" s="306"/>
      <c r="N35" s="306"/>
      <c r="O35" s="306"/>
      <c r="P35" s="306"/>
      <c r="Q35" s="306"/>
    </row>
    <row r="36" spans="1:17" s="71" customFormat="1" x14ac:dyDescent="0.25">
      <c r="A36" s="57" t="str">
        <f t="shared" si="1"/>
        <v xml:space="preserve"> </v>
      </c>
      <c r="B36" s="73"/>
      <c r="C36" s="281" t="s">
        <v>344</v>
      </c>
      <c r="D36" s="73" t="s">
        <v>69</v>
      </c>
      <c r="E36" s="62">
        <f>E35*F36</f>
        <v>1.2000000000000002</v>
      </c>
      <c r="F36" s="62">
        <v>0.4</v>
      </c>
      <c r="G36" s="62"/>
      <c r="H36" s="62"/>
      <c r="I36" s="62"/>
      <c r="J36" s="62"/>
      <c r="K36" s="62"/>
      <c r="L36" s="305"/>
      <c r="M36" s="306"/>
      <c r="N36" s="306"/>
      <c r="O36" s="306"/>
      <c r="P36" s="306"/>
      <c r="Q36" s="306"/>
    </row>
    <row r="37" spans="1:17" s="71" customFormat="1" x14ac:dyDescent="0.25">
      <c r="A37" s="57" t="str">
        <f t="shared" si="1"/>
        <v xml:space="preserve"> </v>
      </c>
      <c r="B37" s="73"/>
      <c r="C37" s="281" t="s">
        <v>383</v>
      </c>
      <c r="D37" s="73" t="s">
        <v>69</v>
      </c>
      <c r="E37" s="62">
        <f>E35*F37</f>
        <v>1.7999999999999998</v>
      </c>
      <c r="F37" s="62">
        <v>0.6</v>
      </c>
      <c r="G37" s="62"/>
      <c r="H37" s="62"/>
      <c r="I37" s="62"/>
      <c r="J37" s="62"/>
      <c r="K37" s="62"/>
      <c r="L37" s="305"/>
      <c r="M37" s="306"/>
      <c r="N37" s="306"/>
      <c r="O37" s="306"/>
      <c r="P37" s="306"/>
      <c r="Q37" s="306"/>
    </row>
    <row r="38" spans="1:17" ht="22.5" x14ac:dyDescent="0.25">
      <c r="A38" s="57">
        <f t="shared" si="1"/>
        <v>16</v>
      </c>
      <c r="B38" s="58" t="s">
        <v>52</v>
      </c>
      <c r="C38" s="274" t="s">
        <v>508</v>
      </c>
      <c r="D38" s="163" t="s">
        <v>102</v>
      </c>
      <c r="E38" s="163">
        <v>4.4000000000000004</v>
      </c>
      <c r="F38" s="62"/>
      <c r="G38" s="61"/>
      <c r="H38" s="308"/>
      <c r="I38" s="61"/>
      <c r="J38" s="69"/>
      <c r="K38" s="62"/>
      <c r="L38" s="305"/>
      <c r="M38" s="306"/>
      <c r="N38" s="306"/>
      <c r="O38" s="306"/>
      <c r="P38" s="306"/>
      <c r="Q38" s="306"/>
    </row>
    <row r="39" spans="1:17" x14ac:dyDescent="0.25">
      <c r="A39" s="57" t="str">
        <f t="shared" si="1"/>
        <v xml:space="preserve"> </v>
      </c>
      <c r="B39" s="73"/>
      <c r="C39" s="281" t="s">
        <v>444</v>
      </c>
      <c r="D39" s="163" t="s">
        <v>102</v>
      </c>
      <c r="E39" s="62">
        <f>E38*F39</f>
        <v>0.66</v>
      </c>
      <c r="F39" s="62">
        <v>0.15</v>
      </c>
      <c r="G39" s="62"/>
      <c r="H39" s="62"/>
      <c r="I39" s="62"/>
      <c r="J39" s="62"/>
      <c r="K39" s="62"/>
      <c r="L39" s="305"/>
      <c r="M39" s="306"/>
      <c r="N39" s="306"/>
      <c r="O39" s="306"/>
      <c r="P39" s="306"/>
      <c r="Q39" s="306"/>
    </row>
    <row r="40" spans="1:17" x14ac:dyDescent="0.25">
      <c r="A40" s="57" t="str">
        <f t="shared" si="1"/>
        <v xml:space="preserve"> </v>
      </c>
      <c r="B40" s="73"/>
      <c r="C40" s="281" t="s">
        <v>445</v>
      </c>
      <c r="D40" s="163" t="s">
        <v>102</v>
      </c>
      <c r="E40" s="62">
        <f>E38*F40</f>
        <v>4.0920000000000005</v>
      </c>
      <c r="F40" s="62">
        <v>0.93</v>
      </c>
      <c r="G40" s="62"/>
      <c r="H40" s="62"/>
      <c r="I40" s="62"/>
      <c r="J40" s="62"/>
      <c r="K40" s="62"/>
      <c r="L40" s="305"/>
      <c r="M40" s="306"/>
      <c r="N40" s="306"/>
      <c r="O40" s="306"/>
      <c r="P40" s="306"/>
      <c r="Q40" s="306"/>
    </row>
    <row r="41" spans="1:17" x14ac:dyDescent="0.25">
      <c r="A41" s="57" t="str">
        <f t="shared" si="1"/>
        <v xml:space="preserve"> </v>
      </c>
      <c r="B41" s="73"/>
      <c r="C41" s="281" t="s">
        <v>84</v>
      </c>
      <c r="D41" s="73" t="s">
        <v>446</v>
      </c>
      <c r="E41" s="62">
        <f>E38*F41</f>
        <v>1.1000000000000001</v>
      </c>
      <c r="F41" s="62">
        <v>0.25</v>
      </c>
      <c r="G41" s="62"/>
      <c r="H41" s="62"/>
      <c r="I41" s="62"/>
      <c r="J41" s="62"/>
      <c r="K41" s="62"/>
      <c r="L41" s="305"/>
      <c r="M41" s="306"/>
      <c r="N41" s="306"/>
      <c r="O41" s="306"/>
      <c r="P41" s="306"/>
      <c r="Q41" s="306"/>
    </row>
    <row r="42" spans="1:17" ht="22.5" x14ac:dyDescent="0.25">
      <c r="A42" s="57">
        <f t="shared" si="1"/>
        <v>17</v>
      </c>
      <c r="B42" s="58" t="s">
        <v>52</v>
      </c>
      <c r="C42" s="274" t="s">
        <v>509</v>
      </c>
      <c r="D42" s="338" t="s">
        <v>56</v>
      </c>
      <c r="E42" s="163">
        <v>4</v>
      </c>
      <c r="G42" s="61"/>
      <c r="H42" s="308"/>
      <c r="I42" s="61"/>
      <c r="J42" s="69"/>
      <c r="K42" s="62"/>
      <c r="L42" s="305"/>
      <c r="M42" s="306"/>
      <c r="N42" s="306"/>
      <c r="O42" s="306"/>
      <c r="P42" s="306"/>
      <c r="Q42" s="306"/>
    </row>
    <row r="43" spans="1:17" ht="22.5" x14ac:dyDescent="0.25">
      <c r="A43" s="57">
        <f t="shared" si="1"/>
        <v>18</v>
      </c>
      <c r="B43" s="58" t="s">
        <v>52</v>
      </c>
      <c r="C43" s="274" t="s">
        <v>510</v>
      </c>
      <c r="D43" s="338" t="s">
        <v>56</v>
      </c>
      <c r="E43" s="163">
        <v>4</v>
      </c>
      <c r="G43" s="61"/>
      <c r="H43" s="308"/>
      <c r="I43" s="61"/>
      <c r="J43" s="69"/>
      <c r="K43" s="62"/>
      <c r="L43" s="305"/>
      <c r="M43" s="306"/>
      <c r="N43" s="306"/>
      <c r="O43" s="306"/>
      <c r="P43" s="306"/>
      <c r="Q43" s="306"/>
    </row>
    <row r="44" spans="1:17" s="2" customFormat="1" ht="22.5" x14ac:dyDescent="0.25">
      <c r="A44" s="57">
        <f t="shared" si="1"/>
        <v>19</v>
      </c>
      <c r="B44" s="58" t="s">
        <v>52</v>
      </c>
      <c r="C44" s="274" t="s">
        <v>511</v>
      </c>
      <c r="D44" s="163" t="s">
        <v>59</v>
      </c>
      <c r="E44" s="163">
        <v>10</v>
      </c>
      <c r="F44" s="61"/>
      <c r="G44" s="62"/>
      <c r="H44" s="308"/>
      <c r="I44" s="69"/>
      <c r="J44" s="335"/>
      <c r="K44" s="61"/>
      <c r="L44" s="305"/>
      <c r="M44" s="306"/>
      <c r="N44" s="306"/>
      <c r="O44" s="306"/>
      <c r="P44" s="306"/>
      <c r="Q44" s="306"/>
    </row>
    <row r="45" spans="1:17" s="2" customFormat="1" x14ac:dyDescent="0.25">
      <c r="A45" s="57" t="str">
        <f t="shared" si="1"/>
        <v xml:space="preserve"> </v>
      </c>
      <c r="B45" s="163"/>
      <c r="C45" s="274" t="s">
        <v>512</v>
      </c>
      <c r="D45" s="57" t="s">
        <v>54</v>
      </c>
      <c r="E45" s="61">
        <f>ROUNDUP(E44*F45,2)</f>
        <v>5</v>
      </c>
      <c r="F45" s="61">
        <v>0.5</v>
      </c>
      <c r="G45" s="61"/>
      <c r="H45" s="61"/>
      <c r="I45" s="61"/>
      <c r="J45" s="61"/>
      <c r="K45" s="61"/>
      <c r="L45" s="305"/>
      <c r="M45" s="306"/>
      <c r="N45" s="306"/>
      <c r="O45" s="306"/>
      <c r="P45" s="306"/>
      <c r="Q45" s="306"/>
    </row>
    <row r="46" spans="1:17" s="2" customFormat="1" x14ac:dyDescent="0.25">
      <c r="A46" s="57" t="str">
        <f t="shared" si="1"/>
        <v xml:space="preserve"> </v>
      </c>
      <c r="B46" s="163"/>
      <c r="C46" s="274" t="s">
        <v>513</v>
      </c>
      <c r="D46" s="57" t="s">
        <v>514</v>
      </c>
      <c r="E46" s="61">
        <f>ROUNDUP(E44*F46,2)</f>
        <v>0.1</v>
      </c>
      <c r="F46" s="61">
        <v>0.01</v>
      </c>
      <c r="G46" s="61"/>
      <c r="H46" s="61"/>
      <c r="I46" s="61"/>
      <c r="J46" s="61"/>
      <c r="K46" s="61"/>
      <c r="L46" s="305"/>
      <c r="M46" s="306"/>
      <c r="N46" s="306"/>
      <c r="O46" s="306"/>
      <c r="P46" s="306"/>
      <c r="Q46" s="306"/>
    </row>
    <row r="47" spans="1:17" s="2" customFormat="1" x14ac:dyDescent="0.25">
      <c r="A47" s="57" t="str">
        <f t="shared" si="1"/>
        <v xml:space="preserve"> </v>
      </c>
      <c r="B47" s="163"/>
      <c r="C47" s="274" t="s">
        <v>515</v>
      </c>
      <c r="D47" s="57" t="s">
        <v>56</v>
      </c>
      <c r="E47" s="61">
        <f>ROUNDUP(E44*F47,2)</f>
        <v>14</v>
      </c>
      <c r="F47" s="61">
        <v>1.4</v>
      </c>
      <c r="G47" s="61"/>
      <c r="H47" s="61"/>
      <c r="I47" s="61"/>
      <c r="J47" s="61"/>
      <c r="K47" s="61"/>
      <c r="L47" s="305"/>
      <c r="M47" s="306"/>
      <c r="N47" s="306"/>
      <c r="O47" s="306"/>
      <c r="P47" s="306"/>
      <c r="Q47" s="306"/>
    </row>
    <row r="48" spans="1:17" s="2" customFormat="1" x14ac:dyDescent="0.25">
      <c r="A48" s="57" t="str">
        <f t="shared" si="1"/>
        <v xml:space="preserve"> </v>
      </c>
      <c r="B48" s="163"/>
      <c r="C48" s="274" t="s">
        <v>516</v>
      </c>
      <c r="D48" s="57" t="s">
        <v>56</v>
      </c>
      <c r="E48" s="61">
        <f>ROUNDUP(E44*F48,2)</f>
        <v>7</v>
      </c>
      <c r="F48" s="61">
        <v>0.7</v>
      </c>
      <c r="G48" s="61"/>
      <c r="H48" s="61"/>
      <c r="I48" s="61"/>
      <c r="J48" s="61"/>
      <c r="K48" s="61"/>
      <c r="L48" s="305"/>
      <c r="M48" s="306"/>
      <c r="N48" s="306"/>
      <c r="O48" s="306"/>
      <c r="P48" s="306"/>
      <c r="Q48" s="306"/>
    </row>
    <row r="49" spans="1:17" s="2" customFormat="1" x14ac:dyDescent="0.25">
      <c r="A49" s="57" t="str">
        <f t="shared" si="1"/>
        <v xml:space="preserve"> </v>
      </c>
      <c r="B49" s="163"/>
      <c r="C49" s="274" t="s">
        <v>517</v>
      </c>
      <c r="D49" s="57" t="s">
        <v>56</v>
      </c>
      <c r="E49" s="61">
        <f>ROUNDUP(E44*F49,2)</f>
        <v>7</v>
      </c>
      <c r="F49" s="61">
        <v>0.7</v>
      </c>
      <c r="G49" s="61"/>
      <c r="H49" s="61"/>
      <c r="I49" s="61"/>
      <c r="J49" s="61"/>
      <c r="K49" s="61"/>
      <c r="L49" s="305"/>
      <c r="M49" s="306"/>
      <c r="N49" s="306"/>
      <c r="O49" s="306"/>
      <c r="P49" s="306"/>
      <c r="Q49" s="306"/>
    </row>
    <row r="50" spans="1:17" s="2" customFormat="1" x14ac:dyDescent="0.25">
      <c r="A50" s="57" t="str">
        <f t="shared" si="1"/>
        <v xml:space="preserve"> </v>
      </c>
      <c r="B50" s="163"/>
      <c r="C50" s="274" t="s">
        <v>518</v>
      </c>
      <c r="D50" s="57" t="s">
        <v>54</v>
      </c>
      <c r="E50" s="61">
        <f>ROUNDUP(E44*F50,2)</f>
        <v>30</v>
      </c>
      <c r="F50" s="61">
        <v>3</v>
      </c>
      <c r="G50" s="61"/>
      <c r="H50" s="61"/>
      <c r="I50" s="61"/>
      <c r="J50" s="61"/>
      <c r="K50" s="61"/>
      <c r="L50" s="305"/>
      <c r="M50" s="306"/>
      <c r="N50" s="306"/>
      <c r="O50" s="306"/>
      <c r="P50" s="306"/>
      <c r="Q50" s="306"/>
    </row>
    <row r="51" spans="1:17" s="2" customFormat="1" x14ac:dyDescent="0.25">
      <c r="A51" s="57" t="str">
        <f t="shared" si="1"/>
        <v xml:space="preserve"> </v>
      </c>
      <c r="B51" s="163"/>
      <c r="C51" s="274" t="s">
        <v>519</v>
      </c>
      <c r="D51" s="57" t="s">
        <v>56</v>
      </c>
      <c r="E51" s="61">
        <f>ROUNDUP(E44*F51,2)</f>
        <v>17</v>
      </c>
      <c r="F51" s="61">
        <v>1.7</v>
      </c>
      <c r="G51" s="61"/>
      <c r="H51" s="61"/>
      <c r="I51" s="61"/>
      <c r="J51" s="61"/>
      <c r="K51" s="61"/>
      <c r="L51" s="305"/>
      <c r="M51" s="306"/>
      <c r="N51" s="306"/>
      <c r="O51" s="306"/>
      <c r="P51" s="306"/>
      <c r="Q51" s="306"/>
    </row>
    <row r="52" spans="1:17" x14ac:dyDescent="0.25">
      <c r="A52" s="57" t="str">
        <f t="shared" si="1"/>
        <v xml:space="preserve"> </v>
      </c>
      <c r="B52" s="58"/>
      <c r="C52" s="274" t="s">
        <v>520</v>
      </c>
      <c r="D52" s="61" t="s">
        <v>59</v>
      </c>
      <c r="E52" s="61">
        <f>E44*F52</f>
        <v>11</v>
      </c>
      <c r="F52" s="61">
        <v>1.1000000000000001</v>
      </c>
      <c r="G52" s="61"/>
      <c r="H52" s="61"/>
      <c r="I52" s="61"/>
      <c r="J52" s="61"/>
      <c r="K52" s="61"/>
      <c r="L52" s="305"/>
      <c r="M52" s="306"/>
      <c r="N52" s="306"/>
      <c r="O52" s="306"/>
      <c r="P52" s="306"/>
      <c r="Q52" s="306"/>
    </row>
    <row r="53" spans="1:17" s="2" customFormat="1" x14ac:dyDescent="0.25">
      <c r="A53" s="57" t="str">
        <f t="shared" si="1"/>
        <v xml:space="preserve"> </v>
      </c>
      <c r="B53" s="163"/>
      <c r="C53" s="274" t="s">
        <v>521</v>
      </c>
      <c r="D53" s="57" t="s">
        <v>514</v>
      </c>
      <c r="E53" s="61">
        <f>ROUNDUP(E44*F53,2)</f>
        <v>2.5</v>
      </c>
      <c r="F53" s="61">
        <v>0.25</v>
      </c>
      <c r="G53" s="61"/>
      <c r="H53" s="61"/>
      <c r="I53" s="61"/>
      <c r="J53" s="61"/>
      <c r="K53" s="61"/>
      <c r="L53" s="305"/>
      <c r="M53" s="306"/>
      <c r="N53" s="306"/>
      <c r="O53" s="306"/>
      <c r="P53" s="306"/>
      <c r="Q53" s="306"/>
    </row>
    <row r="54" spans="1:17" s="2" customFormat="1" x14ac:dyDescent="0.25">
      <c r="A54" s="57" t="str">
        <f t="shared" si="1"/>
        <v xml:space="preserve"> </v>
      </c>
      <c r="B54" s="163"/>
      <c r="C54" s="274" t="s">
        <v>522</v>
      </c>
      <c r="D54" s="57" t="s">
        <v>59</v>
      </c>
      <c r="E54" s="61">
        <f>ROUNDUP(E44*F54,2)</f>
        <v>10.5</v>
      </c>
      <c r="F54" s="61">
        <v>1.05</v>
      </c>
      <c r="G54" s="61"/>
      <c r="H54" s="61"/>
      <c r="I54" s="61"/>
      <c r="J54" s="61"/>
      <c r="K54" s="61"/>
      <c r="L54" s="305"/>
      <c r="M54" s="306"/>
      <c r="N54" s="306"/>
      <c r="O54" s="306"/>
      <c r="P54" s="306"/>
      <c r="Q54" s="306"/>
    </row>
    <row r="55" spans="1:17" s="2" customFormat="1" ht="22.5" x14ac:dyDescent="0.25">
      <c r="A55" s="57">
        <f t="shared" si="1"/>
        <v>20</v>
      </c>
      <c r="B55" s="58" t="s">
        <v>52</v>
      </c>
      <c r="C55" s="274" t="s">
        <v>523</v>
      </c>
      <c r="D55" s="163" t="s">
        <v>59</v>
      </c>
      <c r="E55" s="163">
        <v>12</v>
      </c>
      <c r="F55" s="62"/>
      <c r="G55" s="62"/>
      <c r="H55" s="308"/>
      <c r="I55" s="69"/>
      <c r="J55" s="335"/>
      <c r="K55" s="62"/>
      <c r="L55" s="305"/>
      <c r="M55" s="306"/>
      <c r="N55" s="306"/>
      <c r="O55" s="306"/>
      <c r="P55" s="306"/>
      <c r="Q55" s="306"/>
    </row>
    <row r="56" spans="1:17" x14ac:dyDescent="0.25">
      <c r="A56" s="57" t="str">
        <f t="shared" si="1"/>
        <v xml:space="preserve"> </v>
      </c>
      <c r="B56" s="73"/>
      <c r="C56" s="281" t="s">
        <v>344</v>
      </c>
      <c r="D56" s="73" t="s">
        <v>69</v>
      </c>
      <c r="E56" s="61">
        <f>ROUNDUP(E55*F56,2)</f>
        <v>4.8</v>
      </c>
      <c r="F56" s="62">
        <v>0.4</v>
      </c>
      <c r="G56" s="62"/>
      <c r="H56" s="62"/>
      <c r="I56" s="62"/>
      <c r="J56" s="62"/>
      <c r="K56" s="62"/>
      <c r="L56" s="305"/>
      <c r="M56" s="306"/>
      <c r="N56" s="306"/>
      <c r="O56" s="306"/>
      <c r="P56" s="306"/>
      <c r="Q56" s="306"/>
    </row>
    <row r="57" spans="1:17" s="27" customFormat="1" x14ac:dyDescent="0.25">
      <c r="A57" s="57" t="str">
        <f t="shared" si="1"/>
        <v xml:space="preserve"> </v>
      </c>
      <c r="B57" s="73"/>
      <c r="C57" s="281" t="s">
        <v>382</v>
      </c>
      <c r="D57" s="73" t="s">
        <v>69</v>
      </c>
      <c r="E57" s="61">
        <f>ROUNDUP(E55*F57,2)</f>
        <v>14.4</v>
      </c>
      <c r="F57" s="62">
        <v>1.2</v>
      </c>
      <c r="G57" s="62"/>
      <c r="H57" s="62"/>
      <c r="I57" s="62"/>
      <c r="J57" s="62"/>
      <c r="K57" s="62"/>
      <c r="L57" s="305"/>
      <c r="M57" s="306"/>
      <c r="N57" s="306"/>
      <c r="O57" s="306"/>
      <c r="P57" s="306"/>
      <c r="Q57" s="306"/>
    </row>
    <row r="58" spans="1:17" x14ac:dyDescent="0.25">
      <c r="A58" s="57" t="str">
        <f t="shared" si="1"/>
        <v xml:space="preserve"> </v>
      </c>
      <c r="B58" s="73"/>
      <c r="C58" s="281" t="s">
        <v>383</v>
      </c>
      <c r="D58" s="73" t="s">
        <v>69</v>
      </c>
      <c r="E58" s="61">
        <f>ROUNDUP(E55*F58,0)</f>
        <v>8</v>
      </c>
      <c r="F58" s="62">
        <v>0.6</v>
      </c>
      <c r="G58" s="377"/>
      <c r="H58" s="377"/>
      <c r="I58" s="377"/>
      <c r="J58" s="377"/>
      <c r="K58" s="377"/>
      <c r="L58" s="378"/>
      <c r="M58" s="379"/>
      <c r="N58" s="379"/>
      <c r="O58" s="379"/>
      <c r="P58" s="379"/>
      <c r="Q58" s="379"/>
    </row>
    <row r="59" spans="1:17" ht="22.5" x14ac:dyDescent="0.25">
      <c r="A59" s="57" t="str">
        <f t="shared" si="1"/>
        <v xml:space="preserve"> </v>
      </c>
      <c r="B59" s="338"/>
      <c r="C59" s="390" t="s">
        <v>524</v>
      </c>
      <c r="D59" s="338" t="s">
        <v>56</v>
      </c>
      <c r="E59" s="338">
        <v>4</v>
      </c>
      <c r="G59" s="65"/>
      <c r="H59" s="65"/>
      <c r="I59" s="65"/>
      <c r="J59" s="65"/>
      <c r="K59" s="65"/>
      <c r="L59" s="305"/>
      <c r="M59" s="306"/>
      <c r="N59" s="306"/>
      <c r="O59" s="306"/>
      <c r="P59" s="306"/>
      <c r="Q59" s="306"/>
    </row>
    <row r="60" spans="1:17" ht="22.5" x14ac:dyDescent="0.25">
      <c r="A60" s="57">
        <f t="shared" si="1"/>
        <v>21</v>
      </c>
      <c r="B60" s="58" t="s">
        <v>52</v>
      </c>
      <c r="C60" s="274" t="s">
        <v>525</v>
      </c>
      <c r="D60" s="338" t="s">
        <v>56</v>
      </c>
      <c r="E60" s="163">
        <v>4</v>
      </c>
      <c r="G60" s="61"/>
      <c r="H60" s="308"/>
      <c r="I60" s="61"/>
      <c r="J60" s="69"/>
      <c r="K60" s="62"/>
      <c r="L60" s="305"/>
      <c r="M60" s="306"/>
      <c r="N60" s="306"/>
      <c r="O60" s="306"/>
      <c r="P60" s="306"/>
      <c r="Q60" s="306"/>
    </row>
    <row r="61" spans="1:17" s="336" customFormat="1" ht="22.5" x14ac:dyDescent="0.25">
      <c r="A61" s="57">
        <f t="shared" si="1"/>
        <v>22</v>
      </c>
      <c r="B61" s="58" t="s">
        <v>52</v>
      </c>
      <c r="C61" s="274" t="s">
        <v>526</v>
      </c>
      <c r="D61" s="163" t="s">
        <v>59</v>
      </c>
      <c r="E61" s="163">
        <v>3.5</v>
      </c>
      <c r="F61" s="334"/>
      <c r="G61" s="62"/>
      <c r="H61" s="308"/>
      <c r="I61" s="69"/>
      <c r="J61" s="335"/>
      <c r="K61" s="62"/>
      <c r="L61" s="305"/>
      <c r="M61" s="306"/>
      <c r="N61" s="306"/>
      <c r="O61" s="306"/>
      <c r="P61" s="306"/>
      <c r="Q61" s="306"/>
    </row>
    <row r="62" spans="1:17" s="336" customFormat="1" x14ac:dyDescent="0.25">
      <c r="A62" s="57" t="str">
        <f t="shared" si="1"/>
        <v xml:space="preserve"> </v>
      </c>
      <c r="B62" s="73"/>
      <c r="C62" s="281" t="s">
        <v>368</v>
      </c>
      <c r="D62" s="57" t="s">
        <v>102</v>
      </c>
      <c r="E62" s="62">
        <f>E61*F62</f>
        <v>7.0000000000000007E-2</v>
      </c>
      <c r="F62" s="73">
        <v>0.02</v>
      </c>
      <c r="G62" s="391"/>
      <c r="H62" s="391"/>
      <c r="I62" s="361"/>
      <c r="J62" s="361"/>
      <c r="K62" s="361"/>
      <c r="L62" s="364"/>
      <c r="M62" s="365"/>
      <c r="N62" s="365"/>
      <c r="O62" s="365"/>
      <c r="P62" s="365"/>
      <c r="Q62" s="365"/>
    </row>
    <row r="63" spans="1:17" ht="22.5" x14ac:dyDescent="0.25">
      <c r="A63" s="57">
        <f t="shared" si="1"/>
        <v>23</v>
      </c>
      <c r="B63" s="58" t="s">
        <v>52</v>
      </c>
      <c r="C63" s="274" t="s">
        <v>527</v>
      </c>
      <c r="D63" s="338" t="s">
        <v>56</v>
      </c>
      <c r="E63" s="163">
        <v>4</v>
      </c>
      <c r="G63" s="61"/>
      <c r="H63" s="308"/>
      <c r="I63" s="61"/>
      <c r="J63" s="69"/>
      <c r="K63" s="62"/>
      <c r="L63" s="305"/>
      <c r="M63" s="306"/>
      <c r="N63" s="306"/>
      <c r="O63" s="306"/>
      <c r="P63" s="306"/>
      <c r="Q63" s="306"/>
    </row>
    <row r="64" spans="1:17" s="2" customFormat="1" ht="22.5" x14ac:dyDescent="0.25">
      <c r="A64" s="57">
        <f t="shared" si="1"/>
        <v>24</v>
      </c>
      <c r="B64" s="58" t="s">
        <v>52</v>
      </c>
      <c r="C64" s="274" t="s">
        <v>528</v>
      </c>
      <c r="D64" s="163" t="s">
        <v>59</v>
      </c>
      <c r="E64" s="163">
        <v>21</v>
      </c>
      <c r="F64" s="62"/>
      <c r="G64" s="62"/>
      <c r="H64" s="308"/>
      <c r="I64" s="69"/>
      <c r="J64" s="335"/>
      <c r="K64" s="62"/>
      <c r="L64" s="305"/>
      <c r="M64" s="306"/>
      <c r="N64" s="306"/>
      <c r="O64" s="306"/>
      <c r="P64" s="306"/>
      <c r="Q64" s="306"/>
    </row>
    <row r="65" spans="1:17" x14ac:dyDescent="0.25">
      <c r="A65" s="57" t="str">
        <f t="shared" si="1"/>
        <v xml:space="preserve"> </v>
      </c>
      <c r="B65" s="73"/>
      <c r="C65" s="281" t="s">
        <v>344</v>
      </c>
      <c r="D65" s="73" t="s">
        <v>69</v>
      </c>
      <c r="E65" s="61">
        <f>ROUNDUP(E64*F65,2)</f>
        <v>8.4</v>
      </c>
      <c r="F65" s="62">
        <v>0.4</v>
      </c>
      <c r="G65" s="62"/>
      <c r="H65" s="62"/>
      <c r="I65" s="62"/>
      <c r="J65" s="62"/>
      <c r="K65" s="62"/>
      <c r="L65" s="305"/>
      <c r="M65" s="306"/>
      <c r="N65" s="306"/>
      <c r="O65" s="306"/>
      <c r="P65" s="306"/>
      <c r="Q65" s="306"/>
    </row>
    <row r="66" spans="1:17" x14ac:dyDescent="0.25">
      <c r="A66" s="57" t="str">
        <f t="shared" si="1"/>
        <v xml:space="preserve"> </v>
      </c>
      <c r="B66" s="73"/>
      <c r="C66" s="281" t="s">
        <v>383</v>
      </c>
      <c r="D66" s="73" t="s">
        <v>69</v>
      </c>
      <c r="E66" s="61">
        <f>ROUNDUP(E64*F66,0)</f>
        <v>13</v>
      </c>
      <c r="F66" s="62">
        <v>0.6</v>
      </c>
      <c r="G66" s="62"/>
      <c r="H66" s="62"/>
      <c r="I66" s="62"/>
      <c r="J66" s="62"/>
      <c r="K66" s="62"/>
      <c r="L66" s="305"/>
      <c r="M66" s="306"/>
      <c r="N66" s="306"/>
      <c r="O66" s="306"/>
      <c r="P66" s="306"/>
      <c r="Q66" s="306"/>
    </row>
    <row r="67" spans="1:17" ht="22.5" x14ac:dyDescent="0.25">
      <c r="A67" s="57">
        <f t="shared" si="1"/>
        <v>25</v>
      </c>
      <c r="B67" s="58" t="s">
        <v>52</v>
      </c>
      <c r="C67" s="274" t="s">
        <v>529</v>
      </c>
      <c r="D67" s="163" t="s">
        <v>102</v>
      </c>
      <c r="E67" s="163">
        <v>4</v>
      </c>
      <c r="F67" s="62"/>
      <c r="G67" s="61"/>
      <c r="H67" s="308"/>
      <c r="I67" s="61"/>
      <c r="J67" s="69"/>
      <c r="K67" s="62"/>
      <c r="L67" s="305"/>
      <c r="M67" s="306"/>
      <c r="N67" s="306"/>
      <c r="O67" s="306"/>
      <c r="P67" s="306"/>
      <c r="Q67" s="306"/>
    </row>
    <row r="68" spans="1:17" x14ac:dyDescent="0.25">
      <c r="A68" s="57" t="str">
        <f t="shared" si="1"/>
        <v xml:space="preserve"> </v>
      </c>
      <c r="B68" s="73"/>
      <c r="C68" s="281" t="s">
        <v>444</v>
      </c>
      <c r="D68" s="163" t="s">
        <v>102</v>
      </c>
      <c r="E68" s="62">
        <f>E67*F68</f>
        <v>0.6</v>
      </c>
      <c r="F68" s="62">
        <v>0.15</v>
      </c>
      <c r="G68" s="62"/>
      <c r="H68" s="62"/>
      <c r="I68" s="62"/>
      <c r="J68" s="62"/>
      <c r="K68" s="62"/>
      <c r="L68" s="305"/>
      <c r="M68" s="306"/>
      <c r="N68" s="306"/>
      <c r="O68" s="306"/>
      <c r="P68" s="306"/>
      <c r="Q68" s="306"/>
    </row>
    <row r="69" spans="1:17" x14ac:dyDescent="0.25">
      <c r="A69" s="57" t="str">
        <f t="shared" si="1"/>
        <v xml:space="preserve"> </v>
      </c>
      <c r="B69" s="73"/>
      <c r="C69" s="281" t="s">
        <v>445</v>
      </c>
      <c r="D69" s="163" t="s">
        <v>102</v>
      </c>
      <c r="E69" s="62">
        <f>E67*F69</f>
        <v>3.72</v>
      </c>
      <c r="F69" s="62">
        <v>0.93</v>
      </c>
      <c r="G69" s="62"/>
      <c r="H69" s="62"/>
      <c r="I69" s="62"/>
      <c r="J69" s="62"/>
      <c r="K69" s="62"/>
      <c r="L69" s="305"/>
      <c r="M69" s="306"/>
      <c r="N69" s="306"/>
      <c r="O69" s="306"/>
      <c r="P69" s="306"/>
      <c r="Q69" s="306"/>
    </row>
    <row r="70" spans="1:17" x14ac:dyDescent="0.25">
      <c r="A70" s="57" t="str">
        <f t="shared" si="1"/>
        <v xml:space="preserve"> </v>
      </c>
      <c r="B70" s="73"/>
      <c r="C70" s="281" t="s">
        <v>84</v>
      </c>
      <c r="D70" s="73" t="s">
        <v>446</v>
      </c>
      <c r="E70" s="62">
        <f>E67*F70</f>
        <v>1</v>
      </c>
      <c r="F70" s="62">
        <v>0.25</v>
      </c>
      <c r="G70" s="62"/>
      <c r="H70" s="62"/>
      <c r="I70" s="62"/>
      <c r="J70" s="62"/>
      <c r="K70" s="62"/>
      <c r="L70" s="305"/>
      <c r="M70" s="306"/>
      <c r="N70" s="306"/>
      <c r="O70" s="306"/>
      <c r="P70" s="306"/>
      <c r="Q70" s="306"/>
    </row>
    <row r="71" spans="1:17" ht="22.5" x14ac:dyDescent="0.25">
      <c r="A71" s="57">
        <f t="shared" si="1"/>
        <v>26</v>
      </c>
      <c r="B71" s="58" t="s">
        <v>52</v>
      </c>
      <c r="C71" s="274" t="s">
        <v>510</v>
      </c>
      <c r="D71" s="338" t="s">
        <v>56</v>
      </c>
      <c r="E71" s="163">
        <v>4</v>
      </c>
      <c r="G71" s="61"/>
      <c r="H71" s="308"/>
      <c r="I71" s="61"/>
      <c r="J71" s="69"/>
      <c r="K71" s="62"/>
      <c r="L71" s="305"/>
      <c r="M71" s="306"/>
      <c r="N71" s="306"/>
      <c r="O71" s="306"/>
      <c r="P71" s="306"/>
      <c r="Q71" s="306"/>
    </row>
    <row r="72" spans="1:17" ht="22.5" x14ac:dyDescent="0.25">
      <c r="A72" s="57" t="str">
        <f t="shared" si="1"/>
        <v xml:space="preserve"> </v>
      </c>
      <c r="B72" s="163"/>
      <c r="C72" s="390" t="s">
        <v>530</v>
      </c>
      <c r="D72" s="338"/>
      <c r="E72" s="338"/>
      <c r="L72" s="305"/>
      <c r="M72" s="306"/>
      <c r="N72" s="306"/>
      <c r="O72" s="306"/>
      <c r="P72" s="306"/>
      <c r="Q72" s="306"/>
    </row>
    <row r="73" spans="1:17" ht="22.5" x14ac:dyDescent="0.25">
      <c r="A73" s="57">
        <f t="shared" si="1"/>
        <v>27</v>
      </c>
      <c r="B73" s="58" t="s">
        <v>52</v>
      </c>
      <c r="C73" s="274" t="s">
        <v>531</v>
      </c>
      <c r="D73" s="163" t="s">
        <v>59</v>
      </c>
      <c r="E73" s="163">
        <v>5.2</v>
      </c>
      <c r="G73" s="62"/>
      <c r="H73" s="308"/>
      <c r="I73" s="69"/>
      <c r="J73" s="69"/>
      <c r="K73" s="62"/>
      <c r="L73" s="305"/>
      <c r="M73" s="306"/>
      <c r="N73" s="306"/>
      <c r="O73" s="306"/>
      <c r="P73" s="306"/>
      <c r="Q73" s="306"/>
    </row>
    <row r="74" spans="1:17" ht="22.5" x14ac:dyDescent="0.25">
      <c r="A74" s="57">
        <f t="shared" si="1"/>
        <v>28</v>
      </c>
      <c r="B74" s="58" t="s">
        <v>52</v>
      </c>
      <c r="C74" s="274" t="s">
        <v>532</v>
      </c>
      <c r="D74" s="163" t="s">
        <v>102</v>
      </c>
      <c r="E74" s="163">
        <v>0.1</v>
      </c>
      <c r="G74" s="61"/>
      <c r="H74" s="308"/>
      <c r="I74" s="61"/>
      <c r="J74" s="61"/>
      <c r="K74" s="61"/>
      <c r="L74" s="305"/>
      <c r="M74" s="306"/>
      <c r="N74" s="306"/>
      <c r="O74" s="306"/>
      <c r="P74" s="306"/>
      <c r="Q74" s="306"/>
    </row>
    <row r="75" spans="1:17" s="336" customFormat="1" ht="22.5" x14ac:dyDescent="0.25">
      <c r="A75" s="57">
        <f t="shared" si="1"/>
        <v>29</v>
      </c>
      <c r="B75" s="58" t="s">
        <v>52</v>
      </c>
      <c r="C75" s="274" t="s">
        <v>533</v>
      </c>
      <c r="D75" s="163" t="s">
        <v>59</v>
      </c>
      <c r="E75" s="163">
        <v>1.5</v>
      </c>
      <c r="F75" s="73"/>
      <c r="G75" s="62"/>
      <c r="H75" s="308"/>
      <c r="I75" s="69"/>
      <c r="J75" s="335"/>
      <c r="K75" s="62"/>
      <c r="L75" s="305"/>
      <c r="M75" s="306"/>
      <c r="N75" s="306"/>
      <c r="O75" s="306"/>
      <c r="P75" s="306"/>
      <c r="Q75" s="306"/>
    </row>
    <row r="76" spans="1:17" s="336" customFormat="1" x14ac:dyDescent="0.25">
      <c r="A76" s="57" t="str">
        <f t="shared" si="1"/>
        <v xml:space="preserve"> </v>
      </c>
      <c r="B76" s="73"/>
      <c r="C76" s="392" t="s">
        <v>368</v>
      </c>
      <c r="D76" s="376" t="s">
        <v>102</v>
      </c>
      <c r="E76" s="377">
        <f>E75*F76</f>
        <v>0.03</v>
      </c>
      <c r="F76" s="393">
        <v>0.02</v>
      </c>
      <c r="G76" s="393"/>
      <c r="H76" s="393"/>
      <c r="I76" s="377"/>
      <c r="J76" s="377"/>
      <c r="K76" s="377"/>
      <c r="L76" s="378"/>
      <c r="M76" s="379"/>
      <c r="N76" s="306"/>
      <c r="O76" s="306"/>
      <c r="P76" s="306"/>
      <c r="Q76" s="306"/>
    </row>
    <row r="77" spans="1:17" s="394" customFormat="1" ht="22.5" x14ac:dyDescent="0.25">
      <c r="A77" s="57">
        <f t="shared" si="1"/>
        <v>30</v>
      </c>
      <c r="B77" s="380" t="s">
        <v>52</v>
      </c>
      <c r="C77" s="274" t="s">
        <v>534</v>
      </c>
      <c r="D77" s="163" t="s">
        <v>102</v>
      </c>
      <c r="E77" s="163">
        <v>0.8</v>
      </c>
      <c r="F77" s="62"/>
      <c r="G77" s="62"/>
      <c r="H77" s="308"/>
      <c r="I77" s="69"/>
      <c r="J77" s="69"/>
      <c r="K77" s="62"/>
      <c r="L77" s="305"/>
      <c r="M77" s="306"/>
      <c r="N77" s="381"/>
      <c r="O77" s="306"/>
      <c r="P77" s="306"/>
      <c r="Q77" s="306"/>
    </row>
    <row r="78" spans="1:17" s="117" customFormat="1" x14ac:dyDescent="0.2">
      <c r="A78" s="57" t="str">
        <f t="shared" si="1"/>
        <v xml:space="preserve"> </v>
      </c>
      <c r="B78" s="334"/>
      <c r="C78" s="281" t="s">
        <v>444</v>
      </c>
      <c r="D78" s="395" t="s">
        <v>102</v>
      </c>
      <c r="E78" s="62">
        <f>E77*F78</f>
        <v>0.2</v>
      </c>
      <c r="F78" s="73">
        <v>0.25</v>
      </c>
      <c r="G78" s="73"/>
      <c r="H78" s="73"/>
      <c r="I78" s="73"/>
      <c r="J78" s="73"/>
      <c r="K78" s="73"/>
      <c r="L78" s="305"/>
      <c r="M78" s="306"/>
      <c r="N78" s="381"/>
      <c r="O78" s="306"/>
      <c r="P78" s="306"/>
      <c r="Q78" s="306"/>
    </row>
    <row r="79" spans="1:17" s="117" customFormat="1" x14ac:dyDescent="0.25">
      <c r="A79" s="57" t="str">
        <f t="shared" si="1"/>
        <v xml:space="preserve"> </v>
      </c>
      <c r="B79" s="334"/>
      <c r="C79" s="281" t="s">
        <v>466</v>
      </c>
      <c r="D79" s="163" t="s">
        <v>56</v>
      </c>
      <c r="E79" s="62">
        <f>E77*F79</f>
        <v>240</v>
      </c>
      <c r="F79" s="73">
        <v>300</v>
      </c>
      <c r="G79" s="73"/>
      <c r="H79" s="73"/>
      <c r="I79" s="73"/>
      <c r="J79" s="73"/>
      <c r="K79" s="73"/>
      <c r="L79" s="305"/>
      <c r="M79" s="306"/>
      <c r="N79" s="381"/>
      <c r="O79" s="306"/>
      <c r="P79" s="306"/>
      <c r="Q79" s="306"/>
    </row>
    <row r="80" spans="1:17" ht="22.5" x14ac:dyDescent="0.25">
      <c r="A80" s="57">
        <f t="shared" si="1"/>
        <v>31</v>
      </c>
      <c r="B80" s="380" t="s">
        <v>52</v>
      </c>
      <c r="C80" s="274" t="s">
        <v>535</v>
      </c>
      <c r="D80" s="163" t="s">
        <v>56</v>
      </c>
      <c r="E80" s="163">
        <v>8</v>
      </c>
      <c r="F80" s="65"/>
      <c r="G80" s="61"/>
      <c r="H80" s="308"/>
      <c r="I80" s="61"/>
      <c r="J80" s="61"/>
      <c r="K80" s="61"/>
      <c r="L80" s="305"/>
      <c r="M80" s="306"/>
      <c r="N80" s="381"/>
      <c r="O80" s="306"/>
      <c r="P80" s="306"/>
      <c r="Q80" s="306"/>
    </row>
    <row r="81" spans="1:17" ht="22.5" x14ac:dyDescent="0.25">
      <c r="A81" s="57" t="str">
        <f t="shared" si="1"/>
        <v xml:space="preserve"> </v>
      </c>
      <c r="B81" s="396"/>
      <c r="C81" s="274" t="s">
        <v>536</v>
      </c>
      <c r="D81" s="163"/>
      <c r="E81" s="163"/>
      <c r="F81" s="65"/>
      <c r="G81" s="65"/>
      <c r="H81" s="65"/>
      <c r="I81" s="65"/>
      <c r="J81" s="65"/>
      <c r="K81" s="65"/>
      <c r="L81" s="305"/>
      <c r="M81" s="306"/>
      <c r="N81" s="381"/>
      <c r="O81" s="306"/>
      <c r="P81" s="306"/>
      <c r="Q81" s="306"/>
    </row>
    <row r="82" spans="1:17" x14ac:dyDescent="0.25">
      <c r="A82" s="57" t="str">
        <f t="shared" si="1"/>
        <v xml:space="preserve"> </v>
      </c>
      <c r="B82" s="248"/>
      <c r="C82" s="274" t="s">
        <v>537</v>
      </c>
      <c r="D82" s="163"/>
      <c r="E82" s="163"/>
      <c r="F82" s="65"/>
      <c r="G82" s="65"/>
      <c r="H82" s="65"/>
      <c r="I82" s="65"/>
      <c r="J82" s="65"/>
      <c r="K82" s="65"/>
      <c r="L82" s="305"/>
      <c r="M82" s="306"/>
      <c r="N82" s="381"/>
      <c r="O82" s="306"/>
      <c r="P82" s="306"/>
      <c r="Q82" s="306"/>
    </row>
    <row r="83" spans="1:17" ht="22.5" x14ac:dyDescent="0.25">
      <c r="A83" s="57">
        <f t="shared" si="1"/>
        <v>32</v>
      </c>
      <c r="B83" s="380" t="s">
        <v>52</v>
      </c>
      <c r="C83" s="274" t="s">
        <v>538</v>
      </c>
      <c r="D83" s="163" t="s">
        <v>102</v>
      </c>
      <c r="E83" s="164">
        <v>81</v>
      </c>
      <c r="F83" s="65"/>
      <c r="G83" s="61"/>
      <c r="H83" s="308"/>
      <c r="I83" s="61"/>
      <c r="J83" s="61"/>
      <c r="K83" s="61"/>
      <c r="L83" s="305"/>
      <c r="M83" s="306"/>
      <c r="N83" s="381"/>
      <c r="O83" s="306"/>
      <c r="P83" s="306"/>
      <c r="Q83" s="306"/>
    </row>
    <row r="84" spans="1:17" ht="22.5" x14ac:dyDescent="0.25">
      <c r="A84" s="57">
        <f t="shared" si="1"/>
        <v>33</v>
      </c>
      <c r="B84" s="380" t="s">
        <v>52</v>
      </c>
      <c r="C84" s="274" t="s">
        <v>539</v>
      </c>
      <c r="D84" s="163" t="s">
        <v>102</v>
      </c>
      <c r="E84" s="164">
        <v>242</v>
      </c>
      <c r="F84" s="65"/>
      <c r="G84" s="61"/>
      <c r="H84" s="308"/>
      <c r="I84" s="61"/>
      <c r="J84" s="61"/>
      <c r="K84" s="61"/>
      <c r="L84" s="305"/>
      <c r="M84" s="306"/>
      <c r="N84" s="381"/>
      <c r="O84" s="306"/>
      <c r="P84" s="306"/>
      <c r="Q84" s="306"/>
    </row>
    <row r="85" spans="1:17" ht="22.5" x14ac:dyDescent="0.25">
      <c r="A85" s="57">
        <f t="shared" si="1"/>
        <v>34</v>
      </c>
      <c r="B85" s="380" t="s">
        <v>52</v>
      </c>
      <c r="C85" s="274" t="s">
        <v>540</v>
      </c>
      <c r="D85" s="163" t="s">
        <v>59</v>
      </c>
      <c r="E85" s="164">
        <v>1800</v>
      </c>
      <c r="F85" s="65"/>
      <c r="G85" s="62"/>
      <c r="H85" s="308"/>
      <c r="I85" s="62"/>
      <c r="J85" s="69"/>
      <c r="K85" s="62"/>
      <c r="L85" s="305"/>
      <c r="M85" s="306"/>
      <c r="N85" s="381"/>
      <c r="O85" s="306"/>
      <c r="P85" s="306"/>
      <c r="Q85" s="306"/>
    </row>
    <row r="86" spans="1:17" s="130" customFormat="1" ht="22.5" x14ac:dyDescent="0.2">
      <c r="A86" s="57">
        <f t="shared" si="1"/>
        <v>35</v>
      </c>
      <c r="B86" s="58" t="s">
        <v>52</v>
      </c>
      <c r="C86" s="397" t="s">
        <v>541</v>
      </c>
      <c r="D86" s="338" t="s">
        <v>102</v>
      </c>
      <c r="E86" s="398">
        <v>722</v>
      </c>
      <c r="F86" s="399"/>
      <c r="G86" s="400"/>
      <c r="H86" s="308"/>
      <c r="I86" s="400"/>
      <c r="J86" s="363"/>
      <c r="K86" s="400"/>
      <c r="L86" s="364"/>
      <c r="M86" s="365"/>
      <c r="N86" s="306"/>
      <c r="O86" s="306"/>
      <c r="P86" s="306"/>
      <c r="Q86" s="306"/>
    </row>
    <row r="87" spans="1:17" s="130" customFormat="1" x14ac:dyDescent="0.2">
      <c r="A87" s="57" t="str">
        <f t="shared" si="1"/>
        <v xml:space="preserve"> </v>
      </c>
      <c r="B87" s="58"/>
      <c r="C87" s="401" t="s">
        <v>542</v>
      </c>
      <c r="D87" s="395" t="s">
        <v>102</v>
      </c>
      <c r="E87" s="62">
        <f>F87*E86</f>
        <v>794.2</v>
      </c>
      <c r="F87" s="402">
        <v>1.1000000000000001</v>
      </c>
      <c r="G87" s="61"/>
      <c r="H87" s="62"/>
      <c r="I87" s="61"/>
      <c r="J87" s="61"/>
      <c r="K87" s="61"/>
      <c r="L87" s="305"/>
      <c r="M87" s="306"/>
      <c r="N87" s="306"/>
      <c r="O87" s="306"/>
      <c r="P87" s="306"/>
      <c r="Q87" s="306"/>
    </row>
    <row r="88" spans="1:17" ht="22.5" x14ac:dyDescent="0.25">
      <c r="A88" s="57">
        <f t="shared" si="1"/>
        <v>36</v>
      </c>
      <c r="B88" s="58" t="s">
        <v>52</v>
      </c>
      <c r="C88" s="390" t="s">
        <v>543</v>
      </c>
      <c r="D88" s="338" t="s">
        <v>56</v>
      </c>
      <c r="E88" s="307">
        <v>320</v>
      </c>
      <c r="G88" s="61"/>
      <c r="H88" s="308"/>
      <c r="I88" s="61"/>
      <c r="J88" s="61"/>
      <c r="K88" s="61"/>
      <c r="L88" s="305"/>
      <c r="M88" s="306"/>
      <c r="N88" s="306"/>
      <c r="O88" s="306"/>
      <c r="P88" s="306"/>
      <c r="Q88" s="306"/>
    </row>
    <row r="90" spans="1:17" s="71" customFormat="1" x14ac:dyDescent="0.25">
      <c r="A90" s="1"/>
      <c r="B90" s="1"/>
      <c r="C90" s="110" t="s">
        <v>104</v>
      </c>
      <c r="D90" s="111"/>
      <c r="E90" s="111"/>
      <c r="F90" s="111"/>
      <c r="G90" s="111"/>
      <c r="H90" s="111"/>
      <c r="I90" s="111"/>
      <c r="J90" s="111"/>
      <c r="K90" s="111"/>
      <c r="L90" s="113"/>
      <c r="M90" s="108">
        <f>SUMIF($Q17:$Q88,"&gt;0",M17:M88)</f>
        <v>0</v>
      </c>
      <c r="N90" s="108">
        <f>SUMIF($Q17:$Q88,"&gt;0",N17:N88)</f>
        <v>0</v>
      </c>
      <c r="O90" s="108">
        <f>SUMIF($Q17:$Q88,"&gt;0",O17:O88)</f>
        <v>0</v>
      </c>
      <c r="P90" s="108">
        <f>SUMIF($Q17:$Q88,"&gt;0",P17:P88)</f>
        <v>0</v>
      </c>
      <c r="Q90" s="108">
        <f>SUMIF($Q17:$Q88,"&gt;0",Q17:Q88)</f>
        <v>0</v>
      </c>
    </row>
    <row r="91" spans="1:17" s="117" customFormat="1" x14ac:dyDescent="0.25">
      <c r="A91" s="1"/>
      <c r="B91" s="1"/>
      <c r="C91" s="110" t="s">
        <v>105</v>
      </c>
      <c r="D91" s="110"/>
      <c r="E91" s="3"/>
      <c r="F91" s="111"/>
      <c r="G91" s="115">
        <v>0</v>
      </c>
      <c r="H91" s="111"/>
      <c r="I91" s="111"/>
      <c r="J91" s="111"/>
      <c r="K91" s="111"/>
      <c r="L91" s="111"/>
      <c r="M91" s="116"/>
      <c r="N91" s="116"/>
      <c r="O91" s="116">
        <f>O90*G91</f>
        <v>0</v>
      </c>
      <c r="P91" s="116"/>
      <c r="Q91" s="116"/>
    </row>
    <row r="92" spans="1:17" s="117" customFormat="1" x14ac:dyDescent="0.25">
      <c r="A92" s="1"/>
      <c r="B92" s="1"/>
      <c r="C92" s="110" t="s">
        <v>106</v>
      </c>
      <c r="D92" s="110"/>
      <c r="E92" s="110"/>
      <c r="F92" s="111"/>
      <c r="G92" s="111"/>
      <c r="H92" s="3"/>
      <c r="I92" s="111"/>
      <c r="J92" s="111"/>
      <c r="K92" s="111"/>
      <c r="L92" s="111"/>
      <c r="M92" s="119">
        <f>SUM(M90:M91)</f>
        <v>0</v>
      </c>
      <c r="N92" s="119">
        <f>SUM(N90:N91)</f>
        <v>0</v>
      </c>
      <c r="O92" s="119">
        <f>SUM(O90:O91)</f>
        <v>0</v>
      </c>
      <c r="P92" s="119">
        <f>SUM(P90:P91)</f>
        <v>0</v>
      </c>
      <c r="Q92" s="119">
        <f>SUM(N92:P92)</f>
        <v>0</v>
      </c>
    </row>
    <row r="93" spans="1:17" s="71" customFormat="1" x14ac:dyDescent="0.25">
      <c r="A93" s="1"/>
      <c r="B93" s="1"/>
      <c r="C93" s="111"/>
      <c r="D93" s="3"/>
      <c r="E93" s="33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s="71" customFormat="1" x14ac:dyDescent="0.25">
      <c r="A94" s="1"/>
      <c r="B94" s="1"/>
      <c r="C94" s="121" t="s">
        <v>25</v>
      </c>
      <c r="D94" s="122"/>
      <c r="E94" s="19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s="71" customFormat="1" x14ac:dyDescent="0.25">
      <c r="A95" s="1"/>
      <c r="B95" s="1"/>
      <c r="C95" s="124" t="s">
        <v>27</v>
      </c>
      <c r="D95" s="122"/>
      <c r="E95" s="19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s="117" customFormat="1" x14ac:dyDescent="0.25">
      <c r="A96" s="1"/>
      <c r="B96" s="1"/>
      <c r="C96" s="125"/>
      <c r="D96" s="122"/>
      <c r="E96" s="193"/>
      <c r="F96" s="126"/>
      <c r="G96" s="3"/>
      <c r="H96" s="126"/>
      <c r="I96" s="126"/>
      <c r="J96" s="126"/>
      <c r="K96" s="126"/>
      <c r="L96" s="126"/>
      <c r="M96" s="126"/>
      <c r="N96" s="126"/>
      <c r="O96" s="126"/>
      <c r="P96" s="126"/>
      <c r="Q96" s="126"/>
    </row>
    <row r="97" spans="1:17" s="117" customFormat="1" x14ac:dyDescent="0.25">
      <c r="A97" s="1"/>
      <c r="B97" s="1"/>
      <c r="C97" s="127" t="s">
        <v>29</v>
      </c>
      <c r="D97" s="122"/>
      <c r="E97" s="193"/>
      <c r="F97" s="126"/>
      <c r="G97" s="128"/>
      <c r="H97" s="126"/>
      <c r="I97" s="126"/>
      <c r="J97" s="126"/>
      <c r="K97" s="126"/>
      <c r="L97" s="126"/>
      <c r="M97" s="126"/>
      <c r="N97" s="126"/>
      <c r="O97" s="126"/>
      <c r="P97" s="126"/>
      <c r="Q97" s="126"/>
    </row>
    <row r="98" spans="1:17" s="117" customFormat="1" x14ac:dyDescent="0.25">
      <c r="A98" s="1"/>
      <c r="B98" s="1"/>
      <c r="C98" s="129" t="s">
        <v>30</v>
      </c>
      <c r="D98" s="122"/>
      <c r="E98" s="193"/>
      <c r="F98" s="126"/>
      <c r="G98" s="3"/>
      <c r="H98" s="126"/>
      <c r="I98" s="126"/>
      <c r="J98" s="126"/>
      <c r="K98" s="126"/>
      <c r="L98" s="126"/>
      <c r="M98" s="126"/>
      <c r="N98" s="126"/>
      <c r="O98" s="126"/>
      <c r="P98" s="126"/>
      <c r="Q98" s="126"/>
    </row>
  </sheetData>
  <sheetProtection selectLockedCells="1" selectUnlockedCells="1"/>
  <autoFilter ref="A13:IV88" xr:uid="{00000000-0009-0000-0000-00000B000000}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5"/>
  <sheetViews>
    <sheetView view="pageBreakPreview" topLeftCell="A25" zoomScale="110" zoomScaleNormal="130" zoomScaleSheetLayoutView="110" workbookViewId="0">
      <selection activeCell="G43" activeCellId="1" sqref="E14:E62 G43"/>
    </sheetView>
  </sheetViews>
  <sheetFormatPr defaultColWidth="4.28515625" defaultRowHeight="11.25" x14ac:dyDescent="0.25"/>
  <cols>
    <col min="1" max="1" width="4.28515625" style="1"/>
    <col min="2" max="2" width="5.42578125" style="1" customWidth="1"/>
    <col min="3" max="3" width="45.7109375" style="403" customWidth="1"/>
    <col min="4" max="5" width="5.42578125" style="1" customWidth="1"/>
    <col min="6" max="6" width="0" style="2" hidden="1" customWidth="1"/>
    <col min="7" max="7" width="6.28515625" style="27" customWidth="1"/>
    <col min="8" max="12" width="6.28515625" style="1" customWidth="1"/>
    <col min="13" max="17" width="8" style="1" customWidth="1"/>
    <col min="18" max="18" width="6.7109375" style="1" customWidth="1"/>
    <col min="19" max="254" width="8.7109375" style="1" customWidth="1"/>
    <col min="255" max="16384" width="4.2851562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29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532" t="s">
        <v>544</v>
      </c>
      <c r="D2" s="532"/>
      <c r="E2" s="532"/>
      <c r="F2" s="532"/>
      <c r="G2" s="532"/>
      <c r="H2" s="32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1.4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0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02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02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44" t="str">
        <f>AR!D8</f>
        <v>Tāme sastādīta 2018.gada tirgus cenās, pamatojoties uz:</v>
      </c>
      <c r="D8" s="37" t="str">
        <f>AR!E8</f>
        <v>AR un BK</v>
      </c>
      <c r="F8" s="37"/>
      <c r="G8" s="37" t="str">
        <f>AR!G8</f>
        <v>daļas rasējumiem</v>
      </c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Q49</f>
        <v>0</v>
      </c>
    </row>
    <row r="10" spans="1:17" s="71" customFormat="1" x14ac:dyDescent="0.25">
      <c r="F10" s="30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>
        <v>1</v>
      </c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>
        <v>1</v>
      </c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>
        <v>1</v>
      </c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>
        <f t="shared" ref="A14:A45" si="1">IF(COUNTBLANK(B14)=1," ",COUNTA(B$14:B14))</f>
        <v>1</v>
      </c>
      <c r="B14" s="58" t="s">
        <v>52</v>
      </c>
      <c r="C14" s="162" t="s">
        <v>545</v>
      </c>
      <c r="D14" s="57" t="s">
        <v>59</v>
      </c>
      <c r="E14" s="279">
        <f>4.9*12</f>
        <v>58.800000000000004</v>
      </c>
      <c r="F14" s="57"/>
      <c r="G14" s="61"/>
      <c r="H14" s="62"/>
      <c r="I14" s="61"/>
      <c r="J14" s="61"/>
      <c r="K14" s="61"/>
      <c r="L14" s="63"/>
      <c r="M14" s="63"/>
      <c r="N14" s="63"/>
      <c r="O14" s="63"/>
      <c r="P14" s="63"/>
      <c r="Q14" s="63"/>
    </row>
    <row r="15" spans="1:17" ht="22.5" x14ac:dyDescent="0.25">
      <c r="A15" s="57">
        <f t="shared" si="1"/>
        <v>2</v>
      </c>
      <c r="B15" s="58" t="s">
        <v>52</v>
      </c>
      <c r="C15" s="162" t="s">
        <v>546</v>
      </c>
      <c r="D15" s="61" t="s">
        <v>59</v>
      </c>
      <c r="E15" s="279">
        <f>3.6*4*9</f>
        <v>129.6</v>
      </c>
      <c r="F15" s="61"/>
      <c r="G15" s="61"/>
      <c r="H15" s="62"/>
      <c r="I15" s="61"/>
      <c r="J15" s="69"/>
      <c r="K15" s="404"/>
      <c r="L15" s="63"/>
      <c r="M15" s="63"/>
      <c r="N15" s="63"/>
      <c r="O15" s="63"/>
      <c r="P15" s="63"/>
      <c r="Q15" s="63"/>
    </row>
    <row r="16" spans="1:17" x14ac:dyDescent="0.25">
      <c r="A16" s="57" t="str">
        <f t="shared" si="1"/>
        <v xml:space="preserve"> </v>
      </c>
      <c r="B16" s="57"/>
      <c r="C16" s="162" t="s">
        <v>547</v>
      </c>
      <c r="D16" s="61" t="s">
        <v>267</v>
      </c>
      <c r="E16" s="61">
        <f>E15*F16</f>
        <v>1.296</v>
      </c>
      <c r="F16" s="80">
        <v>0.01</v>
      </c>
      <c r="G16" s="61"/>
      <c r="H16" s="61"/>
      <c r="I16" s="61"/>
      <c r="J16" s="61"/>
      <c r="K16" s="404"/>
      <c r="L16" s="63"/>
      <c r="M16" s="63"/>
      <c r="N16" s="63"/>
      <c r="O16" s="63"/>
      <c r="P16" s="63"/>
      <c r="Q16" s="63"/>
    </row>
    <row r="17" spans="1:17" ht="22.5" x14ac:dyDescent="0.25">
      <c r="A17" s="57">
        <f t="shared" si="1"/>
        <v>3</v>
      </c>
      <c r="B17" s="58" t="s">
        <v>52</v>
      </c>
      <c r="C17" s="162" t="s">
        <v>548</v>
      </c>
      <c r="D17" s="61" t="s">
        <v>59</v>
      </c>
      <c r="E17" s="279">
        <f>E15</f>
        <v>129.6</v>
      </c>
      <c r="F17" s="61"/>
      <c r="G17" s="61"/>
      <c r="H17" s="62"/>
      <c r="I17" s="61"/>
      <c r="J17" s="69"/>
      <c r="K17" s="404"/>
      <c r="L17" s="63"/>
      <c r="M17" s="63"/>
      <c r="N17" s="63"/>
      <c r="O17" s="63"/>
      <c r="P17" s="63"/>
      <c r="Q17" s="63"/>
    </row>
    <row r="18" spans="1:17" x14ac:dyDescent="0.25">
      <c r="A18" s="57" t="str">
        <f t="shared" si="1"/>
        <v xml:space="preserve"> </v>
      </c>
      <c r="B18" s="57"/>
      <c r="C18" s="162" t="s">
        <v>549</v>
      </c>
      <c r="D18" s="61" t="s">
        <v>267</v>
      </c>
      <c r="E18" s="61">
        <f>E17*F18</f>
        <v>6.48</v>
      </c>
      <c r="F18" s="80">
        <v>0.05</v>
      </c>
      <c r="G18" s="61"/>
      <c r="H18" s="61"/>
      <c r="I18" s="61"/>
      <c r="J18" s="61"/>
      <c r="K18" s="404"/>
      <c r="L18" s="63"/>
      <c r="M18" s="63"/>
      <c r="N18" s="63"/>
      <c r="O18" s="63"/>
      <c r="P18" s="63"/>
      <c r="Q18" s="63"/>
    </row>
    <row r="19" spans="1:17" x14ac:dyDescent="0.25">
      <c r="A19" s="57">
        <f t="shared" si="1"/>
        <v>4</v>
      </c>
      <c r="B19" s="58" t="s">
        <v>52</v>
      </c>
      <c r="C19" s="162" t="s">
        <v>550</v>
      </c>
      <c r="D19" s="57" t="s">
        <v>59</v>
      </c>
      <c r="E19" s="279">
        <f>E15</f>
        <v>129.6</v>
      </c>
      <c r="F19" s="57"/>
      <c r="G19" s="61"/>
      <c r="H19" s="62"/>
      <c r="I19" s="61"/>
      <c r="J19" s="61"/>
      <c r="K19" s="404"/>
      <c r="L19" s="63"/>
      <c r="M19" s="63"/>
      <c r="N19" s="63"/>
      <c r="O19" s="63"/>
      <c r="P19" s="63"/>
      <c r="Q19" s="63"/>
    </row>
    <row r="20" spans="1:17" s="72" customFormat="1" ht="22.5" x14ac:dyDescent="0.25">
      <c r="A20" s="57">
        <f t="shared" si="1"/>
        <v>5</v>
      </c>
      <c r="B20" s="58" t="s">
        <v>52</v>
      </c>
      <c r="C20" s="162" t="s">
        <v>551</v>
      </c>
      <c r="D20" s="57" t="s">
        <v>59</v>
      </c>
      <c r="E20" s="279">
        <f>E19*0.3</f>
        <v>38.879999999999995</v>
      </c>
      <c r="F20" s="62"/>
      <c r="G20" s="62"/>
      <c r="H20" s="62"/>
      <c r="I20" s="62"/>
      <c r="J20" s="62"/>
      <c r="K20" s="404"/>
      <c r="L20" s="63"/>
      <c r="M20" s="63"/>
      <c r="N20" s="63"/>
      <c r="O20" s="63"/>
      <c r="P20" s="63"/>
      <c r="Q20" s="63"/>
    </row>
    <row r="21" spans="1:17" s="72" customFormat="1" x14ac:dyDescent="0.25">
      <c r="A21" s="57" t="str">
        <f t="shared" si="1"/>
        <v xml:space="preserve"> </v>
      </c>
      <c r="B21" s="58"/>
      <c r="C21" s="405" t="s">
        <v>552</v>
      </c>
      <c r="D21" s="57" t="s">
        <v>69</v>
      </c>
      <c r="E21" s="279">
        <f>E20*F21</f>
        <v>66.096000000000004</v>
      </c>
      <c r="F21" s="62">
        <v>1.7000000000000002</v>
      </c>
      <c r="G21" s="62"/>
      <c r="H21" s="62"/>
      <c r="I21" s="62"/>
      <c r="J21" s="62"/>
      <c r="K21" s="404"/>
      <c r="L21" s="63"/>
      <c r="M21" s="63"/>
      <c r="N21" s="63"/>
      <c r="O21" s="63"/>
      <c r="P21" s="63"/>
      <c r="Q21" s="63"/>
    </row>
    <row r="22" spans="1:17" ht="22.5" x14ac:dyDescent="0.25">
      <c r="A22" s="57">
        <f t="shared" si="1"/>
        <v>6</v>
      </c>
      <c r="B22" s="58" t="s">
        <v>52</v>
      </c>
      <c r="C22" s="162" t="s">
        <v>553</v>
      </c>
      <c r="D22" s="57" t="s">
        <v>59</v>
      </c>
      <c r="E22" s="279">
        <f>E19</f>
        <v>129.6</v>
      </c>
      <c r="F22" s="57"/>
      <c r="G22" s="62"/>
      <c r="H22" s="62"/>
      <c r="I22" s="62"/>
      <c r="J22" s="62"/>
      <c r="K22" s="404"/>
      <c r="L22" s="63"/>
      <c r="M22" s="63"/>
      <c r="N22" s="63"/>
      <c r="O22" s="63"/>
      <c r="P22" s="63"/>
      <c r="Q22" s="63"/>
    </row>
    <row r="23" spans="1:17" x14ac:dyDescent="0.25">
      <c r="A23" s="57" t="str">
        <f t="shared" si="1"/>
        <v xml:space="preserve"> </v>
      </c>
      <c r="B23" s="58"/>
      <c r="C23" s="405" t="s">
        <v>554</v>
      </c>
      <c r="D23" s="57" t="s">
        <v>69</v>
      </c>
      <c r="E23" s="279">
        <f>E22*15*F23</f>
        <v>3888</v>
      </c>
      <c r="F23" s="57">
        <v>2</v>
      </c>
      <c r="G23" s="62"/>
      <c r="H23" s="62"/>
      <c r="I23" s="62"/>
      <c r="J23" s="62"/>
      <c r="K23" s="404"/>
      <c r="L23" s="63"/>
      <c r="M23" s="63"/>
      <c r="N23" s="63"/>
      <c r="O23" s="63"/>
      <c r="P23" s="63"/>
      <c r="Q23" s="63"/>
    </row>
    <row r="24" spans="1:17" ht="22.5" x14ac:dyDescent="0.25">
      <c r="A24" s="57">
        <f t="shared" si="1"/>
        <v>7</v>
      </c>
      <c r="B24" s="58" t="s">
        <v>52</v>
      </c>
      <c r="C24" s="162" t="s">
        <v>555</v>
      </c>
      <c r="D24" s="57" t="s">
        <v>59</v>
      </c>
      <c r="E24" s="279">
        <f>E22</f>
        <v>129.6</v>
      </c>
      <c r="F24" s="57"/>
      <c r="G24" s="62"/>
      <c r="H24" s="62"/>
      <c r="I24" s="62"/>
      <c r="J24" s="62"/>
      <c r="K24" s="404"/>
      <c r="L24" s="63"/>
      <c r="M24" s="63"/>
      <c r="N24" s="63"/>
      <c r="O24" s="63"/>
      <c r="P24" s="63"/>
      <c r="Q24" s="63"/>
    </row>
    <row r="25" spans="1:17" ht="22.5" x14ac:dyDescent="0.25">
      <c r="A25" s="57" t="str">
        <f t="shared" si="1"/>
        <v xml:space="preserve"> </v>
      </c>
      <c r="B25" s="58"/>
      <c r="C25" s="405" t="s">
        <v>556</v>
      </c>
      <c r="D25" s="57" t="s">
        <v>69</v>
      </c>
      <c r="E25" s="279">
        <f>E24*1.5*F25</f>
        <v>291.59999999999997</v>
      </c>
      <c r="F25" s="57">
        <v>1.5</v>
      </c>
      <c r="G25" s="62"/>
      <c r="H25" s="62"/>
      <c r="I25" s="62"/>
      <c r="J25" s="62"/>
      <c r="K25" s="404"/>
      <c r="L25" s="63"/>
      <c r="M25" s="63"/>
      <c r="N25" s="63"/>
      <c r="O25" s="63"/>
      <c r="P25" s="63"/>
      <c r="Q25" s="63"/>
    </row>
    <row r="26" spans="1:17" ht="22.5" x14ac:dyDescent="0.25">
      <c r="A26" s="57">
        <f t="shared" si="1"/>
        <v>8</v>
      </c>
      <c r="B26" s="58" t="s">
        <v>52</v>
      </c>
      <c r="C26" s="162" t="s">
        <v>557</v>
      </c>
      <c r="D26" s="57" t="s">
        <v>59</v>
      </c>
      <c r="E26" s="279">
        <f>E24</f>
        <v>129.6</v>
      </c>
      <c r="F26" s="57"/>
      <c r="G26" s="62"/>
      <c r="H26" s="62"/>
      <c r="I26" s="62"/>
      <c r="J26" s="62"/>
      <c r="K26" s="404"/>
      <c r="L26" s="63"/>
      <c r="M26" s="63"/>
      <c r="N26" s="63"/>
      <c r="O26" s="63"/>
      <c r="P26" s="63"/>
      <c r="Q26" s="63"/>
    </row>
    <row r="27" spans="1:17" ht="22.5" x14ac:dyDescent="0.25">
      <c r="A27" s="57">
        <f t="shared" si="1"/>
        <v>9</v>
      </c>
      <c r="B27" s="58" t="s">
        <v>52</v>
      </c>
      <c r="C27" s="162" t="s">
        <v>558</v>
      </c>
      <c r="D27" s="57" t="s">
        <v>59</v>
      </c>
      <c r="E27" s="279">
        <f>E26</f>
        <v>129.6</v>
      </c>
      <c r="F27" s="61"/>
      <c r="G27" s="61"/>
      <c r="H27" s="62"/>
      <c r="I27" s="61"/>
      <c r="J27" s="61"/>
      <c r="K27" s="404"/>
      <c r="L27" s="63"/>
      <c r="M27" s="63"/>
      <c r="N27" s="63"/>
      <c r="O27" s="63"/>
      <c r="P27" s="63"/>
      <c r="Q27" s="63"/>
    </row>
    <row r="28" spans="1:17" x14ac:dyDescent="0.25">
      <c r="A28" s="57" t="str">
        <f t="shared" si="1"/>
        <v xml:space="preserve"> </v>
      </c>
      <c r="B28" s="58"/>
      <c r="C28" s="162" t="s">
        <v>559</v>
      </c>
      <c r="D28" s="57" t="s">
        <v>69</v>
      </c>
      <c r="E28" s="279">
        <f>E27*F28</f>
        <v>453.59999999999997</v>
      </c>
      <c r="F28" s="61">
        <v>3.5</v>
      </c>
      <c r="G28" s="61"/>
      <c r="H28" s="61"/>
      <c r="I28" s="61"/>
      <c r="J28" s="61"/>
      <c r="K28" s="404"/>
      <c r="L28" s="63"/>
      <c r="M28" s="63"/>
      <c r="N28" s="63"/>
      <c r="O28" s="63"/>
      <c r="P28" s="63"/>
      <c r="Q28" s="63"/>
    </row>
    <row r="29" spans="1:17" ht="22.5" x14ac:dyDescent="0.25">
      <c r="A29" s="57">
        <f t="shared" si="1"/>
        <v>10</v>
      </c>
      <c r="B29" s="58" t="s">
        <v>52</v>
      </c>
      <c r="C29" s="162" t="s">
        <v>560</v>
      </c>
      <c r="D29" s="57" t="s">
        <v>54</v>
      </c>
      <c r="E29" s="57">
        <f>3.5*4*9</f>
        <v>126</v>
      </c>
      <c r="F29" s="61"/>
      <c r="G29" s="61"/>
      <c r="H29" s="62"/>
      <c r="I29" s="61"/>
      <c r="J29" s="61"/>
      <c r="K29" s="404"/>
      <c r="L29" s="63"/>
      <c r="M29" s="63"/>
      <c r="N29" s="63"/>
      <c r="O29" s="63"/>
      <c r="P29" s="63"/>
      <c r="Q29" s="63"/>
    </row>
    <row r="30" spans="1:17" s="72" customFormat="1" ht="25.15" customHeight="1" x14ac:dyDescent="0.25">
      <c r="A30" s="57">
        <f t="shared" si="1"/>
        <v>11</v>
      </c>
      <c r="B30" s="58" t="s">
        <v>52</v>
      </c>
      <c r="C30" s="162" t="s">
        <v>561</v>
      </c>
      <c r="D30" s="57" t="s">
        <v>59</v>
      </c>
      <c r="E30" s="279">
        <v>50</v>
      </c>
      <c r="F30" s="62"/>
      <c r="G30" s="62"/>
      <c r="H30" s="62"/>
      <c r="I30" s="62"/>
      <c r="J30" s="62"/>
      <c r="K30" s="404"/>
      <c r="L30" s="63"/>
      <c r="M30" s="63"/>
      <c r="N30" s="63"/>
      <c r="O30" s="63"/>
      <c r="P30" s="63"/>
      <c r="Q30" s="63"/>
    </row>
    <row r="31" spans="1:17" s="71" customFormat="1" x14ac:dyDescent="0.25">
      <c r="A31" s="57" t="str">
        <f t="shared" si="1"/>
        <v xml:space="preserve"> </v>
      </c>
      <c r="B31" s="73"/>
      <c r="C31" s="280" t="s">
        <v>562</v>
      </c>
      <c r="D31" s="73" t="s">
        <v>69</v>
      </c>
      <c r="E31" s="62">
        <f>E30*F31</f>
        <v>20</v>
      </c>
      <c r="F31" s="62">
        <v>0.4</v>
      </c>
      <c r="G31" s="62"/>
      <c r="H31" s="62"/>
      <c r="I31" s="62"/>
      <c r="J31" s="62"/>
      <c r="K31" s="404"/>
      <c r="L31" s="63"/>
      <c r="M31" s="63"/>
      <c r="N31" s="63"/>
      <c r="O31" s="63"/>
      <c r="P31" s="63"/>
      <c r="Q31" s="63"/>
    </row>
    <row r="32" spans="1:17" s="71" customFormat="1" x14ac:dyDescent="0.25">
      <c r="A32" s="57" t="str">
        <f t="shared" si="1"/>
        <v xml:space="preserve"> </v>
      </c>
      <c r="B32" s="163"/>
      <c r="C32" s="333" t="s">
        <v>563</v>
      </c>
      <c r="D32" s="163"/>
      <c r="E32" s="251"/>
      <c r="F32" s="65"/>
      <c r="G32" s="65"/>
      <c r="H32" s="308"/>
      <c r="I32" s="65"/>
      <c r="J32" s="65"/>
      <c r="K32" s="65"/>
      <c r="L32" s="305"/>
      <c r="M32" s="306"/>
      <c r="N32" s="306"/>
      <c r="O32" s="306"/>
      <c r="P32" s="306"/>
      <c r="Q32" s="306"/>
    </row>
    <row r="33" spans="1:17" s="71" customFormat="1" ht="22.5" x14ac:dyDescent="0.25">
      <c r="A33" s="57">
        <f t="shared" si="1"/>
        <v>12</v>
      </c>
      <c r="B33" s="58" t="s">
        <v>52</v>
      </c>
      <c r="C33" s="274" t="s">
        <v>564</v>
      </c>
      <c r="D33" s="163" t="s">
        <v>56</v>
      </c>
      <c r="E33" s="307">
        <v>30</v>
      </c>
      <c r="F33" s="65"/>
      <c r="G33" s="62"/>
      <c r="H33" s="308"/>
      <c r="I33" s="62"/>
      <c r="J33" s="69"/>
      <c r="K33" s="62"/>
      <c r="L33" s="305"/>
      <c r="M33" s="306"/>
      <c r="N33" s="306"/>
      <c r="O33" s="306"/>
      <c r="P33" s="306"/>
      <c r="Q33" s="306"/>
    </row>
    <row r="34" spans="1:17" s="71" customFormat="1" ht="22.5" x14ac:dyDescent="0.25">
      <c r="A34" s="57">
        <f t="shared" si="1"/>
        <v>13</v>
      </c>
      <c r="B34" s="58" t="s">
        <v>52</v>
      </c>
      <c r="C34" s="274" t="s">
        <v>565</v>
      </c>
      <c r="D34" s="163" t="s">
        <v>69</v>
      </c>
      <c r="E34" s="164">
        <v>140.13000000000002</v>
      </c>
      <c r="F34" s="65"/>
      <c r="G34" s="62"/>
      <c r="H34" s="308"/>
      <c r="I34" s="62"/>
      <c r="J34" s="69"/>
      <c r="K34" s="62"/>
      <c r="L34" s="305"/>
      <c r="M34" s="306"/>
      <c r="N34" s="306"/>
      <c r="O34" s="306"/>
      <c r="P34" s="306"/>
      <c r="Q34" s="306"/>
    </row>
    <row r="35" spans="1:17" s="71" customFormat="1" ht="22.5" x14ac:dyDescent="0.25">
      <c r="A35" s="57">
        <f t="shared" si="1"/>
        <v>14</v>
      </c>
      <c r="B35" s="58" t="s">
        <v>52</v>
      </c>
      <c r="C35" s="274" t="s">
        <v>566</v>
      </c>
      <c r="D35" s="163" t="s">
        <v>69</v>
      </c>
      <c r="E35" s="164">
        <v>16.847999999999995</v>
      </c>
      <c r="F35" s="65"/>
      <c r="G35" s="62"/>
      <c r="H35" s="308"/>
      <c r="I35" s="62"/>
      <c r="J35" s="69"/>
      <c r="K35" s="62"/>
      <c r="L35" s="305"/>
      <c r="M35" s="306"/>
      <c r="N35" s="306"/>
      <c r="O35" s="306"/>
      <c r="P35" s="306"/>
      <c r="Q35" s="306"/>
    </row>
    <row r="36" spans="1:17" s="71" customFormat="1" x14ac:dyDescent="0.25">
      <c r="A36" s="57">
        <f t="shared" si="1"/>
        <v>15</v>
      </c>
      <c r="B36" s="58" t="s">
        <v>52</v>
      </c>
      <c r="C36" s="274" t="s">
        <v>567</v>
      </c>
      <c r="D36" s="163" t="s">
        <v>56</v>
      </c>
      <c r="E36" s="307">
        <v>60</v>
      </c>
      <c r="F36" s="65"/>
      <c r="G36" s="62"/>
      <c r="H36" s="308"/>
      <c r="I36" s="69"/>
      <c r="J36" s="69"/>
      <c r="K36" s="62"/>
      <c r="L36" s="305"/>
      <c r="M36" s="306"/>
      <c r="N36" s="306"/>
      <c r="O36" s="306"/>
      <c r="P36" s="306"/>
      <c r="Q36" s="306"/>
    </row>
    <row r="37" spans="1:17" s="71" customFormat="1" ht="22.5" x14ac:dyDescent="0.25">
      <c r="A37" s="57">
        <f t="shared" si="1"/>
        <v>16</v>
      </c>
      <c r="B37" s="58" t="s">
        <v>52</v>
      </c>
      <c r="C37" s="274" t="s">
        <v>568</v>
      </c>
      <c r="D37" s="163" t="s">
        <v>69</v>
      </c>
      <c r="E37" s="164">
        <v>2034.0000000000002</v>
      </c>
      <c r="F37" s="65"/>
      <c r="G37" s="62"/>
      <c r="H37" s="308"/>
      <c r="I37" s="62"/>
      <c r="J37" s="69"/>
      <c r="K37" s="62"/>
      <c r="L37" s="305"/>
      <c r="M37" s="306"/>
      <c r="N37" s="306"/>
      <c r="O37" s="306"/>
      <c r="P37" s="306"/>
      <c r="Q37" s="306"/>
    </row>
    <row r="38" spans="1:17" s="71" customFormat="1" ht="22.5" x14ac:dyDescent="0.25">
      <c r="A38" s="57">
        <f t="shared" si="1"/>
        <v>17</v>
      </c>
      <c r="B38" s="58" t="s">
        <v>52</v>
      </c>
      <c r="C38" s="274" t="s">
        <v>569</v>
      </c>
      <c r="D38" s="163" t="s">
        <v>69</v>
      </c>
      <c r="E38" s="164">
        <v>102.96</v>
      </c>
      <c r="F38" s="65"/>
      <c r="G38" s="62"/>
      <c r="H38" s="308"/>
      <c r="I38" s="62"/>
      <c r="J38" s="69"/>
      <c r="K38" s="62"/>
      <c r="L38" s="305"/>
      <c r="M38" s="306"/>
      <c r="N38" s="306"/>
      <c r="O38" s="306"/>
      <c r="P38" s="306"/>
      <c r="Q38" s="306"/>
    </row>
    <row r="39" spans="1:17" s="71" customFormat="1" x14ac:dyDescent="0.25">
      <c r="A39" s="57">
        <f t="shared" si="1"/>
        <v>18</v>
      </c>
      <c r="B39" s="58" t="s">
        <v>52</v>
      </c>
      <c r="C39" s="274" t="s">
        <v>570</v>
      </c>
      <c r="D39" s="163" t="s">
        <v>56</v>
      </c>
      <c r="E39" s="307">
        <v>120</v>
      </c>
      <c r="F39" s="65"/>
      <c r="G39" s="62"/>
      <c r="H39" s="308"/>
      <c r="I39" s="69"/>
      <c r="J39" s="69"/>
      <c r="K39" s="62"/>
      <c r="L39" s="305"/>
      <c r="M39" s="306"/>
      <c r="N39" s="306"/>
      <c r="O39" s="306"/>
      <c r="P39" s="306"/>
      <c r="Q39" s="306"/>
    </row>
    <row r="40" spans="1:17" s="71" customFormat="1" x14ac:dyDescent="0.25">
      <c r="A40" s="57">
        <f t="shared" si="1"/>
        <v>19</v>
      </c>
      <c r="B40" s="58" t="s">
        <v>52</v>
      </c>
      <c r="C40" s="274" t="s">
        <v>371</v>
      </c>
      <c r="D40" s="163" t="s">
        <v>59</v>
      </c>
      <c r="E40" s="307">
        <v>74</v>
      </c>
      <c r="F40" s="62"/>
      <c r="G40" s="62"/>
      <c r="H40" s="308"/>
      <c r="I40" s="62"/>
      <c r="J40" s="69"/>
      <c r="K40" s="62"/>
      <c r="L40" s="305"/>
      <c r="M40" s="306"/>
      <c r="N40" s="306"/>
      <c r="O40" s="306"/>
      <c r="P40" s="306"/>
      <c r="Q40" s="306"/>
    </row>
    <row r="41" spans="1:17" s="71" customFormat="1" x14ac:dyDescent="0.25">
      <c r="A41" s="57" t="str">
        <f t="shared" si="1"/>
        <v xml:space="preserve"> </v>
      </c>
      <c r="B41" s="73"/>
      <c r="C41" s="281" t="s">
        <v>344</v>
      </c>
      <c r="D41" s="73" t="s">
        <v>69</v>
      </c>
      <c r="E41" s="62">
        <f>E40*F41</f>
        <v>29.6</v>
      </c>
      <c r="F41" s="62">
        <v>0.4</v>
      </c>
      <c r="G41" s="62"/>
      <c r="H41" s="308"/>
      <c r="I41" s="62"/>
      <c r="J41" s="62"/>
      <c r="K41" s="62"/>
      <c r="L41" s="305"/>
      <c r="M41" s="306"/>
      <c r="N41" s="306"/>
      <c r="O41" s="306"/>
      <c r="P41" s="306"/>
      <c r="Q41" s="306"/>
    </row>
    <row r="42" spans="1:17" s="71" customFormat="1" x14ac:dyDescent="0.25">
      <c r="A42" s="57">
        <f t="shared" si="1"/>
        <v>20</v>
      </c>
      <c r="B42" s="58" t="s">
        <v>52</v>
      </c>
      <c r="C42" s="274" t="s">
        <v>571</v>
      </c>
      <c r="D42" s="163" t="s">
        <v>56</v>
      </c>
      <c r="E42" s="307">
        <v>27</v>
      </c>
      <c r="F42" s="65"/>
      <c r="G42" s="61"/>
      <c r="H42" s="308"/>
      <c r="I42" s="61"/>
      <c r="J42" s="69"/>
      <c r="K42" s="61"/>
      <c r="L42" s="305"/>
      <c r="M42" s="306"/>
      <c r="N42" s="306"/>
      <c r="O42" s="306"/>
      <c r="P42" s="306"/>
      <c r="Q42" s="306"/>
    </row>
    <row r="43" spans="1:17" s="304" customFormat="1" ht="22.5" x14ac:dyDescent="0.25">
      <c r="A43" s="57">
        <f t="shared" si="1"/>
        <v>21</v>
      </c>
      <c r="B43" s="58" t="s">
        <v>52</v>
      </c>
      <c r="C43" s="274" t="s">
        <v>572</v>
      </c>
      <c r="D43" s="163" t="s">
        <v>56</v>
      </c>
      <c r="E43" s="307">
        <v>44</v>
      </c>
      <c r="F43" s="65"/>
      <c r="G43" s="61"/>
      <c r="H43" s="308"/>
      <c r="I43" s="61"/>
      <c r="J43" s="69"/>
      <c r="K43" s="61"/>
      <c r="L43" s="305"/>
      <c r="M43" s="306"/>
      <c r="N43" s="306"/>
      <c r="O43" s="306"/>
      <c r="P43" s="306"/>
      <c r="Q43" s="306"/>
    </row>
    <row r="44" spans="1:17" s="103" customFormat="1" x14ac:dyDescent="0.25">
      <c r="A44" s="57">
        <f t="shared" si="1"/>
        <v>22</v>
      </c>
      <c r="B44" s="58" t="s">
        <v>52</v>
      </c>
      <c r="C44" s="406" t="s">
        <v>101</v>
      </c>
      <c r="D44" s="102" t="s">
        <v>267</v>
      </c>
      <c r="E44" s="69">
        <v>7</v>
      </c>
      <c r="F44" s="69"/>
      <c r="G44" s="69"/>
      <c r="H44" s="62"/>
      <c r="I44" s="101"/>
      <c r="J44" s="102"/>
      <c r="K44" s="69"/>
      <c r="L44" s="63"/>
      <c r="M44" s="63"/>
      <c r="N44" s="63"/>
      <c r="O44" s="63"/>
      <c r="P44" s="63"/>
      <c r="Q44" s="63"/>
    </row>
    <row r="45" spans="1:17" s="103" customFormat="1" x14ac:dyDescent="0.25">
      <c r="A45" s="57" t="str">
        <f t="shared" si="1"/>
        <v xml:space="preserve"> </v>
      </c>
      <c r="B45" s="58"/>
      <c r="C45" s="406" t="s">
        <v>103</v>
      </c>
      <c r="D45" s="102" t="s">
        <v>56</v>
      </c>
      <c r="E45" s="62">
        <f>E44*F45</f>
        <v>1</v>
      </c>
      <c r="F45" s="69">
        <v>0.14285714285714285</v>
      </c>
      <c r="G45" s="69"/>
      <c r="H45" s="69"/>
      <c r="I45" s="101"/>
      <c r="J45" s="102"/>
      <c r="K45" s="69"/>
      <c r="L45" s="63"/>
      <c r="M45" s="63"/>
      <c r="N45" s="63"/>
      <c r="O45" s="63"/>
      <c r="P45" s="63"/>
      <c r="Q45" s="63"/>
    </row>
    <row r="46" spans="1:17" s="103" customFormat="1" x14ac:dyDescent="0.25">
      <c r="A46" s="104" t="str">
        <f t="shared" ref="A46:A47" si="2">IF(COUNTBLANK(I46)=1," ",COUNTA($I$14:I46))</f>
        <v xml:space="preserve"> </v>
      </c>
      <c r="B46" s="298"/>
      <c r="C46" s="407"/>
      <c r="D46" s="408"/>
      <c r="E46" s="107"/>
      <c r="F46" s="409"/>
      <c r="G46" s="409"/>
      <c r="H46" s="409"/>
      <c r="I46" s="410"/>
      <c r="J46" s="408"/>
      <c r="K46" s="409"/>
      <c r="L46" s="108"/>
      <c r="M46" s="108"/>
      <c r="N46" s="108"/>
      <c r="O46" s="108"/>
      <c r="P46" s="108"/>
      <c r="Q46" s="108"/>
    </row>
    <row r="47" spans="1:17" x14ac:dyDescent="0.25">
      <c r="A47" s="104" t="str">
        <f t="shared" si="2"/>
        <v xml:space="preserve"> </v>
      </c>
      <c r="B47" s="27"/>
      <c r="C47" s="411" t="s">
        <v>104</v>
      </c>
      <c r="D47" s="27"/>
      <c r="E47" s="27"/>
      <c r="F47" s="245"/>
      <c r="H47" s="27"/>
      <c r="I47" s="27"/>
      <c r="J47" s="27"/>
      <c r="K47" s="27"/>
      <c r="L47" s="108"/>
      <c r="M47" s="108">
        <f>SUMIF($Q14:$Q45,"&gt;0",M14:M45)</f>
        <v>0</v>
      </c>
      <c r="N47" s="108">
        <f>SUMIF($Q14:$Q45,"&gt;0",N14:N45)</f>
        <v>0</v>
      </c>
      <c r="O47" s="108">
        <f>SUMIF($Q14:$Q45,"&gt;0",O14:O45)</f>
        <v>0</v>
      </c>
      <c r="P47" s="108">
        <f>SUMIF($Q14:$Q45,"&gt;0",P14:P45)</f>
        <v>0</v>
      </c>
      <c r="Q47" s="108">
        <f>SUMIF($Q14:$Q45,"&gt;0",Q14:Q45)</f>
        <v>0</v>
      </c>
    </row>
    <row r="48" spans="1:17" x14ac:dyDescent="0.25">
      <c r="A48" s="104" t="str">
        <f t="shared" ref="A48:A49" si="3">IF(COUNTBLANK(I48)=1," ",COUNTA($I$44:I48))</f>
        <v xml:space="preserve"> </v>
      </c>
      <c r="B48" s="109"/>
      <c r="C48" s="412" t="s">
        <v>105</v>
      </c>
      <c r="D48" s="283"/>
      <c r="E48" s="27"/>
      <c r="F48" s="109"/>
      <c r="G48" s="188">
        <f>bēniņi!G91</f>
        <v>0</v>
      </c>
      <c r="H48" s="109"/>
      <c r="I48" s="109"/>
      <c r="J48" s="109"/>
      <c r="K48" s="109"/>
      <c r="L48" s="109"/>
      <c r="M48" s="284"/>
      <c r="N48" s="284"/>
      <c r="O48" s="284">
        <f>O47*G48</f>
        <v>0</v>
      </c>
      <c r="P48" s="284"/>
      <c r="Q48" s="284"/>
    </row>
    <row r="49" spans="1:17" x14ac:dyDescent="0.25">
      <c r="A49" s="104" t="str">
        <f t="shared" si="3"/>
        <v xml:space="preserve"> </v>
      </c>
      <c r="B49" s="109"/>
      <c r="C49" s="411" t="s">
        <v>106</v>
      </c>
      <c r="D49" s="187"/>
      <c r="E49" s="187"/>
      <c r="F49" s="109"/>
      <c r="G49" s="109"/>
      <c r="H49" s="27"/>
      <c r="I49" s="109"/>
      <c r="J49" s="109"/>
      <c r="K49" s="109"/>
      <c r="L49" s="109"/>
      <c r="M49" s="190">
        <f>SUM(M47:M48)</f>
        <v>0</v>
      </c>
      <c r="N49" s="190">
        <f>SUM(N47:N48)</f>
        <v>0</v>
      </c>
      <c r="O49" s="190">
        <f>SUM(O47:O48)</f>
        <v>0</v>
      </c>
      <c r="P49" s="190">
        <f>SUM(P47:P48)</f>
        <v>0</v>
      </c>
      <c r="Q49" s="190">
        <f>SUM(N49:P49)</f>
        <v>0</v>
      </c>
    </row>
    <row r="50" spans="1:17" x14ac:dyDescent="0.25">
      <c r="A50" s="27"/>
      <c r="B50" s="27"/>
      <c r="C50" s="413"/>
      <c r="D50" s="27"/>
      <c r="E50" s="27"/>
      <c r="F50" s="245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x14ac:dyDescent="0.25">
      <c r="A51" s="27"/>
      <c r="B51" s="27"/>
      <c r="C51" s="121" t="s">
        <v>25</v>
      </c>
      <c r="D51" s="122"/>
      <c r="E51" s="193"/>
      <c r="F51" s="245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x14ac:dyDescent="0.25">
      <c r="A52" s="27"/>
      <c r="B52" s="27"/>
      <c r="C52" s="124" t="s">
        <v>27</v>
      </c>
      <c r="D52" s="122"/>
      <c r="E52" s="193"/>
      <c r="F52" s="245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5">
      <c r="C53" s="125"/>
      <c r="D53" s="122"/>
      <c r="E53" s="193"/>
    </row>
    <row r="54" spans="1:17" x14ac:dyDescent="0.25">
      <c r="C54" s="127" t="s">
        <v>29</v>
      </c>
      <c r="D54" s="122"/>
      <c r="E54" s="193"/>
    </row>
    <row r="55" spans="1:17" x14ac:dyDescent="0.25">
      <c r="C55" s="129" t="s">
        <v>30</v>
      </c>
      <c r="D55" s="122"/>
      <c r="E55" s="193"/>
    </row>
  </sheetData>
  <sheetProtection selectLockedCells="1" selectUnlockedCells="1"/>
  <mergeCells count="9">
    <mergeCell ref="C2:G2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5"/>
  <sheetViews>
    <sheetView view="pageBreakPreview" topLeftCell="A211" zoomScale="110" zoomScaleNormal="115" zoomScaleSheetLayoutView="110" workbookViewId="0">
      <selection activeCell="A225" activeCellId="1" sqref="A14:E62 A225"/>
    </sheetView>
  </sheetViews>
  <sheetFormatPr defaultColWidth="8.7109375" defaultRowHeight="11.25" x14ac:dyDescent="0.25"/>
  <cols>
    <col min="1" max="2" width="5.42578125" style="1" customWidth="1"/>
    <col min="3" max="3" width="40.85546875" style="403" customWidth="1"/>
    <col min="4" max="4" width="5.7109375" style="1" customWidth="1"/>
    <col min="5" max="5" width="0" style="1" hidden="1" customWidth="1"/>
    <col min="6" max="6" width="5.7109375" style="1" customWidth="1"/>
    <col min="7" max="7" width="5.5703125" style="1" customWidth="1"/>
    <col min="8" max="8" width="6.28515625" style="1" customWidth="1"/>
    <col min="9" max="9" width="5.5703125" style="414" customWidth="1"/>
    <col min="10" max="11" width="5.5703125" style="415" customWidth="1"/>
    <col min="12" max="12" width="5.5703125" style="1" customWidth="1"/>
    <col min="13" max="13" width="6.28515625" style="1" customWidth="1"/>
    <col min="14" max="14" width="7.5703125" style="1" customWidth="1"/>
    <col min="15" max="15" width="8.7109375" style="415"/>
    <col min="16" max="16" width="9.28515625" style="415" customWidth="1"/>
    <col min="17" max="17" width="8.5703125" style="1" customWidth="1"/>
    <col min="18" max="18" width="6.7109375" style="1" customWidth="1"/>
    <col min="19" max="16384" width="8.7109375" style="1"/>
  </cols>
  <sheetData>
    <row r="1" spans="1:17" s="28" customFormat="1" x14ac:dyDescent="0.25">
      <c r="B1" s="29"/>
      <c r="C1" s="416"/>
      <c r="D1" s="29"/>
      <c r="E1" s="29" t="s">
        <v>31</v>
      </c>
      <c r="F1" s="3" t="e">
        <f>#REF!</f>
        <v>#REF!</v>
      </c>
      <c r="G1" s="3"/>
      <c r="H1" s="3"/>
      <c r="I1" s="417"/>
      <c r="J1" s="332"/>
      <c r="K1" s="332"/>
      <c r="L1" s="3"/>
    </row>
    <row r="2" spans="1:17" s="34" customFormat="1" x14ac:dyDescent="0.25">
      <c r="A2" s="32"/>
      <c r="B2" s="32"/>
      <c r="C2" s="418" t="s">
        <v>573</v>
      </c>
      <c r="D2" s="32"/>
      <c r="E2" s="32"/>
      <c r="F2" s="4"/>
      <c r="G2" s="4"/>
      <c r="H2" s="4"/>
      <c r="I2" s="419"/>
      <c r="J2" s="420"/>
      <c r="K2" s="420"/>
      <c r="L2" s="4"/>
    </row>
    <row r="3" spans="1:17" s="422" customFormat="1" x14ac:dyDescent="0.25">
      <c r="A3" s="35" t="e">
        <f>#REF!</f>
        <v>#REF!</v>
      </c>
      <c r="B3" s="35"/>
      <c r="C3" s="302"/>
      <c r="D3" s="35"/>
      <c r="E3" s="35"/>
      <c r="F3" s="5"/>
      <c r="G3" s="5"/>
      <c r="H3" s="5"/>
      <c r="I3" s="421"/>
      <c r="J3" s="343"/>
      <c r="K3" s="343"/>
      <c r="L3" s="5"/>
    </row>
    <row r="4" spans="1:17" s="422" customFormat="1" ht="26.85" customHeight="1" x14ac:dyDescent="0.25">
      <c r="A4" s="35" t="e">
        <f>#REF!</f>
        <v>#REF!</v>
      </c>
      <c r="B4" s="35"/>
      <c r="C4" s="302"/>
      <c r="D4" s="35"/>
      <c r="E4" s="35"/>
      <c r="F4" s="5"/>
      <c r="G4" s="5"/>
      <c r="H4" s="5"/>
      <c r="I4" s="421"/>
      <c r="J4" s="343"/>
      <c r="K4" s="343"/>
      <c r="L4" s="5"/>
    </row>
    <row r="5" spans="1:17" s="71" customFormat="1" x14ac:dyDescent="0.25">
      <c r="A5" s="37" t="e">
        <f>#REF!</f>
        <v>#REF!</v>
      </c>
      <c r="B5" s="38"/>
      <c r="C5" s="38"/>
      <c r="D5" s="38"/>
      <c r="E5" s="38"/>
      <c r="F5" s="1"/>
      <c r="G5" s="1"/>
      <c r="H5" s="1"/>
      <c r="I5" s="414"/>
      <c r="J5" s="415"/>
      <c r="K5" s="415"/>
      <c r="L5" s="1"/>
      <c r="M5" s="1"/>
      <c r="N5" s="1"/>
      <c r="O5" s="415"/>
      <c r="P5" s="415"/>
    </row>
    <row r="6" spans="1:17" s="304" customFormat="1" x14ac:dyDescent="0.25">
      <c r="A6" s="37" t="e">
        <f>#REF!</f>
        <v>#REF!</v>
      </c>
      <c r="B6" s="38"/>
      <c r="C6" s="38"/>
      <c r="D6" s="38"/>
      <c r="E6" s="38"/>
      <c r="F6" s="1"/>
      <c r="G6" s="1"/>
      <c r="H6" s="1"/>
      <c r="I6" s="414"/>
      <c r="J6" s="415"/>
      <c r="K6" s="415"/>
      <c r="L6" s="1"/>
      <c r="M6" s="1"/>
      <c r="N6" s="1"/>
      <c r="O6" s="415"/>
      <c r="P6" s="415"/>
    </row>
    <row r="7" spans="1:17" s="304" customFormat="1" x14ac:dyDescent="0.25">
      <c r="A7" s="37" t="e">
        <f>#REF!</f>
        <v>#REF!</v>
      </c>
      <c r="B7" s="38"/>
      <c r="C7" s="38"/>
      <c r="D7" s="38"/>
      <c r="E7" s="38"/>
      <c r="F7" s="1"/>
      <c r="G7" s="1"/>
      <c r="H7" s="1"/>
      <c r="I7" s="414"/>
      <c r="J7" s="415"/>
      <c r="K7" s="415"/>
      <c r="L7" s="1"/>
      <c r="M7" s="1"/>
      <c r="N7" s="1"/>
      <c r="O7" s="415"/>
      <c r="P7" s="423"/>
    </row>
    <row r="8" spans="1:17" s="304" customFormat="1" ht="22.5" x14ac:dyDescent="0.25">
      <c r="A8" s="37"/>
      <c r="B8" s="38"/>
      <c r="C8" s="424" t="s">
        <v>33</v>
      </c>
      <c r="E8" s="303" t="s">
        <v>574</v>
      </c>
      <c r="F8" s="42" t="s">
        <v>35</v>
      </c>
      <c r="G8" s="1"/>
      <c r="H8" s="1"/>
      <c r="I8" s="414"/>
      <c r="J8" s="415"/>
      <c r="K8" s="415"/>
      <c r="L8" s="1"/>
      <c r="M8" s="1"/>
      <c r="N8" s="1"/>
      <c r="O8" s="415"/>
      <c r="P8" s="423"/>
    </row>
    <row r="9" spans="1:17" s="304" customFormat="1" x14ac:dyDescent="0.25">
      <c r="A9" s="302"/>
      <c r="B9" s="302"/>
      <c r="C9" s="302"/>
      <c r="D9" s="302"/>
      <c r="E9" s="302"/>
      <c r="F9" s="1"/>
      <c r="G9" s="1"/>
      <c r="H9" s="1"/>
      <c r="I9" s="414"/>
      <c r="J9" s="415"/>
      <c r="K9" s="415"/>
      <c r="L9" s="1"/>
      <c r="M9" s="1"/>
      <c r="N9" s="1"/>
      <c r="O9" s="125" t="str">
        <f>AR!A9</f>
        <v>Tāmes izmaksas euro:</v>
      </c>
      <c r="P9" s="425">
        <f>Q229</f>
        <v>0</v>
      </c>
    </row>
    <row r="10" spans="1:17" s="304" customFormat="1" x14ac:dyDescent="0.25">
      <c r="B10" s="426"/>
      <c r="C10" s="426"/>
      <c r="D10" s="426"/>
      <c r="E10" s="426"/>
      <c r="F10" s="1"/>
      <c r="G10" s="1"/>
      <c r="H10" s="1"/>
      <c r="I10" s="414"/>
      <c r="J10" s="415"/>
      <c r="K10" s="415"/>
      <c r="L10" s="1"/>
      <c r="M10" s="1"/>
      <c r="N10" s="1"/>
      <c r="O10" s="415"/>
      <c r="P10" s="44" t="e">
        <f>#REF!</f>
        <v>#REF!</v>
      </c>
    </row>
    <row r="11" spans="1:17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567" t="s">
        <v>40</v>
      </c>
      <c r="E11" s="565" t="s">
        <v>41</v>
      </c>
      <c r="F11" s="565"/>
      <c r="G11" s="568" t="s">
        <v>42</v>
      </c>
      <c r="H11" s="568"/>
      <c r="I11" s="568"/>
      <c r="J11" s="568"/>
      <c r="K11" s="568"/>
      <c r="L11" s="568"/>
      <c r="M11" s="568" t="s">
        <v>43</v>
      </c>
      <c r="N11" s="568"/>
      <c r="O11" s="568"/>
      <c r="P11" s="568"/>
      <c r="Q11" s="568"/>
    </row>
    <row r="12" spans="1:17" s="5" customFormat="1" ht="66" x14ac:dyDescent="0.25">
      <c r="A12" s="565"/>
      <c r="B12" s="565"/>
      <c r="C12" s="566"/>
      <c r="D12" s="567"/>
      <c r="E12" s="565"/>
      <c r="F12" s="565"/>
      <c r="G12" s="355" t="s">
        <v>44</v>
      </c>
      <c r="H12" s="355" t="s">
        <v>45</v>
      </c>
      <c r="I12" s="355" t="s">
        <v>46</v>
      </c>
      <c r="J12" s="355" t="s">
        <v>47</v>
      </c>
      <c r="K12" s="355" t="s">
        <v>48</v>
      </c>
      <c r="L12" s="355" t="s">
        <v>49</v>
      </c>
      <c r="M12" s="355" t="s">
        <v>50</v>
      </c>
      <c r="N12" s="355" t="s">
        <v>46</v>
      </c>
      <c r="O12" s="355" t="s">
        <v>47</v>
      </c>
      <c r="P12" s="355" t="s">
        <v>48</v>
      </c>
      <c r="Q12" s="355" t="s">
        <v>51</v>
      </c>
    </row>
    <row r="13" spans="1:17" s="5" customFormat="1" x14ac:dyDescent="0.25">
      <c r="A13" s="296">
        <v>1</v>
      </c>
      <c r="B13" s="296">
        <f>A13+1</f>
        <v>2</v>
      </c>
      <c r="C13" s="356">
        <f>B13+1</f>
        <v>3</v>
      </c>
      <c r="D13" s="296">
        <f>C13+1</f>
        <v>4</v>
      </c>
      <c r="E13" s="570">
        <f>D13+1</f>
        <v>5</v>
      </c>
      <c r="F13" s="570"/>
      <c r="G13" s="296">
        <f>E13+1</f>
        <v>6</v>
      </c>
      <c r="H13" s="296">
        <f t="shared" ref="H13:Q13" si="0">G13+1</f>
        <v>7</v>
      </c>
      <c r="I13" s="296">
        <f t="shared" si="0"/>
        <v>8</v>
      </c>
      <c r="J13" s="296">
        <f t="shared" si="0"/>
        <v>9</v>
      </c>
      <c r="K13" s="296">
        <f t="shared" si="0"/>
        <v>10</v>
      </c>
      <c r="L13" s="296">
        <f t="shared" si="0"/>
        <v>11</v>
      </c>
      <c r="M13" s="296">
        <f t="shared" si="0"/>
        <v>12</v>
      </c>
      <c r="N13" s="296">
        <f t="shared" si="0"/>
        <v>13</v>
      </c>
      <c r="O13" s="296">
        <f t="shared" si="0"/>
        <v>14</v>
      </c>
      <c r="P13" s="296">
        <f t="shared" si="0"/>
        <v>15</v>
      </c>
      <c r="Q13" s="296">
        <f t="shared" si="0"/>
        <v>16</v>
      </c>
    </row>
    <row r="14" spans="1:17" s="37" customFormat="1" x14ac:dyDescent="0.2">
      <c r="A14" s="427" t="s">
        <v>575</v>
      </c>
      <c r="B14" s="427"/>
      <c r="C14" s="427"/>
      <c r="D14" s="427"/>
      <c r="E14" s="428" t="s">
        <v>576</v>
      </c>
      <c r="F14" s="428" t="s">
        <v>185</v>
      </c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</row>
    <row r="15" spans="1:17" s="37" customFormat="1" ht="33.75" x14ac:dyDescent="0.2">
      <c r="A15" s="430">
        <v>0</v>
      </c>
      <c r="B15" s="427"/>
      <c r="C15" s="431" t="s">
        <v>577</v>
      </c>
      <c r="D15" s="296" t="s">
        <v>215</v>
      </c>
      <c r="F15" s="296">
        <v>1</v>
      </c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</row>
    <row r="16" spans="1:17" ht="22.5" x14ac:dyDescent="0.25">
      <c r="A16" s="354">
        <v>1</v>
      </c>
      <c r="B16" s="427"/>
      <c r="C16" s="432" t="s">
        <v>578</v>
      </c>
      <c r="D16" s="354" t="s">
        <v>54</v>
      </c>
      <c r="F16" s="354">
        <v>68</v>
      </c>
      <c r="G16" s="433"/>
      <c r="H16" s="433"/>
      <c r="I16" s="433"/>
      <c r="J16" s="434"/>
      <c r="K16" s="251"/>
      <c r="L16" s="251"/>
      <c r="M16" s="435"/>
      <c r="N16" s="435"/>
      <c r="O16" s="435"/>
      <c r="P16" s="435"/>
      <c r="Q16" s="435"/>
    </row>
    <row r="17" spans="1:17" ht="22.5" x14ac:dyDescent="0.2">
      <c r="A17" s="436">
        <v>2</v>
      </c>
      <c r="B17" s="437"/>
      <c r="C17" s="438" t="s">
        <v>579</v>
      </c>
      <c r="D17" s="163" t="s">
        <v>54</v>
      </c>
      <c r="F17" s="163">
        <v>150</v>
      </c>
      <c r="G17" s="433"/>
      <c r="H17" s="433"/>
      <c r="I17" s="433"/>
      <c r="J17" s="434"/>
      <c r="K17" s="251"/>
      <c r="L17" s="251"/>
      <c r="M17" s="435"/>
      <c r="N17" s="435"/>
      <c r="O17" s="435"/>
      <c r="P17" s="435"/>
      <c r="Q17" s="435"/>
    </row>
    <row r="18" spans="1:17" s="439" customFormat="1" ht="22.5" x14ac:dyDescent="0.2">
      <c r="A18" s="436">
        <v>3</v>
      </c>
      <c r="B18" s="437"/>
      <c r="C18" s="438" t="s">
        <v>580</v>
      </c>
      <c r="D18" s="163" t="s">
        <v>54</v>
      </c>
      <c r="F18" s="163">
        <v>270</v>
      </c>
      <c r="G18" s="433"/>
      <c r="H18" s="433"/>
      <c r="I18" s="433"/>
      <c r="J18" s="434"/>
      <c r="K18" s="251"/>
      <c r="L18" s="251"/>
      <c r="M18" s="435"/>
      <c r="N18" s="435"/>
      <c r="O18" s="435"/>
      <c r="P18" s="435"/>
      <c r="Q18" s="435"/>
    </row>
    <row r="19" spans="1:17" s="439" customFormat="1" ht="22.5" x14ac:dyDescent="0.2">
      <c r="A19" s="436">
        <v>4</v>
      </c>
      <c r="B19" s="437"/>
      <c r="C19" s="438" t="s">
        <v>581</v>
      </c>
      <c r="D19" s="163" t="s">
        <v>54</v>
      </c>
      <c r="F19" s="163">
        <v>270</v>
      </c>
      <c r="G19" s="433"/>
      <c r="H19" s="433"/>
      <c r="I19" s="433"/>
      <c r="J19" s="434"/>
      <c r="K19" s="251"/>
      <c r="L19" s="251"/>
      <c r="M19" s="435"/>
      <c r="N19" s="435"/>
      <c r="O19" s="435"/>
      <c r="P19" s="435"/>
      <c r="Q19" s="435"/>
    </row>
    <row r="20" spans="1:17" s="439" customFormat="1" ht="22.5" x14ac:dyDescent="0.2">
      <c r="A20" s="436">
        <v>5</v>
      </c>
      <c r="B20" s="437"/>
      <c r="C20" s="438" t="s">
        <v>582</v>
      </c>
      <c r="D20" s="163" t="s">
        <v>54</v>
      </c>
      <c r="F20" s="163">
        <v>40</v>
      </c>
      <c r="G20" s="433"/>
      <c r="H20" s="433"/>
      <c r="I20" s="433"/>
      <c r="J20" s="434"/>
      <c r="K20" s="251"/>
      <c r="L20" s="251"/>
      <c r="M20" s="435"/>
      <c r="N20" s="435"/>
      <c r="O20" s="435"/>
      <c r="P20" s="435"/>
      <c r="Q20" s="435"/>
    </row>
    <row r="21" spans="1:17" s="439" customFormat="1" ht="22.5" x14ac:dyDescent="0.2">
      <c r="A21" s="436">
        <v>6</v>
      </c>
      <c r="B21" s="437"/>
      <c r="C21" s="438" t="s">
        <v>583</v>
      </c>
      <c r="D21" s="163" t="s">
        <v>54</v>
      </c>
      <c r="F21" s="163">
        <v>132</v>
      </c>
      <c r="G21" s="433"/>
      <c r="H21" s="433"/>
      <c r="I21" s="433"/>
      <c r="J21" s="434"/>
      <c r="K21" s="251"/>
      <c r="L21" s="251"/>
      <c r="M21" s="435"/>
      <c r="N21" s="435"/>
      <c r="O21" s="435"/>
      <c r="P21" s="435"/>
      <c r="Q21" s="435"/>
    </row>
    <row r="22" spans="1:17" s="439" customFormat="1" x14ac:dyDescent="0.2">
      <c r="A22" s="436">
        <v>7</v>
      </c>
      <c r="B22" s="437"/>
      <c r="C22" s="438" t="s">
        <v>584</v>
      </c>
      <c r="D22" s="163" t="s">
        <v>76</v>
      </c>
      <c r="F22" s="163">
        <v>4</v>
      </c>
      <c r="G22" s="433"/>
      <c r="H22" s="433"/>
      <c r="I22" s="433"/>
      <c r="J22" s="434"/>
      <c r="K22" s="251"/>
      <c r="L22" s="251"/>
      <c r="M22" s="435"/>
      <c r="N22" s="435"/>
      <c r="O22" s="435"/>
      <c r="P22" s="435"/>
      <c r="Q22" s="435"/>
    </row>
    <row r="23" spans="1:17" s="439" customFormat="1" x14ac:dyDescent="0.2">
      <c r="A23" s="436">
        <v>8</v>
      </c>
      <c r="B23" s="437"/>
      <c r="C23" s="438" t="s">
        <v>585</v>
      </c>
      <c r="D23" s="163" t="s">
        <v>76</v>
      </c>
      <c r="F23" s="163">
        <v>16</v>
      </c>
      <c r="G23" s="433"/>
      <c r="H23" s="433"/>
      <c r="I23" s="433"/>
      <c r="J23" s="434"/>
      <c r="K23" s="251"/>
      <c r="L23" s="251"/>
      <c r="M23" s="435"/>
      <c r="N23" s="435"/>
      <c r="O23" s="435"/>
      <c r="P23" s="435"/>
      <c r="Q23" s="435"/>
    </row>
    <row r="24" spans="1:17" s="439" customFormat="1" x14ac:dyDescent="0.2">
      <c r="A24" s="436">
        <v>9</v>
      </c>
      <c r="B24" s="437"/>
      <c r="C24" s="438" t="s">
        <v>586</v>
      </c>
      <c r="D24" s="163" t="s">
        <v>76</v>
      </c>
      <c r="F24" s="163">
        <v>14</v>
      </c>
      <c r="G24" s="433"/>
      <c r="H24" s="433"/>
      <c r="I24" s="433"/>
      <c r="J24" s="434"/>
      <c r="K24" s="251"/>
      <c r="L24" s="251"/>
      <c r="M24" s="435"/>
      <c r="N24" s="435"/>
      <c r="O24" s="435"/>
      <c r="P24" s="435"/>
      <c r="Q24" s="435"/>
    </row>
    <row r="25" spans="1:17" s="439" customFormat="1" ht="33.75" x14ac:dyDescent="0.2">
      <c r="A25" s="436">
        <v>10</v>
      </c>
      <c r="B25" s="437"/>
      <c r="C25" s="438" t="s">
        <v>587</v>
      </c>
      <c r="D25" s="163" t="s">
        <v>76</v>
      </c>
      <c r="F25" s="163">
        <v>8</v>
      </c>
      <c r="G25" s="433"/>
      <c r="H25" s="433"/>
      <c r="I25" s="433"/>
      <c r="J25" s="434"/>
      <c r="K25" s="251"/>
      <c r="L25" s="251"/>
      <c r="M25" s="435"/>
      <c r="N25" s="435"/>
      <c r="O25" s="435"/>
      <c r="P25" s="435"/>
      <c r="Q25" s="435"/>
    </row>
    <row r="26" spans="1:17" s="439" customFormat="1" ht="35.25" customHeight="1" x14ac:dyDescent="0.2">
      <c r="A26" s="436">
        <v>11</v>
      </c>
      <c r="B26" s="437"/>
      <c r="C26" s="438" t="s">
        <v>588</v>
      </c>
      <c r="D26" s="163" t="s">
        <v>76</v>
      </c>
      <c r="F26" s="163">
        <v>8</v>
      </c>
      <c r="G26" s="433"/>
      <c r="H26" s="433"/>
      <c r="I26" s="433"/>
      <c r="J26" s="434"/>
      <c r="K26" s="251"/>
      <c r="L26" s="251"/>
      <c r="M26" s="435"/>
      <c r="N26" s="435"/>
      <c r="O26" s="435"/>
      <c r="P26" s="435"/>
      <c r="Q26" s="435"/>
    </row>
    <row r="27" spans="1:17" ht="23.85" customHeight="1" x14ac:dyDescent="0.2">
      <c r="A27" s="436">
        <v>12</v>
      </c>
      <c r="B27" s="437"/>
      <c r="C27" s="438" t="s">
        <v>589</v>
      </c>
      <c r="D27" s="163" t="s">
        <v>76</v>
      </c>
      <c r="F27" s="163">
        <v>4</v>
      </c>
      <c r="G27" s="433"/>
      <c r="H27" s="433"/>
      <c r="I27" s="433"/>
      <c r="J27" s="434"/>
      <c r="K27" s="251"/>
      <c r="L27" s="251"/>
      <c r="M27" s="435"/>
      <c r="N27" s="435"/>
      <c r="O27" s="435"/>
      <c r="P27" s="435"/>
      <c r="Q27" s="435"/>
    </row>
    <row r="28" spans="1:17" s="439" customFormat="1" ht="24.4" customHeight="1" x14ac:dyDescent="0.2">
      <c r="A28" s="436">
        <v>13</v>
      </c>
      <c r="B28" s="437"/>
      <c r="C28" s="438" t="s">
        <v>590</v>
      </c>
      <c r="D28" s="163" t="s">
        <v>76</v>
      </c>
      <c r="F28" s="163">
        <v>20</v>
      </c>
      <c r="G28" s="433"/>
      <c r="H28" s="433"/>
      <c r="I28" s="433"/>
      <c r="J28" s="434"/>
      <c r="K28" s="251"/>
      <c r="L28" s="251"/>
      <c r="M28" s="435"/>
      <c r="N28" s="435"/>
      <c r="O28" s="435"/>
      <c r="P28" s="435"/>
      <c r="Q28" s="435"/>
    </row>
    <row r="29" spans="1:17" s="439" customFormat="1" ht="24.4" customHeight="1" x14ac:dyDescent="0.2">
      <c r="A29" s="436">
        <v>14</v>
      </c>
      <c r="B29" s="437"/>
      <c r="C29" s="438" t="s">
        <v>591</v>
      </c>
      <c r="D29" s="163" t="s">
        <v>76</v>
      </c>
      <c r="F29" s="163">
        <v>16</v>
      </c>
      <c r="G29" s="433"/>
      <c r="H29" s="433"/>
      <c r="I29" s="433"/>
      <c r="J29" s="434"/>
      <c r="K29" s="251"/>
      <c r="L29" s="251"/>
      <c r="M29" s="435"/>
      <c r="N29" s="435"/>
      <c r="O29" s="435"/>
      <c r="P29" s="435"/>
      <c r="Q29" s="435"/>
    </row>
    <row r="30" spans="1:17" s="439" customFormat="1" ht="21.75" customHeight="1" x14ac:dyDescent="0.2">
      <c r="A30" s="436">
        <v>15</v>
      </c>
      <c r="B30" s="437"/>
      <c r="C30" s="438" t="s">
        <v>592</v>
      </c>
      <c r="D30" s="163" t="s">
        <v>76</v>
      </c>
      <c r="F30" s="163">
        <v>32</v>
      </c>
      <c r="G30" s="433"/>
      <c r="H30" s="433"/>
      <c r="I30" s="433"/>
      <c r="J30" s="434"/>
      <c r="K30" s="251"/>
      <c r="L30" s="251"/>
      <c r="M30" s="435"/>
      <c r="N30" s="435"/>
      <c r="O30" s="435"/>
      <c r="P30" s="435"/>
      <c r="Q30" s="435"/>
    </row>
    <row r="31" spans="1:17" s="439" customFormat="1" ht="16.350000000000001" customHeight="1" x14ac:dyDescent="0.2">
      <c r="A31" s="436">
        <v>16</v>
      </c>
      <c r="B31" s="437"/>
      <c r="C31" s="438" t="s">
        <v>593</v>
      </c>
      <c r="D31" s="163" t="s">
        <v>76</v>
      </c>
      <c r="F31" s="163">
        <v>4</v>
      </c>
      <c r="G31" s="433"/>
      <c r="H31" s="433"/>
      <c r="I31" s="433"/>
      <c r="J31" s="434"/>
      <c r="K31" s="251"/>
      <c r="L31" s="251"/>
      <c r="M31" s="435"/>
      <c r="N31" s="435"/>
      <c r="O31" s="435"/>
      <c r="P31" s="435"/>
      <c r="Q31" s="435"/>
    </row>
    <row r="32" spans="1:17" s="439" customFormat="1" ht="15.6" customHeight="1" x14ac:dyDescent="0.2">
      <c r="A32" s="436">
        <v>17</v>
      </c>
      <c r="B32" s="437"/>
      <c r="C32" s="438" t="s">
        <v>594</v>
      </c>
      <c r="D32" s="163" t="s">
        <v>76</v>
      </c>
      <c r="F32" s="163">
        <v>8</v>
      </c>
      <c r="G32" s="433"/>
      <c r="H32" s="433"/>
      <c r="I32" s="433"/>
      <c r="J32" s="434"/>
      <c r="K32" s="251"/>
      <c r="L32" s="251"/>
      <c r="M32" s="435"/>
      <c r="N32" s="435"/>
      <c r="O32" s="435"/>
      <c r="P32" s="435"/>
      <c r="Q32" s="435"/>
    </row>
    <row r="33" spans="1:17" s="439" customFormat="1" ht="14.25" customHeight="1" x14ac:dyDescent="0.2">
      <c r="A33" s="436">
        <v>18</v>
      </c>
      <c r="B33" s="437"/>
      <c r="C33" s="438" t="s">
        <v>595</v>
      </c>
      <c r="D33" s="163" t="s">
        <v>76</v>
      </c>
      <c r="F33" s="163">
        <v>8</v>
      </c>
      <c r="G33" s="433"/>
      <c r="H33" s="433"/>
      <c r="I33" s="433"/>
      <c r="J33" s="434"/>
      <c r="K33" s="251"/>
      <c r="L33" s="251"/>
      <c r="M33" s="435"/>
      <c r="N33" s="435"/>
      <c r="O33" s="435"/>
      <c r="P33" s="435"/>
      <c r="Q33" s="435"/>
    </row>
    <row r="34" spans="1:17" s="439" customFormat="1" ht="14.25" customHeight="1" x14ac:dyDescent="0.2">
      <c r="A34" s="436">
        <v>19</v>
      </c>
      <c r="B34" s="437"/>
      <c r="C34" s="438" t="s">
        <v>596</v>
      </c>
      <c r="D34" s="163" t="s">
        <v>76</v>
      </c>
      <c r="F34" s="163">
        <v>16</v>
      </c>
      <c r="G34" s="433"/>
      <c r="H34" s="433"/>
      <c r="I34" s="433"/>
      <c r="J34" s="434"/>
      <c r="K34" s="251"/>
      <c r="L34" s="251"/>
      <c r="M34" s="435"/>
      <c r="N34" s="435"/>
      <c r="O34" s="435"/>
      <c r="P34" s="435"/>
      <c r="Q34" s="435"/>
    </row>
    <row r="35" spans="1:17" s="439" customFormat="1" x14ac:dyDescent="0.2">
      <c r="A35" s="436">
        <v>20</v>
      </c>
      <c r="B35" s="437"/>
      <c r="C35" s="438" t="s">
        <v>597</v>
      </c>
      <c r="D35" s="163" t="s">
        <v>76</v>
      </c>
      <c r="F35" s="163">
        <v>16</v>
      </c>
      <c r="G35" s="433"/>
      <c r="H35" s="433"/>
      <c r="I35" s="433"/>
      <c r="J35" s="434"/>
      <c r="K35" s="251"/>
      <c r="L35" s="251"/>
      <c r="M35" s="435"/>
      <c r="N35" s="435"/>
      <c r="O35" s="435"/>
      <c r="P35" s="435"/>
      <c r="Q35" s="435"/>
    </row>
    <row r="36" spans="1:17" s="439" customFormat="1" ht="13.7" customHeight="1" x14ac:dyDescent="0.2">
      <c r="A36" s="436">
        <v>21</v>
      </c>
      <c r="B36" s="437"/>
      <c r="C36" s="438" t="s">
        <v>598</v>
      </c>
      <c r="D36" s="163" t="s">
        <v>76</v>
      </c>
      <c r="F36" s="163">
        <v>24</v>
      </c>
      <c r="G36" s="433"/>
      <c r="H36" s="433"/>
      <c r="I36" s="433"/>
      <c r="J36" s="434"/>
      <c r="K36" s="251"/>
      <c r="L36" s="251"/>
      <c r="M36" s="435"/>
      <c r="N36" s="435"/>
      <c r="O36" s="435"/>
      <c r="P36" s="435"/>
      <c r="Q36" s="435"/>
    </row>
    <row r="37" spans="1:17" s="439" customFormat="1" ht="15" customHeight="1" x14ac:dyDescent="0.2">
      <c r="A37" s="436">
        <v>22</v>
      </c>
      <c r="B37" s="437"/>
      <c r="C37" s="438" t="s">
        <v>599</v>
      </c>
      <c r="D37" s="163" t="s">
        <v>76</v>
      </c>
      <c r="F37" s="163">
        <v>14</v>
      </c>
      <c r="G37" s="433"/>
      <c r="H37" s="433"/>
      <c r="I37" s="433"/>
      <c r="J37" s="434"/>
      <c r="K37" s="251"/>
      <c r="L37" s="251"/>
      <c r="M37" s="435"/>
      <c r="N37" s="435"/>
      <c r="O37" s="435"/>
      <c r="P37" s="435"/>
      <c r="Q37" s="435"/>
    </row>
    <row r="38" spans="1:17" s="439" customFormat="1" ht="14.25" customHeight="1" x14ac:dyDescent="0.2">
      <c r="A38" s="436">
        <v>23</v>
      </c>
      <c r="B38" s="437"/>
      <c r="C38" s="438" t="s">
        <v>600</v>
      </c>
      <c r="D38" s="163" t="s">
        <v>76</v>
      </c>
      <c r="F38" s="163">
        <v>14</v>
      </c>
      <c r="G38" s="433"/>
      <c r="H38" s="433"/>
      <c r="I38" s="433"/>
      <c r="J38" s="434"/>
      <c r="K38" s="251"/>
      <c r="L38" s="251"/>
      <c r="M38" s="435"/>
      <c r="N38" s="435"/>
      <c r="O38" s="435"/>
      <c r="P38" s="435"/>
      <c r="Q38" s="435"/>
    </row>
    <row r="39" spans="1:17" s="439" customFormat="1" ht="17.100000000000001" customHeight="1" x14ac:dyDescent="0.2">
      <c r="A39" s="436">
        <v>24</v>
      </c>
      <c r="B39" s="437"/>
      <c r="C39" s="438" t="s">
        <v>601</v>
      </c>
      <c r="D39" s="163" t="s">
        <v>76</v>
      </c>
      <c r="F39" s="163">
        <v>64</v>
      </c>
      <c r="G39" s="433"/>
      <c r="H39" s="433"/>
      <c r="I39" s="433"/>
      <c r="J39" s="434"/>
      <c r="K39" s="251"/>
      <c r="L39" s="251"/>
      <c r="M39" s="435"/>
      <c r="N39" s="435"/>
      <c r="O39" s="435"/>
      <c r="P39" s="435"/>
      <c r="Q39" s="435"/>
    </row>
    <row r="40" spans="1:17" s="439" customFormat="1" ht="22.35" customHeight="1" x14ac:dyDescent="0.2">
      <c r="A40" s="436">
        <v>25</v>
      </c>
      <c r="B40" s="437"/>
      <c r="C40" s="438" t="s">
        <v>602</v>
      </c>
      <c r="D40" s="163" t="s">
        <v>76</v>
      </c>
      <c r="F40" s="163">
        <v>34</v>
      </c>
      <c r="G40" s="433"/>
      <c r="H40" s="433"/>
      <c r="I40" s="433"/>
      <c r="J40" s="434"/>
      <c r="K40" s="251"/>
      <c r="L40" s="251"/>
      <c r="M40" s="435"/>
      <c r="N40" s="435"/>
      <c r="O40" s="435"/>
      <c r="P40" s="435"/>
      <c r="Q40" s="435"/>
    </row>
    <row r="41" spans="1:17" s="439" customFormat="1" ht="26.45" customHeight="1" x14ac:dyDescent="0.2">
      <c r="A41" s="436">
        <v>26</v>
      </c>
      <c r="B41" s="437"/>
      <c r="C41" s="438" t="s">
        <v>603</v>
      </c>
      <c r="D41" s="163" t="s">
        <v>76</v>
      </c>
      <c r="F41" s="163">
        <v>75</v>
      </c>
      <c r="G41" s="433"/>
      <c r="H41" s="433"/>
      <c r="I41" s="433"/>
      <c r="J41" s="434"/>
      <c r="K41" s="251"/>
      <c r="L41" s="251"/>
      <c r="M41" s="435"/>
      <c r="N41" s="435"/>
      <c r="O41" s="435"/>
      <c r="P41" s="435"/>
      <c r="Q41" s="435"/>
    </row>
    <row r="42" spans="1:17" s="439" customFormat="1" ht="22.5" x14ac:dyDescent="0.2">
      <c r="A42" s="436">
        <v>27</v>
      </c>
      <c r="B42" s="437"/>
      <c r="C42" s="438" t="s">
        <v>604</v>
      </c>
      <c r="D42" s="163" t="s">
        <v>76</v>
      </c>
      <c r="F42" s="163">
        <v>135</v>
      </c>
      <c r="G42" s="433"/>
      <c r="H42" s="433"/>
      <c r="I42" s="433"/>
      <c r="J42" s="434"/>
      <c r="K42" s="251"/>
      <c r="L42" s="251"/>
      <c r="M42" s="435"/>
      <c r="N42" s="435"/>
      <c r="O42" s="435"/>
      <c r="P42" s="435"/>
      <c r="Q42" s="435"/>
    </row>
    <row r="43" spans="1:17" s="439" customFormat="1" x14ac:dyDescent="0.25">
      <c r="A43" s="571" t="s">
        <v>605</v>
      </c>
      <c r="B43" s="571"/>
      <c r="C43" s="571"/>
      <c r="D43" s="571"/>
      <c r="E43" s="571"/>
      <c r="F43" s="440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</row>
    <row r="44" spans="1:17" s="439" customFormat="1" ht="21.75" customHeight="1" x14ac:dyDescent="0.2">
      <c r="A44" s="436">
        <v>28</v>
      </c>
      <c r="B44" s="437"/>
      <c r="C44" s="438" t="s">
        <v>606</v>
      </c>
      <c r="D44" s="163" t="s">
        <v>76</v>
      </c>
      <c r="F44" s="163">
        <v>16</v>
      </c>
      <c r="G44" s="433"/>
      <c r="H44" s="433"/>
      <c r="I44" s="433"/>
      <c r="J44" s="434"/>
      <c r="K44" s="251"/>
      <c r="L44" s="251"/>
      <c r="M44" s="435"/>
      <c r="N44" s="435"/>
      <c r="O44" s="435"/>
      <c r="P44" s="435"/>
      <c r="Q44" s="435"/>
    </row>
    <row r="45" spans="1:17" s="439" customFormat="1" ht="33.75" x14ac:dyDescent="0.2">
      <c r="A45" s="436">
        <v>29</v>
      </c>
      <c r="B45" s="437"/>
      <c r="C45" s="438" t="s">
        <v>607</v>
      </c>
      <c r="D45" s="163" t="s">
        <v>76</v>
      </c>
      <c r="F45" s="163">
        <v>12</v>
      </c>
      <c r="G45" s="433"/>
      <c r="H45" s="433"/>
      <c r="I45" s="433"/>
      <c r="J45" s="434"/>
      <c r="K45" s="251"/>
      <c r="L45" s="251"/>
      <c r="M45" s="435"/>
      <c r="N45" s="435"/>
      <c r="O45" s="435"/>
      <c r="P45" s="435"/>
      <c r="Q45" s="435"/>
    </row>
    <row r="46" spans="1:17" s="439" customFormat="1" ht="33.75" x14ac:dyDescent="0.2">
      <c r="A46" s="436">
        <v>30</v>
      </c>
      <c r="B46" s="437"/>
      <c r="C46" s="438" t="s">
        <v>608</v>
      </c>
      <c r="D46" s="163" t="s">
        <v>76</v>
      </c>
      <c r="F46" s="163">
        <v>32</v>
      </c>
      <c r="G46" s="433"/>
      <c r="H46" s="433"/>
      <c r="I46" s="433"/>
      <c r="J46" s="434"/>
      <c r="K46" s="251"/>
      <c r="L46" s="251"/>
      <c r="M46" s="435"/>
      <c r="N46" s="435"/>
      <c r="O46" s="435"/>
      <c r="P46" s="435"/>
      <c r="Q46" s="435"/>
    </row>
    <row r="47" spans="1:17" s="439" customFormat="1" ht="33.75" x14ac:dyDescent="0.2">
      <c r="A47" s="436">
        <v>31</v>
      </c>
      <c r="B47" s="437"/>
      <c r="C47" s="438" t="s">
        <v>609</v>
      </c>
      <c r="D47" s="163" t="s">
        <v>76</v>
      </c>
      <c r="F47" s="163">
        <v>32</v>
      </c>
      <c r="G47" s="433"/>
      <c r="H47" s="433"/>
      <c r="I47" s="433"/>
      <c r="J47" s="434"/>
      <c r="K47" s="251"/>
      <c r="L47" s="251"/>
      <c r="M47" s="435"/>
      <c r="N47" s="435"/>
      <c r="O47" s="435"/>
      <c r="P47" s="435"/>
      <c r="Q47" s="435"/>
    </row>
    <row r="48" spans="1:17" s="439" customFormat="1" ht="33.75" x14ac:dyDescent="0.2">
      <c r="A48" s="436">
        <v>32</v>
      </c>
      <c r="B48" s="437"/>
      <c r="C48" s="438" t="s">
        <v>610</v>
      </c>
      <c r="D48" s="163" t="s">
        <v>54</v>
      </c>
      <c r="F48" s="163">
        <v>150</v>
      </c>
      <c r="G48" s="433"/>
      <c r="H48" s="433"/>
      <c r="I48" s="433"/>
      <c r="J48" s="434"/>
      <c r="K48" s="251"/>
      <c r="L48" s="251"/>
      <c r="M48" s="435"/>
      <c r="N48" s="435"/>
      <c r="O48" s="435"/>
      <c r="P48" s="435"/>
      <c r="Q48" s="435"/>
    </row>
    <row r="49" spans="1:17" s="439" customFormat="1" ht="33.75" x14ac:dyDescent="0.2">
      <c r="A49" s="436">
        <v>33</v>
      </c>
      <c r="B49" s="437"/>
      <c r="C49" s="438" t="s">
        <v>611</v>
      </c>
      <c r="D49" s="163" t="s">
        <v>54</v>
      </c>
      <c r="F49" s="163">
        <v>270</v>
      </c>
      <c r="G49" s="433"/>
      <c r="H49" s="433"/>
      <c r="I49" s="433"/>
      <c r="J49" s="434"/>
      <c r="K49" s="251"/>
      <c r="L49" s="251"/>
      <c r="M49" s="435"/>
      <c r="N49" s="435"/>
      <c r="O49" s="435"/>
      <c r="P49" s="435"/>
      <c r="Q49" s="435"/>
    </row>
    <row r="50" spans="1:17" s="439" customFormat="1" ht="33.75" x14ac:dyDescent="0.2">
      <c r="A50" s="436">
        <v>34</v>
      </c>
      <c r="B50" s="437"/>
      <c r="C50" s="438" t="s">
        <v>612</v>
      </c>
      <c r="D50" s="163" t="s">
        <v>54</v>
      </c>
      <c r="F50" s="163">
        <v>270</v>
      </c>
      <c r="G50" s="433"/>
      <c r="H50" s="433"/>
      <c r="I50" s="433"/>
      <c r="J50" s="434"/>
      <c r="K50" s="251"/>
      <c r="L50" s="251"/>
      <c r="M50" s="435"/>
      <c r="N50" s="435"/>
      <c r="O50" s="435"/>
      <c r="P50" s="435"/>
      <c r="Q50" s="435"/>
    </row>
    <row r="51" spans="1:17" s="439" customFormat="1" ht="33.75" x14ac:dyDescent="0.2">
      <c r="A51" s="436">
        <v>35</v>
      </c>
      <c r="B51" s="437"/>
      <c r="C51" s="438" t="s">
        <v>613</v>
      </c>
      <c r="D51" s="163" t="s">
        <v>54</v>
      </c>
      <c r="F51" s="163">
        <v>40</v>
      </c>
      <c r="G51" s="433"/>
      <c r="H51" s="433"/>
      <c r="I51" s="433"/>
      <c r="J51" s="434"/>
      <c r="K51" s="251"/>
      <c r="L51" s="251"/>
      <c r="M51" s="435"/>
      <c r="N51" s="435"/>
      <c r="O51" s="435"/>
      <c r="P51" s="435"/>
      <c r="Q51" s="435"/>
    </row>
    <row r="52" spans="1:17" s="439" customFormat="1" ht="33.75" x14ac:dyDescent="0.2">
      <c r="A52" s="436">
        <v>36</v>
      </c>
      <c r="B52" s="437"/>
      <c r="C52" s="438" t="s">
        <v>614</v>
      </c>
      <c r="D52" s="163" t="s">
        <v>54</v>
      </c>
      <c r="F52" s="163">
        <v>132</v>
      </c>
      <c r="G52" s="433"/>
      <c r="H52" s="433"/>
      <c r="I52" s="433"/>
      <c r="J52" s="434"/>
      <c r="K52" s="251"/>
      <c r="L52" s="251"/>
      <c r="M52" s="435"/>
      <c r="N52" s="435"/>
      <c r="O52" s="435"/>
      <c r="P52" s="435"/>
      <c r="Q52" s="435"/>
    </row>
    <row r="53" spans="1:17" s="439" customFormat="1" ht="33.75" x14ac:dyDescent="0.2">
      <c r="A53" s="436">
        <v>37</v>
      </c>
      <c r="B53" s="437"/>
      <c r="C53" s="438" t="s">
        <v>615</v>
      </c>
      <c r="D53" s="163" t="s">
        <v>54</v>
      </c>
      <c r="F53" s="163">
        <v>68</v>
      </c>
      <c r="G53" s="433"/>
      <c r="H53" s="433"/>
      <c r="I53" s="433"/>
      <c r="J53" s="434"/>
      <c r="K53" s="251"/>
      <c r="L53" s="251"/>
      <c r="M53" s="435"/>
      <c r="N53" s="435"/>
      <c r="O53" s="435"/>
      <c r="P53" s="435"/>
      <c r="Q53" s="435"/>
    </row>
    <row r="54" spans="1:17" s="439" customFormat="1" x14ac:dyDescent="0.2">
      <c r="A54" s="436">
        <v>38</v>
      </c>
      <c r="B54" s="437"/>
      <c r="C54" s="438" t="s">
        <v>616</v>
      </c>
      <c r="D54" s="163" t="s">
        <v>69</v>
      </c>
      <c r="F54" s="163">
        <v>32</v>
      </c>
      <c r="G54" s="433"/>
      <c r="H54" s="433"/>
      <c r="I54" s="433"/>
      <c r="J54" s="434"/>
      <c r="K54" s="251"/>
      <c r="L54" s="251"/>
      <c r="M54" s="435"/>
      <c r="N54" s="435"/>
      <c r="O54" s="435"/>
      <c r="P54" s="435"/>
      <c r="Q54" s="435"/>
    </row>
    <row r="55" spans="1:17" s="439" customFormat="1" x14ac:dyDescent="0.2">
      <c r="A55" s="436">
        <v>39</v>
      </c>
      <c r="B55" s="437"/>
      <c r="C55" s="438" t="s">
        <v>617</v>
      </c>
      <c r="D55" s="163" t="s">
        <v>618</v>
      </c>
      <c r="F55" s="163">
        <v>2</v>
      </c>
      <c r="G55" s="433"/>
      <c r="H55" s="433"/>
      <c r="I55" s="433"/>
      <c r="J55" s="434"/>
      <c r="K55" s="251"/>
      <c r="L55" s="251"/>
      <c r="M55" s="435"/>
      <c r="N55" s="435"/>
      <c r="O55" s="435"/>
      <c r="P55" s="435"/>
      <c r="Q55" s="435"/>
    </row>
    <row r="56" spans="1:17" s="439" customFormat="1" x14ac:dyDescent="0.2">
      <c r="A56" s="436">
        <v>40</v>
      </c>
      <c r="B56" s="437"/>
      <c r="C56" s="438" t="s">
        <v>619</v>
      </c>
      <c r="D56" s="163" t="s">
        <v>618</v>
      </c>
      <c r="F56" s="163">
        <v>1</v>
      </c>
      <c r="G56" s="433"/>
      <c r="H56" s="433"/>
      <c r="I56" s="433"/>
      <c r="J56" s="434"/>
      <c r="K56" s="251"/>
      <c r="L56" s="251"/>
      <c r="M56" s="435"/>
      <c r="N56" s="435"/>
      <c r="O56" s="435"/>
      <c r="P56" s="435"/>
      <c r="Q56" s="435"/>
    </row>
    <row r="57" spans="1:17" s="439" customFormat="1" ht="33.75" x14ac:dyDescent="0.2">
      <c r="A57" s="436">
        <v>41</v>
      </c>
      <c r="B57" s="437"/>
      <c r="C57" s="438" t="s">
        <v>620</v>
      </c>
      <c r="D57" s="163" t="s">
        <v>59</v>
      </c>
      <c r="F57" s="163">
        <v>8</v>
      </c>
      <c r="G57" s="433"/>
      <c r="H57" s="433"/>
      <c r="I57" s="433"/>
      <c r="J57" s="434"/>
      <c r="K57" s="251"/>
      <c r="L57" s="251"/>
      <c r="M57" s="435"/>
      <c r="N57" s="435"/>
      <c r="O57" s="435"/>
      <c r="P57" s="435"/>
      <c r="Q57" s="435"/>
    </row>
    <row r="58" spans="1:17" s="439" customFormat="1" ht="22.5" x14ac:dyDescent="0.2">
      <c r="A58" s="436">
        <v>42</v>
      </c>
      <c r="B58" s="437"/>
      <c r="C58" s="438" t="s">
        <v>621</v>
      </c>
      <c r="D58" s="163" t="s">
        <v>618</v>
      </c>
      <c r="F58" s="163">
        <v>1</v>
      </c>
      <c r="G58" s="433"/>
      <c r="H58" s="433"/>
      <c r="I58" s="433"/>
      <c r="J58" s="434"/>
      <c r="K58" s="251"/>
      <c r="L58" s="251"/>
      <c r="M58" s="435"/>
      <c r="N58" s="435"/>
      <c r="O58" s="435"/>
      <c r="P58" s="435"/>
      <c r="Q58" s="435"/>
    </row>
    <row r="59" spans="1:17" s="439" customFormat="1" x14ac:dyDescent="0.2">
      <c r="A59" s="436">
        <v>43</v>
      </c>
      <c r="B59" s="437"/>
      <c r="C59" s="438" t="s">
        <v>622</v>
      </c>
      <c r="D59" s="163" t="s">
        <v>76</v>
      </c>
      <c r="F59" s="163">
        <v>14</v>
      </c>
      <c r="G59" s="433"/>
      <c r="H59" s="433"/>
      <c r="I59" s="433"/>
      <c r="J59" s="434"/>
      <c r="K59" s="251"/>
      <c r="L59" s="251"/>
      <c r="M59" s="435"/>
      <c r="N59" s="435"/>
      <c r="O59" s="435"/>
      <c r="P59" s="435"/>
      <c r="Q59" s="435"/>
    </row>
    <row r="60" spans="1:17" s="439" customFormat="1" x14ac:dyDescent="0.2">
      <c r="A60" s="569" t="s">
        <v>623</v>
      </c>
      <c r="B60" s="569"/>
      <c r="C60" s="569"/>
      <c r="D60" s="569"/>
      <c r="E60" s="569"/>
      <c r="F60" s="442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1"/>
    </row>
    <row r="61" spans="1:17" s="439" customFormat="1" ht="22.5" x14ac:dyDescent="0.2">
      <c r="A61" s="395"/>
      <c r="B61" s="402"/>
      <c r="C61" s="443" t="s">
        <v>624</v>
      </c>
      <c r="D61" s="395"/>
      <c r="F61" s="163">
        <v>12</v>
      </c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</row>
    <row r="62" spans="1:17" ht="33.75" x14ac:dyDescent="0.25">
      <c r="A62" s="163">
        <v>3</v>
      </c>
      <c r="B62" s="65"/>
      <c r="C62" s="162" t="s">
        <v>625</v>
      </c>
      <c r="D62" s="163" t="s">
        <v>618</v>
      </c>
      <c r="E62" s="163">
        <v>2</v>
      </c>
      <c r="F62" s="163">
        <f t="shared" ref="F62:F73" si="1">$F$61*E62</f>
        <v>24</v>
      </c>
      <c r="G62" s="68"/>
      <c r="H62" s="433"/>
      <c r="I62" s="68"/>
      <c r="J62" s="444"/>
      <c r="K62" s="251"/>
      <c r="L62" s="251"/>
      <c r="M62" s="435"/>
      <c r="N62" s="435"/>
      <c r="O62" s="435"/>
      <c r="P62" s="435"/>
      <c r="Q62" s="435"/>
    </row>
    <row r="63" spans="1:17" ht="33.75" x14ac:dyDescent="0.25">
      <c r="A63" s="163">
        <v>4</v>
      </c>
      <c r="B63" s="65"/>
      <c r="C63" s="162" t="s">
        <v>626</v>
      </c>
      <c r="D63" s="163" t="s">
        <v>76</v>
      </c>
      <c r="E63" s="163">
        <v>2</v>
      </c>
      <c r="F63" s="163">
        <f t="shared" si="1"/>
        <v>24</v>
      </c>
      <c r="G63" s="68"/>
      <c r="H63" s="433"/>
      <c r="I63" s="68"/>
      <c r="J63" s="444"/>
      <c r="K63" s="251"/>
      <c r="L63" s="251"/>
      <c r="M63" s="435"/>
      <c r="N63" s="435"/>
      <c r="O63" s="435"/>
      <c r="P63" s="435"/>
      <c r="Q63" s="435"/>
    </row>
    <row r="64" spans="1:17" ht="22.5" x14ac:dyDescent="0.25">
      <c r="A64" s="163">
        <v>5</v>
      </c>
      <c r="B64" s="65"/>
      <c r="C64" s="162" t="s">
        <v>627</v>
      </c>
      <c r="D64" s="163" t="s">
        <v>54</v>
      </c>
      <c r="E64" s="163">
        <v>40</v>
      </c>
      <c r="F64" s="163">
        <f t="shared" si="1"/>
        <v>480</v>
      </c>
      <c r="G64" s="68"/>
      <c r="H64" s="433"/>
      <c r="I64" s="68"/>
      <c r="J64" s="444"/>
      <c r="K64" s="251"/>
      <c r="L64" s="251"/>
      <c r="M64" s="435"/>
      <c r="N64" s="435"/>
      <c r="O64" s="435"/>
      <c r="P64" s="435"/>
      <c r="Q64" s="435"/>
    </row>
    <row r="65" spans="1:20" s="445" customFormat="1" x14ac:dyDescent="0.25">
      <c r="A65" s="163">
        <v>6</v>
      </c>
      <c r="B65" s="65"/>
      <c r="C65" s="162" t="s">
        <v>628</v>
      </c>
      <c r="D65" s="163" t="s">
        <v>76</v>
      </c>
      <c r="E65" s="163">
        <v>2</v>
      </c>
      <c r="F65" s="163">
        <f t="shared" si="1"/>
        <v>24</v>
      </c>
      <c r="G65" s="68"/>
      <c r="H65" s="433"/>
      <c r="I65" s="68"/>
      <c r="J65" s="444"/>
      <c r="K65" s="251"/>
      <c r="L65" s="251"/>
      <c r="M65" s="435"/>
      <c r="N65" s="435"/>
      <c r="O65" s="435"/>
      <c r="P65" s="435"/>
      <c r="Q65" s="435"/>
    </row>
    <row r="66" spans="1:20" s="37" customFormat="1" ht="12.75" x14ac:dyDescent="0.25">
      <c r="A66" s="163">
        <f t="shared" ref="A66:A73" si="2">A65+1</f>
        <v>7</v>
      </c>
      <c r="B66" s="65"/>
      <c r="C66" s="162" t="s">
        <v>629</v>
      </c>
      <c r="D66" s="163" t="s">
        <v>76</v>
      </c>
      <c r="E66" s="163">
        <v>8</v>
      </c>
      <c r="F66" s="163">
        <f t="shared" si="1"/>
        <v>96</v>
      </c>
      <c r="G66" s="68"/>
      <c r="H66" s="433"/>
      <c r="I66" s="68"/>
      <c r="J66" s="444"/>
      <c r="K66" s="251"/>
      <c r="L66" s="251"/>
      <c r="M66" s="435"/>
      <c r="N66" s="435"/>
      <c r="O66" s="435"/>
      <c r="P66" s="435"/>
      <c r="Q66" s="435"/>
    </row>
    <row r="67" spans="1:20" s="445" customFormat="1" x14ac:dyDescent="0.25">
      <c r="A67" s="163">
        <f t="shared" si="2"/>
        <v>8</v>
      </c>
      <c r="B67" s="65"/>
      <c r="C67" s="162" t="s">
        <v>630</v>
      </c>
      <c r="D67" s="163" t="s">
        <v>76</v>
      </c>
      <c r="E67" s="163">
        <v>2</v>
      </c>
      <c r="F67" s="163">
        <f t="shared" si="1"/>
        <v>24</v>
      </c>
      <c r="G67" s="68"/>
      <c r="H67" s="433"/>
      <c r="I67" s="68"/>
      <c r="J67" s="444"/>
      <c r="K67" s="251"/>
      <c r="L67" s="251"/>
      <c r="M67" s="435"/>
      <c r="N67" s="435"/>
      <c r="O67" s="435"/>
      <c r="P67" s="435"/>
      <c r="Q67" s="435"/>
    </row>
    <row r="68" spans="1:20" s="445" customFormat="1" x14ac:dyDescent="0.25">
      <c r="A68" s="163">
        <f t="shared" si="2"/>
        <v>9</v>
      </c>
      <c r="B68" s="65"/>
      <c r="C68" s="162" t="s">
        <v>586</v>
      </c>
      <c r="D68" s="163" t="s">
        <v>76</v>
      </c>
      <c r="E68" s="163">
        <v>2</v>
      </c>
      <c r="F68" s="163">
        <f t="shared" si="1"/>
        <v>24</v>
      </c>
      <c r="G68" s="433"/>
      <c r="H68" s="433"/>
      <c r="I68" s="433"/>
      <c r="J68" s="434"/>
      <c r="K68" s="251"/>
      <c r="L68" s="251"/>
      <c r="M68" s="435"/>
      <c r="N68" s="435"/>
      <c r="O68" s="435"/>
      <c r="P68" s="435"/>
      <c r="Q68" s="435"/>
    </row>
    <row r="69" spans="1:20" s="445" customFormat="1" ht="33.75" x14ac:dyDescent="0.25">
      <c r="A69" s="163">
        <f t="shared" si="2"/>
        <v>10</v>
      </c>
      <c r="B69" s="65"/>
      <c r="C69" s="162" t="s">
        <v>631</v>
      </c>
      <c r="D69" s="163" t="s">
        <v>76</v>
      </c>
      <c r="E69" s="163">
        <v>10</v>
      </c>
      <c r="F69" s="163">
        <f t="shared" si="1"/>
        <v>120</v>
      </c>
      <c r="G69" s="68"/>
      <c r="H69" s="433"/>
      <c r="I69" s="68"/>
      <c r="J69" s="444"/>
      <c r="K69" s="251"/>
      <c r="L69" s="251"/>
      <c r="M69" s="435"/>
      <c r="N69" s="435"/>
      <c r="O69" s="435"/>
      <c r="P69" s="435"/>
      <c r="Q69" s="435"/>
    </row>
    <row r="70" spans="1:20" s="445" customFormat="1" x14ac:dyDescent="0.25">
      <c r="A70" s="163">
        <f t="shared" si="2"/>
        <v>11</v>
      </c>
      <c r="B70" s="65"/>
      <c r="C70" s="162" t="s">
        <v>616</v>
      </c>
      <c r="D70" s="163" t="s">
        <v>69</v>
      </c>
      <c r="E70" s="163">
        <v>0.5</v>
      </c>
      <c r="F70" s="163">
        <f t="shared" si="1"/>
        <v>6</v>
      </c>
      <c r="G70" s="68"/>
      <c r="H70" s="433"/>
      <c r="I70" s="68"/>
      <c r="J70" s="444"/>
      <c r="K70" s="251"/>
      <c r="L70" s="251"/>
      <c r="M70" s="435"/>
      <c r="N70" s="435"/>
      <c r="O70" s="435"/>
      <c r="P70" s="435"/>
      <c r="Q70" s="435"/>
    </row>
    <row r="71" spans="1:20" s="445" customFormat="1" x14ac:dyDescent="0.25">
      <c r="A71" s="163">
        <f t="shared" si="2"/>
        <v>12</v>
      </c>
      <c r="B71" s="65"/>
      <c r="C71" s="162" t="s">
        <v>617</v>
      </c>
      <c r="D71" s="163" t="s">
        <v>618</v>
      </c>
      <c r="E71" s="163">
        <v>1</v>
      </c>
      <c r="F71" s="163">
        <f t="shared" si="1"/>
        <v>12</v>
      </c>
      <c r="G71" s="68"/>
      <c r="H71" s="433"/>
      <c r="I71" s="68"/>
      <c r="J71" s="444"/>
      <c r="K71" s="251"/>
      <c r="L71" s="251"/>
      <c r="M71" s="435"/>
      <c r="N71" s="435"/>
      <c r="O71" s="435"/>
      <c r="P71" s="435"/>
      <c r="Q71" s="435"/>
    </row>
    <row r="72" spans="1:20" s="445" customFormat="1" x14ac:dyDescent="0.25">
      <c r="A72" s="163">
        <f t="shared" si="2"/>
        <v>13</v>
      </c>
      <c r="B72" s="65"/>
      <c r="C72" s="162" t="s">
        <v>619</v>
      </c>
      <c r="D72" s="163" t="s">
        <v>618</v>
      </c>
      <c r="E72" s="163">
        <v>1</v>
      </c>
      <c r="F72" s="163">
        <f t="shared" si="1"/>
        <v>12</v>
      </c>
      <c r="G72" s="68"/>
      <c r="H72" s="433"/>
      <c r="I72" s="68"/>
      <c r="J72" s="444"/>
      <c r="K72" s="251"/>
      <c r="L72" s="251"/>
      <c r="M72" s="435"/>
      <c r="N72" s="435"/>
      <c r="O72" s="435"/>
      <c r="P72" s="435"/>
      <c r="Q72" s="435"/>
    </row>
    <row r="73" spans="1:20" s="445" customFormat="1" ht="22.5" x14ac:dyDescent="0.25">
      <c r="A73" s="163">
        <f t="shared" si="2"/>
        <v>14</v>
      </c>
      <c r="B73" s="65"/>
      <c r="C73" s="162" t="s">
        <v>621</v>
      </c>
      <c r="D73" s="163" t="s">
        <v>618</v>
      </c>
      <c r="E73" s="163">
        <v>1</v>
      </c>
      <c r="F73" s="163">
        <f t="shared" si="1"/>
        <v>12</v>
      </c>
      <c r="G73" s="68"/>
      <c r="H73" s="433"/>
      <c r="I73" s="68"/>
      <c r="J73" s="444"/>
      <c r="K73" s="251"/>
      <c r="L73" s="251"/>
      <c r="M73" s="435"/>
      <c r="N73" s="435"/>
      <c r="O73" s="435"/>
      <c r="P73" s="435"/>
      <c r="Q73" s="435"/>
      <c r="T73" s="445" t="s">
        <v>632</v>
      </c>
    </row>
    <row r="74" spans="1:20" s="445" customFormat="1" x14ac:dyDescent="0.2">
      <c r="A74" s="569" t="s">
        <v>633</v>
      </c>
      <c r="B74" s="569"/>
      <c r="C74" s="569"/>
      <c r="D74" s="569"/>
      <c r="E74" s="569"/>
      <c r="F74" s="442"/>
      <c r="G74" s="441"/>
      <c r="H74" s="441"/>
      <c r="I74" s="441"/>
      <c r="J74" s="441"/>
      <c r="K74" s="441"/>
      <c r="L74" s="441"/>
      <c r="M74" s="441"/>
      <c r="N74" s="441"/>
      <c r="O74" s="441"/>
      <c r="P74" s="441"/>
      <c r="Q74" s="441"/>
    </row>
    <row r="75" spans="1:20" s="445" customFormat="1" ht="22.5" x14ac:dyDescent="0.25">
      <c r="A75" s="163"/>
      <c r="B75" s="65"/>
      <c r="C75" s="446" t="s">
        <v>624</v>
      </c>
      <c r="D75" s="163"/>
      <c r="F75" s="163">
        <v>12</v>
      </c>
      <c r="G75" s="441"/>
      <c r="H75" s="441"/>
      <c r="I75" s="441"/>
      <c r="J75" s="441"/>
      <c r="K75" s="441"/>
      <c r="L75" s="441"/>
      <c r="M75" s="441"/>
      <c r="N75" s="441"/>
      <c r="O75" s="441"/>
      <c r="P75" s="441"/>
      <c r="Q75" s="441"/>
    </row>
    <row r="76" spans="1:20" ht="33.75" x14ac:dyDescent="0.25">
      <c r="A76" s="163">
        <v>4</v>
      </c>
      <c r="B76" s="65"/>
      <c r="C76" s="274" t="s">
        <v>634</v>
      </c>
      <c r="D76" s="163" t="s">
        <v>618</v>
      </c>
      <c r="E76" s="163">
        <v>3</v>
      </c>
      <c r="F76" s="163">
        <f t="shared" ref="F76:F87" si="3">$F$75*E76</f>
        <v>36</v>
      </c>
      <c r="G76" s="68"/>
      <c r="H76" s="433"/>
      <c r="I76" s="68"/>
      <c r="J76" s="444"/>
      <c r="K76" s="251"/>
      <c r="L76" s="251"/>
      <c r="M76" s="435"/>
      <c r="N76" s="435"/>
      <c r="O76" s="435"/>
      <c r="P76" s="435"/>
      <c r="Q76" s="435"/>
    </row>
    <row r="77" spans="1:20" ht="33.75" x14ac:dyDescent="0.25">
      <c r="A77" s="163">
        <v>5</v>
      </c>
      <c r="B77" s="65"/>
      <c r="C77" s="274" t="s">
        <v>626</v>
      </c>
      <c r="D77" s="163" t="s">
        <v>76</v>
      </c>
      <c r="E77" s="163">
        <v>3</v>
      </c>
      <c r="F77" s="163">
        <f t="shared" si="3"/>
        <v>36</v>
      </c>
      <c r="G77" s="68"/>
      <c r="H77" s="433"/>
      <c r="I77" s="68"/>
      <c r="J77" s="444"/>
      <c r="K77" s="251"/>
      <c r="L77" s="251"/>
      <c r="M77" s="435"/>
      <c r="N77" s="435"/>
      <c r="O77" s="435"/>
      <c r="P77" s="435"/>
      <c r="Q77" s="435"/>
    </row>
    <row r="78" spans="1:20" ht="22.5" x14ac:dyDescent="0.25">
      <c r="A78" s="163">
        <v>6</v>
      </c>
      <c r="B78" s="65"/>
      <c r="C78" s="274" t="s">
        <v>635</v>
      </c>
      <c r="D78" s="163" t="s">
        <v>54</v>
      </c>
      <c r="E78" s="163">
        <v>45</v>
      </c>
      <c r="F78" s="163">
        <f t="shared" si="3"/>
        <v>540</v>
      </c>
      <c r="G78" s="68"/>
      <c r="H78" s="433"/>
      <c r="I78" s="68"/>
      <c r="J78" s="444"/>
      <c r="K78" s="251"/>
      <c r="L78" s="251"/>
      <c r="M78" s="435"/>
      <c r="N78" s="435"/>
      <c r="O78" s="435"/>
      <c r="P78" s="435"/>
      <c r="Q78" s="435"/>
    </row>
    <row r="79" spans="1:20" x14ac:dyDescent="0.25">
      <c r="A79" s="163">
        <v>7</v>
      </c>
      <c r="B79" s="65"/>
      <c r="C79" s="274" t="s">
        <v>636</v>
      </c>
      <c r="D79" s="163" t="s">
        <v>76</v>
      </c>
      <c r="E79" s="163">
        <v>14</v>
      </c>
      <c r="F79" s="163">
        <f t="shared" si="3"/>
        <v>168</v>
      </c>
      <c r="G79" s="68"/>
      <c r="H79" s="433"/>
      <c r="I79" s="68"/>
      <c r="J79" s="444"/>
      <c r="K79" s="251"/>
      <c r="L79" s="251"/>
      <c r="M79" s="435"/>
      <c r="N79" s="435"/>
      <c r="O79" s="435"/>
      <c r="P79" s="435"/>
      <c r="Q79" s="435"/>
    </row>
    <row r="80" spans="1:20" x14ac:dyDescent="0.25">
      <c r="A80" s="163">
        <v>8</v>
      </c>
      <c r="B80" s="65"/>
      <c r="C80" s="274" t="s">
        <v>637</v>
      </c>
      <c r="D80" s="163" t="s">
        <v>76</v>
      </c>
      <c r="E80" s="163">
        <v>6</v>
      </c>
      <c r="F80" s="163">
        <f t="shared" si="3"/>
        <v>72</v>
      </c>
      <c r="G80" s="68"/>
      <c r="H80" s="433"/>
      <c r="I80" s="68"/>
      <c r="J80" s="444"/>
      <c r="K80" s="251"/>
      <c r="L80" s="251"/>
      <c r="M80" s="435"/>
      <c r="N80" s="435"/>
      <c r="O80" s="435"/>
      <c r="P80" s="435"/>
      <c r="Q80" s="435"/>
    </row>
    <row r="81" spans="1:17" x14ac:dyDescent="0.25">
      <c r="A81" s="163">
        <v>9</v>
      </c>
      <c r="B81" s="65"/>
      <c r="C81" s="274" t="s">
        <v>628</v>
      </c>
      <c r="D81" s="163" t="s">
        <v>76</v>
      </c>
      <c r="E81" s="163">
        <v>2</v>
      </c>
      <c r="F81" s="163">
        <f t="shared" si="3"/>
        <v>24</v>
      </c>
      <c r="G81" s="68"/>
      <c r="H81" s="433"/>
      <c r="I81" s="68"/>
      <c r="J81" s="444"/>
      <c r="K81" s="251"/>
      <c r="L81" s="251"/>
      <c r="M81" s="435"/>
      <c r="N81" s="435"/>
      <c r="O81" s="435"/>
      <c r="P81" s="435"/>
      <c r="Q81" s="435"/>
    </row>
    <row r="82" spans="1:17" x14ac:dyDescent="0.25">
      <c r="A82" s="163">
        <v>10</v>
      </c>
      <c r="B82" s="65"/>
      <c r="C82" s="274" t="s">
        <v>586</v>
      </c>
      <c r="D82" s="163" t="s">
        <v>76</v>
      </c>
      <c r="E82" s="163">
        <v>2</v>
      </c>
      <c r="F82" s="163">
        <f t="shared" si="3"/>
        <v>24</v>
      </c>
      <c r="G82" s="433"/>
      <c r="H82" s="433"/>
      <c r="I82" s="433"/>
      <c r="J82" s="434"/>
      <c r="K82" s="251"/>
      <c r="L82" s="251"/>
      <c r="M82" s="435"/>
      <c r="N82" s="435"/>
      <c r="O82" s="435"/>
      <c r="P82" s="435"/>
      <c r="Q82" s="435"/>
    </row>
    <row r="83" spans="1:17" ht="33.75" x14ac:dyDescent="0.25">
      <c r="A83" s="163">
        <f t="shared" ref="A83:A87" si="4">A82+1</f>
        <v>11</v>
      </c>
      <c r="B83" s="65"/>
      <c r="C83" s="274" t="s">
        <v>631</v>
      </c>
      <c r="D83" s="163" t="s">
        <v>76</v>
      </c>
      <c r="E83" s="163">
        <v>3</v>
      </c>
      <c r="F83" s="163">
        <f t="shared" si="3"/>
        <v>36</v>
      </c>
      <c r="G83" s="68"/>
      <c r="H83" s="433"/>
      <c r="I83" s="68"/>
      <c r="J83" s="444"/>
      <c r="K83" s="251"/>
      <c r="L83" s="251"/>
      <c r="M83" s="435"/>
      <c r="N83" s="435"/>
      <c r="O83" s="435"/>
      <c r="P83" s="435"/>
      <c r="Q83" s="435"/>
    </row>
    <row r="84" spans="1:17" x14ac:dyDescent="0.25">
      <c r="A84" s="163">
        <f t="shared" si="4"/>
        <v>12</v>
      </c>
      <c r="B84" s="65"/>
      <c r="C84" s="274" t="s">
        <v>616</v>
      </c>
      <c r="D84" s="163" t="s">
        <v>69</v>
      </c>
      <c r="E84" s="163">
        <v>0.5</v>
      </c>
      <c r="F84" s="163">
        <f t="shared" si="3"/>
        <v>6</v>
      </c>
      <c r="G84" s="68"/>
      <c r="H84" s="433"/>
      <c r="I84" s="68"/>
      <c r="J84" s="444"/>
      <c r="K84" s="251"/>
      <c r="L84" s="251"/>
      <c r="M84" s="435"/>
      <c r="N84" s="435"/>
      <c r="O84" s="435"/>
      <c r="P84" s="435"/>
      <c r="Q84" s="435"/>
    </row>
    <row r="85" spans="1:17" x14ac:dyDescent="0.25">
      <c r="A85" s="163">
        <f t="shared" si="4"/>
        <v>13</v>
      </c>
      <c r="B85" s="65"/>
      <c r="C85" s="274" t="s">
        <v>617</v>
      </c>
      <c r="D85" s="163" t="s">
        <v>618</v>
      </c>
      <c r="E85" s="163">
        <v>1</v>
      </c>
      <c r="F85" s="163">
        <f t="shared" si="3"/>
        <v>12</v>
      </c>
      <c r="G85" s="68"/>
      <c r="H85" s="433"/>
      <c r="I85" s="68"/>
      <c r="J85" s="444"/>
      <c r="K85" s="251"/>
      <c r="L85" s="251"/>
      <c r="M85" s="435"/>
      <c r="N85" s="435"/>
      <c r="O85" s="435"/>
      <c r="P85" s="435"/>
      <c r="Q85" s="435"/>
    </row>
    <row r="86" spans="1:17" x14ac:dyDescent="0.25">
      <c r="A86" s="163">
        <f t="shared" si="4"/>
        <v>14</v>
      </c>
      <c r="B86" s="65"/>
      <c r="C86" s="274" t="s">
        <v>619</v>
      </c>
      <c r="D86" s="163" t="s">
        <v>618</v>
      </c>
      <c r="E86" s="163">
        <v>1</v>
      </c>
      <c r="F86" s="163">
        <f t="shared" si="3"/>
        <v>12</v>
      </c>
      <c r="G86" s="68"/>
      <c r="H86" s="433"/>
      <c r="I86" s="68"/>
      <c r="J86" s="444"/>
      <c r="K86" s="251"/>
      <c r="L86" s="251"/>
      <c r="M86" s="435"/>
      <c r="N86" s="435"/>
      <c r="O86" s="435"/>
      <c r="P86" s="435"/>
      <c r="Q86" s="435"/>
    </row>
    <row r="87" spans="1:17" ht="22.5" x14ac:dyDescent="0.25">
      <c r="A87" s="163">
        <f t="shared" si="4"/>
        <v>15</v>
      </c>
      <c r="B87" s="65"/>
      <c r="C87" s="274" t="s">
        <v>621</v>
      </c>
      <c r="D87" s="163" t="s">
        <v>618</v>
      </c>
      <c r="E87" s="163">
        <v>1</v>
      </c>
      <c r="F87" s="163">
        <f t="shared" si="3"/>
        <v>12</v>
      </c>
      <c r="G87" s="68"/>
      <c r="H87" s="433"/>
      <c r="I87" s="68"/>
      <c r="J87" s="444"/>
      <c r="K87" s="251"/>
      <c r="L87" s="251"/>
      <c r="M87" s="435"/>
      <c r="N87" s="435"/>
      <c r="O87" s="435"/>
      <c r="P87" s="435"/>
      <c r="Q87" s="435"/>
    </row>
    <row r="88" spans="1:17" s="439" customFormat="1" x14ac:dyDescent="0.2">
      <c r="A88" s="395"/>
      <c r="B88" s="569" t="s">
        <v>638</v>
      </c>
      <c r="C88" s="569"/>
      <c r="D88" s="569"/>
      <c r="E88" s="569"/>
      <c r="F88" s="442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</row>
    <row r="89" spans="1:17" ht="22.5" x14ac:dyDescent="0.2">
      <c r="A89" s="395"/>
      <c r="B89" s="402"/>
      <c r="C89" s="443" t="s">
        <v>639</v>
      </c>
      <c r="D89" s="395"/>
      <c r="F89" s="163">
        <v>5</v>
      </c>
      <c r="G89" s="441"/>
      <c r="H89" s="441"/>
      <c r="I89" s="441"/>
      <c r="J89" s="441"/>
      <c r="K89" s="441"/>
      <c r="L89" s="441"/>
      <c r="M89" s="441"/>
      <c r="N89" s="441"/>
      <c r="O89" s="441"/>
      <c r="P89" s="441"/>
      <c r="Q89" s="441"/>
    </row>
    <row r="90" spans="1:17" ht="33.75" x14ac:dyDescent="0.2">
      <c r="A90" s="163">
        <v>3</v>
      </c>
      <c r="B90" s="402"/>
      <c r="C90" s="162" t="s">
        <v>625</v>
      </c>
      <c r="D90" s="163" t="s">
        <v>618</v>
      </c>
      <c r="E90" s="163">
        <v>3</v>
      </c>
      <c r="F90" s="163">
        <f t="shared" ref="F90:F101" si="5">$F$89*E90</f>
        <v>15</v>
      </c>
      <c r="G90" s="68"/>
      <c r="H90" s="433"/>
      <c r="I90" s="68"/>
      <c r="J90" s="444"/>
      <c r="K90" s="251"/>
      <c r="L90" s="251"/>
      <c r="M90" s="435"/>
      <c r="N90" s="435"/>
      <c r="O90" s="435"/>
      <c r="P90" s="435"/>
      <c r="Q90" s="435"/>
    </row>
    <row r="91" spans="1:17" ht="33.75" x14ac:dyDescent="0.2">
      <c r="A91" s="163">
        <v>4</v>
      </c>
      <c r="B91" s="402"/>
      <c r="C91" s="162" t="s">
        <v>626</v>
      </c>
      <c r="D91" s="163" t="s">
        <v>76</v>
      </c>
      <c r="E91" s="163">
        <v>3</v>
      </c>
      <c r="F91" s="163">
        <f t="shared" si="5"/>
        <v>15</v>
      </c>
      <c r="G91" s="68"/>
      <c r="H91" s="433"/>
      <c r="I91" s="68"/>
      <c r="J91" s="444"/>
      <c r="K91" s="251"/>
      <c r="L91" s="251"/>
      <c r="M91" s="435"/>
      <c r="N91" s="435"/>
      <c r="O91" s="435"/>
      <c r="P91" s="435"/>
      <c r="Q91" s="435"/>
    </row>
    <row r="92" spans="1:17" x14ac:dyDescent="0.2">
      <c r="A92" s="163">
        <v>5</v>
      </c>
      <c r="B92" s="402"/>
      <c r="C92" s="447" t="s">
        <v>635</v>
      </c>
      <c r="D92" s="163" t="s">
        <v>54</v>
      </c>
      <c r="E92" s="163">
        <v>48</v>
      </c>
      <c r="F92" s="163">
        <f t="shared" si="5"/>
        <v>240</v>
      </c>
      <c r="G92" s="68"/>
      <c r="H92" s="433"/>
      <c r="I92" s="68"/>
      <c r="J92" s="444"/>
      <c r="K92" s="251"/>
      <c r="L92" s="251"/>
      <c r="M92" s="435"/>
      <c r="N92" s="435"/>
      <c r="O92" s="435"/>
      <c r="P92" s="435"/>
      <c r="Q92" s="435"/>
    </row>
    <row r="93" spans="1:17" x14ac:dyDescent="0.2">
      <c r="A93" s="163">
        <v>6</v>
      </c>
      <c r="B93" s="402"/>
      <c r="C93" s="162" t="s">
        <v>636</v>
      </c>
      <c r="D93" s="163" t="s">
        <v>76</v>
      </c>
      <c r="E93" s="163">
        <v>24</v>
      </c>
      <c r="F93" s="163">
        <f t="shared" si="5"/>
        <v>120</v>
      </c>
      <c r="G93" s="68"/>
      <c r="H93" s="433"/>
      <c r="I93" s="68"/>
      <c r="J93" s="444"/>
      <c r="K93" s="251"/>
      <c r="L93" s="251"/>
      <c r="M93" s="435"/>
      <c r="N93" s="435"/>
      <c r="O93" s="435"/>
      <c r="P93" s="435"/>
      <c r="Q93" s="435"/>
    </row>
    <row r="94" spans="1:17" x14ac:dyDescent="0.2">
      <c r="A94" s="163">
        <v>7</v>
      </c>
      <c r="B94" s="402"/>
      <c r="C94" s="162" t="s">
        <v>640</v>
      </c>
      <c r="D94" s="163" t="s">
        <v>76</v>
      </c>
      <c r="E94" s="163">
        <v>8</v>
      </c>
      <c r="F94" s="163">
        <f t="shared" si="5"/>
        <v>40</v>
      </c>
      <c r="G94" s="68"/>
      <c r="H94" s="433"/>
      <c r="I94" s="68"/>
      <c r="J94" s="444"/>
      <c r="K94" s="251"/>
      <c r="L94" s="251"/>
      <c r="M94" s="435"/>
      <c r="N94" s="435"/>
      <c r="O94" s="435"/>
      <c r="P94" s="435"/>
      <c r="Q94" s="435"/>
    </row>
    <row r="95" spans="1:17" x14ac:dyDescent="0.2">
      <c r="A95" s="163">
        <v>8</v>
      </c>
      <c r="B95" s="402"/>
      <c r="C95" s="447" t="s">
        <v>586</v>
      </c>
      <c r="D95" s="163" t="s">
        <v>76</v>
      </c>
      <c r="E95" s="163">
        <v>2</v>
      </c>
      <c r="F95" s="163">
        <f t="shared" si="5"/>
        <v>10</v>
      </c>
      <c r="G95" s="68"/>
      <c r="H95" s="433"/>
      <c r="I95" s="68"/>
      <c r="J95" s="444"/>
      <c r="K95" s="251"/>
      <c r="L95" s="251"/>
      <c r="M95" s="435"/>
      <c r="N95" s="435"/>
      <c r="O95" s="435"/>
      <c r="P95" s="435"/>
      <c r="Q95" s="435"/>
    </row>
    <row r="96" spans="1:17" x14ac:dyDescent="0.2">
      <c r="A96" s="163">
        <v>9</v>
      </c>
      <c r="B96" s="402"/>
      <c r="C96" s="447" t="s">
        <v>628</v>
      </c>
      <c r="D96" s="163" t="s">
        <v>76</v>
      </c>
      <c r="E96" s="163">
        <v>2</v>
      </c>
      <c r="F96" s="163">
        <f t="shared" si="5"/>
        <v>10</v>
      </c>
      <c r="G96" s="68"/>
      <c r="H96" s="433"/>
      <c r="I96" s="68"/>
      <c r="J96" s="434"/>
      <c r="K96" s="251"/>
      <c r="L96" s="251"/>
      <c r="M96" s="435"/>
      <c r="N96" s="435"/>
      <c r="O96" s="435"/>
      <c r="P96" s="435"/>
      <c r="Q96" s="435"/>
    </row>
    <row r="97" spans="1:17" ht="33.75" x14ac:dyDescent="0.2">
      <c r="A97" s="163">
        <v>10</v>
      </c>
      <c r="B97" s="402"/>
      <c r="C97" s="162" t="s">
        <v>641</v>
      </c>
      <c r="D97" s="163" t="s">
        <v>76</v>
      </c>
      <c r="E97" s="163">
        <v>6</v>
      </c>
      <c r="F97" s="163">
        <f t="shared" si="5"/>
        <v>30</v>
      </c>
      <c r="G97" s="433"/>
      <c r="H97" s="433"/>
      <c r="I97" s="433"/>
      <c r="J97" s="444"/>
      <c r="K97" s="251"/>
      <c r="L97" s="251"/>
      <c r="M97" s="435"/>
      <c r="N97" s="435"/>
      <c r="O97" s="435"/>
      <c r="P97" s="435"/>
      <c r="Q97" s="435"/>
    </row>
    <row r="98" spans="1:17" x14ac:dyDescent="0.2">
      <c r="A98" s="163">
        <v>11</v>
      </c>
      <c r="B98" s="402"/>
      <c r="C98" s="162" t="s">
        <v>616</v>
      </c>
      <c r="D98" s="163" t="s">
        <v>69</v>
      </c>
      <c r="E98" s="163">
        <v>1</v>
      </c>
      <c r="F98" s="163">
        <f t="shared" si="5"/>
        <v>5</v>
      </c>
      <c r="G98" s="68"/>
      <c r="H98" s="433"/>
      <c r="I98" s="68"/>
      <c r="J98" s="444"/>
      <c r="K98" s="251"/>
      <c r="L98" s="251"/>
      <c r="M98" s="435"/>
      <c r="N98" s="435"/>
      <c r="O98" s="435"/>
      <c r="P98" s="435"/>
      <c r="Q98" s="435"/>
    </row>
    <row r="99" spans="1:17" x14ac:dyDescent="0.2">
      <c r="A99" s="163">
        <f t="shared" ref="A99:A101" si="6">A98+1</f>
        <v>12</v>
      </c>
      <c r="B99" s="402"/>
      <c r="C99" s="162" t="s">
        <v>617</v>
      </c>
      <c r="D99" s="163" t="s">
        <v>618</v>
      </c>
      <c r="E99" s="163">
        <v>1</v>
      </c>
      <c r="F99" s="163">
        <f t="shared" si="5"/>
        <v>5</v>
      </c>
      <c r="G99" s="68"/>
      <c r="H99" s="433"/>
      <c r="I99" s="68"/>
      <c r="J99" s="444"/>
      <c r="K99" s="251"/>
      <c r="L99" s="251"/>
      <c r="M99" s="435"/>
      <c r="N99" s="435"/>
      <c r="O99" s="435"/>
      <c r="P99" s="435"/>
      <c r="Q99" s="435"/>
    </row>
    <row r="100" spans="1:17" x14ac:dyDescent="0.2">
      <c r="A100" s="163">
        <f t="shared" si="6"/>
        <v>13</v>
      </c>
      <c r="B100" s="402"/>
      <c r="C100" s="162" t="s">
        <v>619</v>
      </c>
      <c r="D100" s="163" t="s">
        <v>618</v>
      </c>
      <c r="E100" s="163">
        <v>1</v>
      </c>
      <c r="F100" s="163">
        <f t="shared" si="5"/>
        <v>5</v>
      </c>
      <c r="G100" s="68"/>
      <c r="H100" s="433"/>
      <c r="I100" s="68"/>
      <c r="J100" s="444"/>
      <c r="K100" s="251"/>
      <c r="L100" s="251"/>
      <c r="M100" s="435"/>
      <c r="N100" s="435"/>
      <c r="O100" s="435"/>
      <c r="P100" s="435"/>
      <c r="Q100" s="435"/>
    </row>
    <row r="101" spans="1:17" ht="22.5" x14ac:dyDescent="0.2">
      <c r="A101" s="163">
        <f t="shared" si="6"/>
        <v>14</v>
      </c>
      <c r="B101" s="402"/>
      <c r="C101" s="162" t="s">
        <v>621</v>
      </c>
      <c r="D101" s="163" t="s">
        <v>618</v>
      </c>
      <c r="E101" s="163">
        <v>1</v>
      </c>
      <c r="F101" s="163">
        <f t="shared" si="5"/>
        <v>5</v>
      </c>
      <c r="G101" s="68"/>
      <c r="H101" s="433"/>
      <c r="I101" s="68"/>
      <c r="J101" s="444"/>
      <c r="K101" s="251"/>
      <c r="L101" s="251"/>
      <c r="M101" s="435"/>
      <c r="N101" s="435"/>
      <c r="O101" s="435"/>
      <c r="P101" s="435"/>
      <c r="Q101" s="435"/>
    </row>
    <row r="102" spans="1:17" ht="23.65" customHeight="1" x14ac:dyDescent="0.2">
      <c r="A102" s="573" t="s">
        <v>642</v>
      </c>
      <c r="B102" s="573"/>
      <c r="C102" s="573"/>
      <c r="D102" s="573"/>
      <c r="E102" s="573"/>
      <c r="F102" s="163"/>
      <c r="G102" s="68"/>
      <c r="H102" s="433"/>
      <c r="I102" s="68"/>
      <c r="J102" s="444"/>
      <c r="K102" s="251"/>
      <c r="L102" s="251"/>
      <c r="M102" s="435"/>
      <c r="N102" s="435"/>
      <c r="O102" s="435"/>
      <c r="P102" s="435"/>
      <c r="Q102" s="435"/>
    </row>
    <row r="103" spans="1:17" s="439" customFormat="1" ht="22.5" x14ac:dyDescent="0.2">
      <c r="A103" s="395"/>
      <c r="B103" s="402"/>
      <c r="C103" s="443" t="s">
        <v>643</v>
      </c>
      <c r="D103" s="395"/>
      <c r="F103" s="163">
        <v>25</v>
      </c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</row>
    <row r="104" spans="1:17" ht="33.75" x14ac:dyDescent="0.2">
      <c r="A104" s="163">
        <v>3</v>
      </c>
      <c r="B104" s="402"/>
      <c r="C104" s="162" t="s">
        <v>625</v>
      </c>
      <c r="D104" s="163" t="s">
        <v>618</v>
      </c>
      <c r="E104" s="163">
        <v>4</v>
      </c>
      <c r="F104" s="163">
        <f t="shared" ref="F104:F115" si="7">$F$103*E104</f>
        <v>100</v>
      </c>
      <c r="G104" s="68"/>
      <c r="H104" s="433"/>
      <c r="I104" s="68"/>
      <c r="J104" s="444"/>
      <c r="K104" s="251"/>
      <c r="L104" s="251"/>
      <c r="M104" s="435"/>
      <c r="N104" s="435"/>
      <c r="O104" s="435"/>
      <c r="P104" s="435"/>
      <c r="Q104" s="435"/>
    </row>
    <row r="105" spans="1:17" ht="33.75" x14ac:dyDescent="0.2">
      <c r="A105" s="163">
        <v>4</v>
      </c>
      <c r="B105" s="402"/>
      <c r="C105" s="162" t="s">
        <v>626</v>
      </c>
      <c r="D105" s="163" t="s">
        <v>76</v>
      </c>
      <c r="E105" s="163">
        <v>4</v>
      </c>
      <c r="F105" s="163">
        <f t="shared" si="7"/>
        <v>100</v>
      </c>
      <c r="G105" s="68"/>
      <c r="H105" s="433"/>
      <c r="I105" s="68"/>
      <c r="J105" s="444"/>
      <c r="K105" s="251"/>
      <c r="L105" s="251"/>
      <c r="M105" s="435"/>
      <c r="N105" s="435"/>
      <c r="O105" s="435"/>
      <c r="P105" s="435"/>
      <c r="Q105" s="435"/>
    </row>
    <row r="106" spans="1:17" x14ac:dyDescent="0.2">
      <c r="A106" s="163">
        <v>5</v>
      </c>
      <c r="B106" s="402"/>
      <c r="C106" s="447" t="s">
        <v>635</v>
      </c>
      <c r="D106" s="163" t="s">
        <v>54</v>
      </c>
      <c r="E106" s="163">
        <v>72</v>
      </c>
      <c r="F106" s="163">
        <f t="shared" si="7"/>
        <v>1800</v>
      </c>
      <c r="G106" s="68"/>
      <c r="H106" s="433"/>
      <c r="I106" s="68"/>
      <c r="J106" s="444"/>
      <c r="K106" s="251"/>
      <c r="L106" s="251"/>
      <c r="M106" s="435"/>
      <c r="N106" s="435"/>
      <c r="O106" s="435"/>
      <c r="P106" s="435"/>
      <c r="Q106" s="435"/>
    </row>
    <row r="107" spans="1:17" ht="12" x14ac:dyDescent="0.2">
      <c r="A107" s="163">
        <v>6</v>
      </c>
      <c r="B107" s="402"/>
      <c r="C107" s="162" t="s">
        <v>644</v>
      </c>
      <c r="D107" s="163" t="s">
        <v>76</v>
      </c>
      <c r="E107" s="163">
        <v>18</v>
      </c>
      <c r="F107" s="163">
        <f t="shared" si="7"/>
        <v>450</v>
      </c>
      <c r="G107" s="68"/>
      <c r="H107" s="433"/>
      <c r="I107" s="68"/>
      <c r="J107" s="444"/>
      <c r="K107" s="251"/>
      <c r="L107" s="251"/>
      <c r="M107" s="435"/>
      <c r="N107" s="435"/>
      <c r="O107" s="435"/>
      <c r="P107" s="435"/>
      <c r="Q107" s="435"/>
    </row>
    <row r="108" spans="1:17" x14ac:dyDescent="0.2">
      <c r="A108" s="163">
        <v>7</v>
      </c>
      <c r="B108" s="402"/>
      <c r="C108" s="162" t="s">
        <v>645</v>
      </c>
      <c r="D108" s="163" t="s">
        <v>76</v>
      </c>
      <c r="E108" s="163">
        <v>10</v>
      </c>
      <c r="F108" s="163">
        <f t="shared" si="7"/>
        <v>250</v>
      </c>
      <c r="G108" s="68"/>
      <c r="H108" s="433"/>
      <c r="I108" s="68"/>
      <c r="J108" s="444"/>
      <c r="K108" s="251"/>
      <c r="L108" s="251"/>
      <c r="M108" s="435"/>
      <c r="N108" s="435"/>
      <c r="O108" s="435"/>
      <c r="P108" s="435"/>
      <c r="Q108" s="435"/>
    </row>
    <row r="109" spans="1:17" x14ac:dyDescent="0.2">
      <c r="A109" s="163">
        <v>8</v>
      </c>
      <c r="B109" s="402"/>
      <c r="C109" s="447" t="s">
        <v>586</v>
      </c>
      <c r="D109" s="163" t="s">
        <v>76</v>
      </c>
      <c r="E109" s="163">
        <v>2</v>
      </c>
      <c r="F109" s="163">
        <f t="shared" si="7"/>
        <v>50</v>
      </c>
      <c r="G109" s="68"/>
      <c r="H109" s="433"/>
      <c r="I109" s="68"/>
      <c r="J109" s="444"/>
      <c r="K109" s="251"/>
      <c r="L109" s="251"/>
      <c r="M109" s="435"/>
      <c r="N109" s="435"/>
      <c r="O109" s="435"/>
      <c r="P109" s="435"/>
      <c r="Q109" s="435"/>
    </row>
    <row r="110" spans="1:17" x14ac:dyDescent="0.2">
      <c r="A110" s="163">
        <v>9</v>
      </c>
      <c r="B110" s="402"/>
      <c r="C110" s="447" t="s">
        <v>646</v>
      </c>
      <c r="D110" s="163" t="s">
        <v>76</v>
      </c>
      <c r="E110" s="163">
        <v>2</v>
      </c>
      <c r="F110" s="163">
        <f t="shared" si="7"/>
        <v>50</v>
      </c>
      <c r="G110" s="68"/>
      <c r="H110" s="433"/>
      <c r="I110" s="68"/>
      <c r="J110" s="434"/>
      <c r="K110" s="251"/>
      <c r="L110" s="251"/>
      <c r="M110" s="435"/>
      <c r="N110" s="435"/>
      <c r="O110" s="435"/>
      <c r="P110" s="435"/>
      <c r="Q110" s="435"/>
    </row>
    <row r="111" spans="1:17" ht="33.75" x14ac:dyDescent="0.2">
      <c r="A111" s="163">
        <f t="shared" ref="A111:A115" si="8">A110+1</f>
        <v>10</v>
      </c>
      <c r="B111" s="402"/>
      <c r="C111" s="162" t="s">
        <v>631</v>
      </c>
      <c r="D111" s="163" t="s">
        <v>76</v>
      </c>
      <c r="E111" s="163">
        <v>8</v>
      </c>
      <c r="F111" s="163">
        <f t="shared" si="7"/>
        <v>200</v>
      </c>
      <c r="G111" s="433"/>
      <c r="H111" s="433"/>
      <c r="I111" s="433"/>
      <c r="J111" s="444"/>
      <c r="K111" s="251"/>
      <c r="L111" s="251"/>
      <c r="M111" s="435"/>
      <c r="N111" s="435"/>
      <c r="O111" s="435"/>
      <c r="P111" s="435"/>
      <c r="Q111" s="435"/>
    </row>
    <row r="112" spans="1:17" x14ac:dyDescent="0.2">
      <c r="A112" s="163">
        <f t="shared" si="8"/>
        <v>11</v>
      </c>
      <c r="B112" s="402"/>
      <c r="C112" s="162" t="s">
        <v>616</v>
      </c>
      <c r="D112" s="163" t="s">
        <v>69</v>
      </c>
      <c r="E112" s="163">
        <v>1</v>
      </c>
      <c r="F112" s="163">
        <f t="shared" si="7"/>
        <v>25</v>
      </c>
      <c r="G112" s="68"/>
      <c r="H112" s="433"/>
      <c r="I112" s="68"/>
      <c r="J112" s="444"/>
      <c r="K112" s="251"/>
      <c r="L112" s="251"/>
      <c r="M112" s="435"/>
      <c r="N112" s="435"/>
      <c r="O112" s="435"/>
      <c r="P112" s="435"/>
      <c r="Q112" s="435"/>
    </row>
    <row r="113" spans="1:17" x14ac:dyDescent="0.2">
      <c r="A113" s="163">
        <f t="shared" si="8"/>
        <v>12</v>
      </c>
      <c r="B113" s="402"/>
      <c r="C113" s="162" t="s">
        <v>617</v>
      </c>
      <c r="D113" s="163" t="s">
        <v>618</v>
      </c>
      <c r="E113" s="163">
        <v>1</v>
      </c>
      <c r="F113" s="163">
        <f t="shared" si="7"/>
        <v>25</v>
      </c>
      <c r="G113" s="68"/>
      <c r="H113" s="433"/>
      <c r="I113" s="68"/>
      <c r="J113" s="444"/>
      <c r="K113" s="251"/>
      <c r="L113" s="251"/>
      <c r="M113" s="435"/>
      <c r="N113" s="435"/>
      <c r="O113" s="435"/>
      <c r="P113" s="435"/>
      <c r="Q113" s="435"/>
    </row>
    <row r="114" spans="1:17" x14ac:dyDescent="0.2">
      <c r="A114" s="163">
        <f t="shared" si="8"/>
        <v>13</v>
      </c>
      <c r="B114" s="402"/>
      <c r="C114" s="162" t="s">
        <v>619</v>
      </c>
      <c r="D114" s="163" t="s">
        <v>618</v>
      </c>
      <c r="E114" s="163">
        <v>1</v>
      </c>
      <c r="F114" s="163">
        <f t="shared" si="7"/>
        <v>25</v>
      </c>
      <c r="G114" s="68"/>
      <c r="H114" s="433"/>
      <c r="I114" s="68"/>
      <c r="J114" s="444"/>
      <c r="K114" s="251"/>
      <c r="L114" s="251"/>
      <c r="M114" s="435"/>
      <c r="N114" s="435"/>
      <c r="O114" s="435"/>
      <c r="P114" s="435"/>
      <c r="Q114" s="435"/>
    </row>
    <row r="115" spans="1:17" ht="22.5" x14ac:dyDescent="0.2">
      <c r="A115" s="163">
        <f t="shared" si="8"/>
        <v>14</v>
      </c>
      <c r="B115" s="402"/>
      <c r="C115" s="162" t="s">
        <v>621</v>
      </c>
      <c r="D115" s="163" t="s">
        <v>618</v>
      </c>
      <c r="E115" s="163">
        <v>1</v>
      </c>
      <c r="F115" s="163">
        <f t="shared" si="7"/>
        <v>25</v>
      </c>
      <c r="G115" s="68"/>
      <c r="H115" s="433"/>
      <c r="I115" s="68"/>
      <c r="J115" s="444"/>
      <c r="K115" s="251"/>
      <c r="L115" s="251"/>
      <c r="M115" s="435"/>
      <c r="N115" s="435"/>
      <c r="O115" s="435"/>
      <c r="P115" s="435"/>
      <c r="Q115" s="435"/>
    </row>
    <row r="116" spans="1:17" ht="23.65" customHeight="1" x14ac:dyDescent="0.2">
      <c r="A116" s="573" t="s">
        <v>647</v>
      </c>
      <c r="B116" s="573"/>
      <c r="C116" s="573"/>
      <c r="D116" s="573"/>
      <c r="E116" s="573"/>
      <c r="F116" s="448"/>
      <c r="G116" s="441"/>
      <c r="H116" s="441"/>
      <c r="I116" s="441"/>
      <c r="J116" s="441"/>
      <c r="K116" s="441"/>
      <c r="L116" s="441"/>
      <c r="M116" s="441"/>
      <c r="N116" s="441"/>
      <c r="O116" s="441"/>
      <c r="P116" s="441"/>
      <c r="Q116" s="441"/>
    </row>
    <row r="117" spans="1:17" ht="22.5" x14ac:dyDescent="0.25">
      <c r="A117" s="163"/>
      <c r="B117" s="65"/>
      <c r="C117" s="446" t="s">
        <v>648</v>
      </c>
      <c r="D117" s="163"/>
      <c r="F117" s="163">
        <v>25</v>
      </c>
      <c r="G117" s="441"/>
      <c r="H117" s="441"/>
      <c r="I117" s="441"/>
      <c r="J117" s="441"/>
      <c r="K117" s="441"/>
      <c r="L117" s="441"/>
      <c r="M117" s="441"/>
      <c r="N117" s="441"/>
      <c r="O117" s="441"/>
      <c r="P117" s="441"/>
      <c r="Q117" s="441"/>
    </row>
    <row r="118" spans="1:17" ht="33.75" x14ac:dyDescent="0.25">
      <c r="A118" s="163">
        <v>3</v>
      </c>
      <c r="B118" s="65"/>
      <c r="C118" s="274" t="s">
        <v>625</v>
      </c>
      <c r="D118" s="163" t="s">
        <v>618</v>
      </c>
      <c r="E118" s="163">
        <v>3</v>
      </c>
      <c r="F118" s="163">
        <f t="shared" ref="F118:F129" si="9">$F$117*E118</f>
        <v>75</v>
      </c>
      <c r="G118" s="68"/>
      <c r="H118" s="433"/>
      <c r="I118" s="68"/>
      <c r="J118" s="444"/>
      <c r="K118" s="251"/>
      <c r="L118" s="251"/>
      <c r="M118" s="435"/>
      <c r="N118" s="435"/>
      <c r="O118" s="435"/>
      <c r="P118" s="435"/>
      <c r="Q118" s="435"/>
    </row>
    <row r="119" spans="1:17" s="439" customFormat="1" ht="33.75" x14ac:dyDescent="0.25">
      <c r="A119" s="163">
        <v>4</v>
      </c>
      <c r="B119" s="65"/>
      <c r="C119" s="274" t="s">
        <v>626</v>
      </c>
      <c r="D119" s="163" t="s">
        <v>76</v>
      </c>
      <c r="E119" s="163">
        <v>3</v>
      </c>
      <c r="F119" s="163">
        <f t="shared" si="9"/>
        <v>75</v>
      </c>
      <c r="G119" s="68"/>
      <c r="H119" s="433"/>
      <c r="I119" s="68"/>
      <c r="J119" s="444"/>
      <c r="K119" s="251"/>
      <c r="L119" s="251"/>
      <c r="M119" s="435"/>
      <c r="N119" s="435"/>
      <c r="O119" s="435"/>
      <c r="P119" s="435"/>
      <c r="Q119" s="435"/>
    </row>
    <row r="120" spans="1:17" ht="22.5" x14ac:dyDescent="0.25">
      <c r="A120" s="163">
        <v>5</v>
      </c>
      <c r="B120" s="65"/>
      <c r="C120" s="274" t="s">
        <v>627</v>
      </c>
      <c r="D120" s="163" t="s">
        <v>54</v>
      </c>
      <c r="E120" s="163">
        <v>54</v>
      </c>
      <c r="F120" s="163">
        <f t="shared" si="9"/>
        <v>1350</v>
      </c>
      <c r="G120" s="68"/>
      <c r="H120" s="433"/>
      <c r="I120" s="68"/>
      <c r="J120" s="444"/>
      <c r="K120" s="251"/>
      <c r="L120" s="251"/>
      <c r="M120" s="435"/>
      <c r="N120" s="435"/>
      <c r="O120" s="435"/>
      <c r="P120" s="435"/>
      <c r="Q120" s="435"/>
    </row>
    <row r="121" spans="1:17" x14ac:dyDescent="0.25">
      <c r="A121" s="163">
        <v>6</v>
      </c>
      <c r="B121" s="65"/>
      <c r="C121" s="274" t="s">
        <v>636</v>
      </c>
      <c r="D121" s="163" t="s">
        <v>76</v>
      </c>
      <c r="E121" s="163">
        <v>20</v>
      </c>
      <c r="F121" s="163">
        <f t="shared" si="9"/>
        <v>500</v>
      </c>
      <c r="G121" s="68"/>
      <c r="H121" s="433"/>
      <c r="I121" s="68"/>
      <c r="J121" s="444"/>
      <c r="K121" s="251"/>
      <c r="L121" s="251"/>
      <c r="M121" s="435"/>
      <c r="N121" s="435"/>
      <c r="O121" s="435"/>
      <c r="P121" s="435"/>
      <c r="Q121" s="435"/>
    </row>
    <row r="122" spans="1:17" x14ac:dyDescent="0.25">
      <c r="A122" s="163">
        <v>7</v>
      </c>
      <c r="B122" s="65"/>
      <c r="C122" s="274" t="s">
        <v>649</v>
      </c>
      <c r="D122" s="163" t="s">
        <v>76</v>
      </c>
      <c r="E122" s="163">
        <v>6</v>
      </c>
      <c r="F122" s="163">
        <f t="shared" si="9"/>
        <v>150</v>
      </c>
      <c r="G122" s="68"/>
      <c r="H122" s="433"/>
      <c r="I122" s="68"/>
      <c r="J122" s="444"/>
      <c r="K122" s="251"/>
      <c r="L122" s="251"/>
      <c r="M122" s="435"/>
      <c r="N122" s="435"/>
      <c r="O122" s="435"/>
      <c r="P122" s="435"/>
      <c r="Q122" s="435"/>
    </row>
    <row r="123" spans="1:17" x14ac:dyDescent="0.25">
      <c r="A123" s="163">
        <v>8</v>
      </c>
      <c r="B123" s="65"/>
      <c r="C123" s="274" t="s">
        <v>586</v>
      </c>
      <c r="D123" s="163" t="s">
        <v>76</v>
      </c>
      <c r="E123" s="163">
        <v>2</v>
      </c>
      <c r="F123" s="163">
        <f t="shared" si="9"/>
        <v>50</v>
      </c>
      <c r="G123" s="68"/>
      <c r="H123" s="433"/>
      <c r="I123" s="68"/>
      <c r="J123" s="444"/>
      <c r="K123" s="251"/>
      <c r="L123" s="251"/>
      <c r="M123" s="435"/>
      <c r="N123" s="435"/>
      <c r="O123" s="435"/>
      <c r="P123" s="435"/>
      <c r="Q123" s="435"/>
    </row>
    <row r="124" spans="1:17" x14ac:dyDescent="0.25">
      <c r="A124" s="163">
        <v>9</v>
      </c>
      <c r="B124" s="65"/>
      <c r="C124" s="274" t="s">
        <v>628</v>
      </c>
      <c r="D124" s="163" t="s">
        <v>76</v>
      </c>
      <c r="E124" s="163">
        <v>2</v>
      </c>
      <c r="F124" s="163">
        <f t="shared" si="9"/>
        <v>50</v>
      </c>
      <c r="G124" s="68"/>
      <c r="H124" s="433"/>
      <c r="I124" s="68"/>
      <c r="J124" s="434"/>
      <c r="K124" s="251"/>
      <c r="L124" s="251"/>
      <c r="M124" s="435"/>
      <c r="N124" s="435"/>
      <c r="O124" s="435"/>
      <c r="P124" s="435"/>
      <c r="Q124" s="435"/>
    </row>
    <row r="125" spans="1:17" ht="33.75" x14ac:dyDescent="0.25">
      <c r="A125" s="163">
        <f t="shared" ref="A125:A129" si="10">A124+1</f>
        <v>10</v>
      </c>
      <c r="B125" s="65"/>
      <c r="C125" s="274" t="s">
        <v>641</v>
      </c>
      <c r="D125" s="163" t="s">
        <v>76</v>
      </c>
      <c r="E125" s="163">
        <v>8</v>
      </c>
      <c r="F125" s="163">
        <f t="shared" si="9"/>
        <v>200</v>
      </c>
      <c r="G125" s="433"/>
      <c r="H125" s="433"/>
      <c r="I125" s="433"/>
      <c r="J125" s="444"/>
      <c r="K125" s="251"/>
      <c r="L125" s="251"/>
      <c r="M125" s="435"/>
      <c r="N125" s="435"/>
      <c r="O125" s="435"/>
      <c r="P125" s="435"/>
      <c r="Q125" s="435"/>
    </row>
    <row r="126" spans="1:17" x14ac:dyDescent="0.25">
      <c r="A126" s="163">
        <f t="shared" si="10"/>
        <v>11</v>
      </c>
      <c r="B126" s="65"/>
      <c r="C126" s="274" t="s">
        <v>616</v>
      </c>
      <c r="D126" s="163" t="s">
        <v>69</v>
      </c>
      <c r="E126" s="163">
        <v>1</v>
      </c>
      <c r="F126" s="163">
        <f t="shared" si="9"/>
        <v>25</v>
      </c>
      <c r="G126" s="68"/>
      <c r="H126" s="433"/>
      <c r="I126" s="68"/>
      <c r="J126" s="444"/>
      <c r="K126" s="251"/>
      <c r="L126" s="251"/>
      <c r="M126" s="435"/>
      <c r="N126" s="435"/>
      <c r="O126" s="435"/>
      <c r="P126" s="435"/>
      <c r="Q126" s="435"/>
    </row>
    <row r="127" spans="1:17" x14ac:dyDescent="0.25">
      <c r="A127" s="163">
        <f t="shared" si="10"/>
        <v>12</v>
      </c>
      <c r="B127" s="65"/>
      <c r="C127" s="274" t="s">
        <v>617</v>
      </c>
      <c r="D127" s="163" t="s">
        <v>618</v>
      </c>
      <c r="E127" s="163">
        <v>1</v>
      </c>
      <c r="F127" s="163">
        <f t="shared" si="9"/>
        <v>25</v>
      </c>
      <c r="G127" s="68"/>
      <c r="H127" s="433"/>
      <c r="I127" s="68"/>
      <c r="J127" s="444"/>
      <c r="K127" s="251"/>
      <c r="L127" s="251"/>
      <c r="M127" s="435"/>
      <c r="N127" s="435"/>
      <c r="O127" s="435"/>
      <c r="P127" s="435"/>
      <c r="Q127" s="435"/>
    </row>
    <row r="128" spans="1:17" x14ac:dyDescent="0.25">
      <c r="A128" s="163">
        <f t="shared" si="10"/>
        <v>13</v>
      </c>
      <c r="B128" s="65"/>
      <c r="C128" s="274" t="s">
        <v>619</v>
      </c>
      <c r="D128" s="163" t="s">
        <v>618</v>
      </c>
      <c r="E128" s="163">
        <v>1</v>
      </c>
      <c r="F128" s="163">
        <f t="shared" si="9"/>
        <v>25</v>
      </c>
      <c r="G128" s="68"/>
      <c r="H128" s="433"/>
      <c r="I128" s="68"/>
      <c r="J128" s="444"/>
      <c r="K128" s="251"/>
      <c r="L128" s="251"/>
      <c r="M128" s="435"/>
      <c r="N128" s="435"/>
      <c r="O128" s="435"/>
      <c r="P128" s="435"/>
      <c r="Q128" s="435"/>
    </row>
    <row r="129" spans="1:17" ht="22.5" x14ac:dyDescent="0.25">
      <c r="A129" s="163">
        <f t="shared" si="10"/>
        <v>14</v>
      </c>
      <c r="B129" s="65"/>
      <c r="C129" s="274" t="s">
        <v>621</v>
      </c>
      <c r="D129" s="163" t="s">
        <v>618</v>
      </c>
      <c r="E129" s="163">
        <v>1</v>
      </c>
      <c r="F129" s="163">
        <f t="shared" si="9"/>
        <v>25</v>
      </c>
      <c r="G129" s="68"/>
      <c r="H129" s="433"/>
      <c r="I129" s="68"/>
      <c r="J129" s="444"/>
      <c r="K129" s="251"/>
      <c r="L129" s="251"/>
      <c r="M129" s="435"/>
      <c r="N129" s="435"/>
      <c r="O129" s="435"/>
      <c r="P129" s="435"/>
      <c r="Q129" s="435"/>
    </row>
    <row r="130" spans="1:17" x14ac:dyDescent="0.2">
      <c r="A130" s="569" t="s">
        <v>650</v>
      </c>
      <c r="B130" s="569"/>
      <c r="C130" s="569"/>
      <c r="D130" s="569"/>
      <c r="E130" s="569"/>
      <c r="F130" s="442"/>
      <c r="G130" s="441"/>
      <c r="H130" s="441"/>
      <c r="I130" s="441"/>
      <c r="J130" s="441"/>
      <c r="K130" s="441"/>
      <c r="L130" s="441"/>
      <c r="M130" s="441"/>
      <c r="N130" s="441"/>
      <c r="O130" s="441"/>
      <c r="P130" s="441"/>
      <c r="Q130" s="441"/>
    </row>
    <row r="131" spans="1:17" ht="22.5" x14ac:dyDescent="0.25">
      <c r="A131" s="163"/>
      <c r="B131" s="65"/>
      <c r="C131" s="446" t="s">
        <v>651</v>
      </c>
      <c r="D131" s="163"/>
      <c r="F131" s="163">
        <v>5</v>
      </c>
      <c r="G131" s="441"/>
      <c r="H131" s="441"/>
      <c r="I131" s="441"/>
      <c r="J131" s="441"/>
      <c r="K131" s="441"/>
      <c r="L131" s="441"/>
      <c r="M131" s="441"/>
      <c r="N131" s="441"/>
      <c r="O131" s="441"/>
      <c r="P131" s="441"/>
      <c r="Q131" s="441"/>
    </row>
    <row r="132" spans="1:17" ht="33.75" x14ac:dyDescent="0.25">
      <c r="A132" s="163">
        <v>4</v>
      </c>
      <c r="B132" s="65"/>
      <c r="C132" s="274" t="s">
        <v>625</v>
      </c>
      <c r="D132" s="163" t="s">
        <v>618</v>
      </c>
      <c r="E132" s="163">
        <v>3</v>
      </c>
      <c r="F132" s="163">
        <f t="shared" ref="F132:F143" si="11">$F$131*E132</f>
        <v>15</v>
      </c>
      <c r="G132" s="68"/>
      <c r="H132" s="433"/>
      <c r="I132" s="68"/>
      <c r="J132" s="444"/>
      <c r="K132" s="251"/>
      <c r="L132" s="251"/>
      <c r="M132" s="435"/>
      <c r="N132" s="435"/>
      <c r="O132" s="435"/>
      <c r="P132" s="435"/>
      <c r="Q132" s="435"/>
    </row>
    <row r="133" spans="1:17" ht="33.75" x14ac:dyDescent="0.25">
      <c r="A133" s="163">
        <v>5</v>
      </c>
      <c r="B133" s="65"/>
      <c r="C133" s="274" t="s">
        <v>626</v>
      </c>
      <c r="D133" s="163" t="s">
        <v>76</v>
      </c>
      <c r="E133" s="163">
        <v>3</v>
      </c>
      <c r="F133" s="163">
        <f t="shared" si="11"/>
        <v>15</v>
      </c>
      <c r="G133" s="68"/>
      <c r="H133" s="433"/>
      <c r="I133" s="68"/>
      <c r="J133" s="444"/>
      <c r="K133" s="251"/>
      <c r="L133" s="251"/>
      <c r="M133" s="435"/>
      <c r="N133" s="435"/>
      <c r="O133" s="435"/>
      <c r="P133" s="435"/>
      <c r="Q133" s="435"/>
    </row>
    <row r="134" spans="1:17" ht="22.5" x14ac:dyDescent="0.25">
      <c r="A134" s="163">
        <v>6</v>
      </c>
      <c r="B134" s="65"/>
      <c r="C134" s="274" t="s">
        <v>635</v>
      </c>
      <c r="D134" s="163" t="s">
        <v>54</v>
      </c>
      <c r="E134" s="163">
        <v>56</v>
      </c>
      <c r="F134" s="163">
        <f t="shared" si="11"/>
        <v>280</v>
      </c>
      <c r="G134" s="68"/>
      <c r="H134" s="433"/>
      <c r="I134" s="68"/>
      <c r="J134" s="444"/>
      <c r="K134" s="251"/>
      <c r="L134" s="251"/>
      <c r="M134" s="435"/>
      <c r="N134" s="435"/>
      <c r="O134" s="435"/>
      <c r="P134" s="435"/>
      <c r="Q134" s="435"/>
    </row>
    <row r="135" spans="1:17" x14ac:dyDescent="0.25">
      <c r="A135" s="163">
        <v>7</v>
      </c>
      <c r="B135" s="65"/>
      <c r="C135" s="274" t="s">
        <v>628</v>
      </c>
      <c r="D135" s="163" t="s">
        <v>76</v>
      </c>
      <c r="E135" s="163">
        <v>2</v>
      </c>
      <c r="F135" s="163">
        <f t="shared" si="11"/>
        <v>10</v>
      </c>
      <c r="G135" s="68"/>
      <c r="H135" s="433"/>
      <c r="I135" s="68"/>
      <c r="J135" s="444"/>
      <c r="K135" s="251"/>
      <c r="L135" s="251"/>
      <c r="M135" s="435"/>
      <c r="N135" s="435"/>
      <c r="O135" s="435"/>
      <c r="P135" s="435"/>
      <c r="Q135" s="435"/>
    </row>
    <row r="136" spans="1:17" s="439" customFormat="1" x14ac:dyDescent="0.25">
      <c r="A136" s="163">
        <f t="shared" ref="A136:A143" si="12">A135+1</f>
        <v>8</v>
      </c>
      <c r="B136" s="65"/>
      <c r="C136" s="274" t="s">
        <v>636</v>
      </c>
      <c r="D136" s="163" t="s">
        <v>76</v>
      </c>
      <c r="E136" s="163">
        <v>20</v>
      </c>
      <c r="F136" s="163">
        <f t="shared" si="11"/>
        <v>100</v>
      </c>
      <c r="G136" s="68"/>
      <c r="H136" s="433"/>
      <c r="I136" s="68"/>
      <c r="J136" s="444"/>
      <c r="K136" s="251"/>
      <c r="L136" s="251"/>
      <c r="M136" s="435"/>
      <c r="N136" s="435"/>
      <c r="O136" s="435"/>
      <c r="P136" s="435"/>
      <c r="Q136" s="435"/>
    </row>
    <row r="137" spans="1:17" x14ac:dyDescent="0.25">
      <c r="A137" s="163">
        <f t="shared" si="12"/>
        <v>9</v>
      </c>
      <c r="B137" s="65"/>
      <c r="C137" s="274" t="s">
        <v>649</v>
      </c>
      <c r="D137" s="163" t="s">
        <v>76</v>
      </c>
      <c r="E137" s="163">
        <v>6</v>
      </c>
      <c r="F137" s="163">
        <f t="shared" si="11"/>
        <v>30</v>
      </c>
      <c r="G137" s="68"/>
      <c r="H137" s="433"/>
      <c r="I137" s="68"/>
      <c r="J137" s="444"/>
      <c r="K137" s="251"/>
      <c r="L137" s="251"/>
      <c r="M137" s="435"/>
      <c r="N137" s="435"/>
      <c r="O137" s="435"/>
      <c r="P137" s="435"/>
      <c r="Q137" s="435"/>
    </row>
    <row r="138" spans="1:17" x14ac:dyDescent="0.25">
      <c r="A138" s="163">
        <f t="shared" si="12"/>
        <v>10</v>
      </c>
      <c r="B138" s="65"/>
      <c r="C138" s="274" t="s">
        <v>586</v>
      </c>
      <c r="D138" s="163" t="s">
        <v>76</v>
      </c>
      <c r="E138" s="163">
        <v>2</v>
      </c>
      <c r="F138" s="163">
        <f t="shared" si="11"/>
        <v>10</v>
      </c>
      <c r="G138" s="433"/>
      <c r="H138" s="433"/>
      <c r="I138" s="433"/>
      <c r="J138" s="434"/>
      <c r="K138" s="251"/>
      <c r="L138" s="251"/>
      <c r="M138" s="435"/>
      <c r="N138" s="435"/>
      <c r="O138" s="435"/>
      <c r="P138" s="435"/>
      <c r="Q138" s="435"/>
    </row>
    <row r="139" spans="1:17" ht="33.75" x14ac:dyDescent="0.25">
      <c r="A139" s="163">
        <f t="shared" si="12"/>
        <v>11</v>
      </c>
      <c r="B139" s="65"/>
      <c r="C139" s="274" t="s">
        <v>631</v>
      </c>
      <c r="D139" s="163" t="s">
        <v>76</v>
      </c>
      <c r="E139" s="163">
        <v>7</v>
      </c>
      <c r="F139" s="163">
        <f t="shared" si="11"/>
        <v>35</v>
      </c>
      <c r="G139" s="68"/>
      <c r="H139" s="433"/>
      <c r="I139" s="68"/>
      <c r="J139" s="444"/>
      <c r="K139" s="251"/>
      <c r="L139" s="251"/>
      <c r="M139" s="435"/>
      <c r="N139" s="435"/>
      <c r="O139" s="435"/>
      <c r="P139" s="435"/>
      <c r="Q139" s="435"/>
    </row>
    <row r="140" spans="1:17" x14ac:dyDescent="0.25">
      <c r="A140" s="163">
        <f t="shared" si="12"/>
        <v>12</v>
      </c>
      <c r="B140" s="65"/>
      <c r="C140" s="274" t="s">
        <v>616</v>
      </c>
      <c r="D140" s="163" t="s">
        <v>69</v>
      </c>
      <c r="E140" s="163">
        <v>1</v>
      </c>
      <c r="F140" s="163">
        <f t="shared" si="11"/>
        <v>5</v>
      </c>
      <c r="G140" s="68"/>
      <c r="H140" s="433"/>
      <c r="I140" s="68"/>
      <c r="J140" s="444"/>
      <c r="K140" s="251"/>
      <c r="L140" s="251"/>
      <c r="M140" s="435"/>
      <c r="N140" s="435"/>
      <c r="O140" s="435"/>
      <c r="P140" s="435"/>
      <c r="Q140" s="435"/>
    </row>
    <row r="141" spans="1:17" x14ac:dyDescent="0.25">
      <c r="A141" s="163">
        <f t="shared" si="12"/>
        <v>13</v>
      </c>
      <c r="B141" s="65"/>
      <c r="C141" s="274" t="s">
        <v>617</v>
      </c>
      <c r="D141" s="163" t="s">
        <v>618</v>
      </c>
      <c r="E141" s="163">
        <v>1</v>
      </c>
      <c r="F141" s="163">
        <f t="shared" si="11"/>
        <v>5</v>
      </c>
      <c r="G141" s="68"/>
      <c r="H141" s="433"/>
      <c r="I141" s="68"/>
      <c r="J141" s="444"/>
      <c r="K141" s="251"/>
      <c r="L141" s="251"/>
      <c r="M141" s="435"/>
      <c r="N141" s="435"/>
      <c r="O141" s="435"/>
      <c r="P141" s="435"/>
      <c r="Q141" s="435"/>
    </row>
    <row r="142" spans="1:17" x14ac:dyDescent="0.25">
      <c r="A142" s="163">
        <f t="shared" si="12"/>
        <v>14</v>
      </c>
      <c r="B142" s="65"/>
      <c r="C142" s="274" t="s">
        <v>619</v>
      </c>
      <c r="D142" s="163" t="s">
        <v>618</v>
      </c>
      <c r="E142" s="163">
        <v>1</v>
      </c>
      <c r="F142" s="163">
        <f t="shared" si="11"/>
        <v>5</v>
      </c>
      <c r="G142" s="68"/>
      <c r="H142" s="433"/>
      <c r="I142" s="68"/>
      <c r="J142" s="444"/>
      <c r="K142" s="251"/>
      <c r="L142" s="251"/>
      <c r="M142" s="435"/>
      <c r="N142" s="435"/>
      <c r="O142" s="435"/>
      <c r="P142" s="435"/>
      <c r="Q142" s="435"/>
    </row>
    <row r="143" spans="1:17" ht="22.5" x14ac:dyDescent="0.25">
      <c r="A143" s="163">
        <f t="shared" si="12"/>
        <v>15</v>
      </c>
      <c r="B143" s="65"/>
      <c r="C143" s="274" t="s">
        <v>621</v>
      </c>
      <c r="D143" s="163" t="s">
        <v>618</v>
      </c>
      <c r="E143" s="163">
        <v>1</v>
      </c>
      <c r="F143" s="163">
        <f t="shared" si="11"/>
        <v>5</v>
      </c>
      <c r="G143" s="68"/>
      <c r="H143" s="433"/>
      <c r="I143" s="68"/>
      <c r="J143" s="444"/>
      <c r="K143" s="251"/>
      <c r="L143" s="251"/>
      <c r="M143" s="435"/>
      <c r="N143" s="435"/>
      <c r="O143" s="435"/>
      <c r="P143" s="435"/>
      <c r="Q143" s="435"/>
    </row>
    <row r="144" spans="1:17" x14ac:dyDescent="0.2">
      <c r="A144" s="395"/>
      <c r="B144" s="569" t="s">
        <v>652</v>
      </c>
      <c r="C144" s="569"/>
      <c r="D144" s="569"/>
      <c r="E144" s="569"/>
      <c r="F144" s="442"/>
      <c r="G144" s="441"/>
      <c r="H144" s="441"/>
      <c r="I144" s="441"/>
      <c r="J144" s="441"/>
      <c r="K144" s="441"/>
      <c r="L144" s="441"/>
      <c r="M144" s="441"/>
      <c r="N144" s="441"/>
      <c r="O144" s="441"/>
      <c r="P144" s="441"/>
      <c r="Q144" s="441"/>
    </row>
    <row r="145" spans="1:17" ht="22.5" x14ac:dyDescent="0.2">
      <c r="A145" s="395"/>
      <c r="B145" s="402"/>
      <c r="C145" s="443" t="s">
        <v>639</v>
      </c>
      <c r="D145" s="395"/>
      <c r="F145" s="163">
        <v>5</v>
      </c>
      <c r="G145" s="441"/>
      <c r="H145" s="441"/>
      <c r="I145" s="441"/>
      <c r="J145" s="441"/>
      <c r="K145" s="441"/>
      <c r="L145" s="441"/>
      <c r="M145" s="441"/>
      <c r="N145" s="441"/>
      <c r="O145" s="441"/>
      <c r="P145" s="441"/>
      <c r="Q145" s="441"/>
    </row>
    <row r="146" spans="1:17" ht="33.75" x14ac:dyDescent="0.2">
      <c r="A146" s="163">
        <v>4</v>
      </c>
      <c r="B146" s="402"/>
      <c r="C146" s="162" t="s">
        <v>634</v>
      </c>
      <c r="D146" s="163" t="s">
        <v>618</v>
      </c>
      <c r="E146" s="163">
        <v>4</v>
      </c>
      <c r="F146" s="163">
        <f t="shared" ref="F146:F157" si="13">$F$145*E146</f>
        <v>20</v>
      </c>
      <c r="G146" s="68"/>
      <c r="H146" s="433"/>
      <c r="I146" s="68"/>
      <c r="J146" s="444"/>
      <c r="K146" s="251"/>
      <c r="L146" s="251"/>
      <c r="M146" s="435"/>
      <c r="N146" s="435"/>
      <c r="O146" s="435"/>
      <c r="P146" s="435"/>
      <c r="Q146" s="435"/>
    </row>
    <row r="147" spans="1:17" ht="33.75" x14ac:dyDescent="0.2">
      <c r="A147" s="163">
        <v>5</v>
      </c>
      <c r="B147" s="402"/>
      <c r="C147" s="162" t="s">
        <v>626</v>
      </c>
      <c r="D147" s="163" t="s">
        <v>76</v>
      </c>
      <c r="E147" s="163">
        <v>4</v>
      </c>
      <c r="F147" s="163">
        <f t="shared" si="13"/>
        <v>20</v>
      </c>
      <c r="G147" s="68"/>
      <c r="H147" s="433"/>
      <c r="I147" s="68"/>
      <c r="J147" s="444"/>
      <c r="K147" s="251"/>
      <c r="L147" s="251"/>
      <c r="M147" s="435"/>
      <c r="N147" s="435"/>
      <c r="O147" s="435"/>
      <c r="P147" s="435"/>
      <c r="Q147" s="435"/>
    </row>
    <row r="148" spans="1:17" x14ac:dyDescent="0.2">
      <c r="A148" s="163">
        <v>6</v>
      </c>
      <c r="B148" s="402"/>
      <c r="C148" s="447" t="s">
        <v>635</v>
      </c>
      <c r="D148" s="163" t="s">
        <v>54</v>
      </c>
      <c r="E148" s="163">
        <v>80</v>
      </c>
      <c r="F148" s="163">
        <f t="shared" si="13"/>
        <v>400</v>
      </c>
      <c r="G148" s="68"/>
      <c r="H148" s="433"/>
      <c r="I148" s="68"/>
      <c r="J148" s="444"/>
      <c r="K148" s="251"/>
      <c r="L148" s="251"/>
      <c r="M148" s="435"/>
      <c r="N148" s="435"/>
      <c r="O148" s="435"/>
      <c r="P148" s="435"/>
      <c r="Q148" s="435"/>
    </row>
    <row r="149" spans="1:17" x14ac:dyDescent="0.2">
      <c r="A149" s="163">
        <v>7</v>
      </c>
      <c r="B149" s="402"/>
      <c r="C149" s="162" t="s">
        <v>636</v>
      </c>
      <c r="D149" s="163" t="s">
        <v>76</v>
      </c>
      <c r="E149" s="163">
        <v>18</v>
      </c>
      <c r="F149" s="163">
        <f t="shared" si="13"/>
        <v>90</v>
      </c>
      <c r="G149" s="68"/>
      <c r="H149" s="433"/>
      <c r="I149" s="68"/>
      <c r="J149" s="444"/>
      <c r="K149" s="251"/>
      <c r="L149" s="251"/>
      <c r="M149" s="435"/>
      <c r="N149" s="435"/>
      <c r="O149" s="435"/>
      <c r="P149" s="435"/>
      <c r="Q149" s="435"/>
    </row>
    <row r="150" spans="1:17" x14ac:dyDescent="0.2">
      <c r="A150" s="163">
        <v>8</v>
      </c>
      <c r="B150" s="402"/>
      <c r="C150" s="162" t="s">
        <v>640</v>
      </c>
      <c r="D150" s="163" t="s">
        <v>76</v>
      </c>
      <c r="E150" s="163">
        <v>10</v>
      </c>
      <c r="F150" s="163">
        <f t="shared" si="13"/>
        <v>50</v>
      </c>
      <c r="G150" s="68"/>
      <c r="H150" s="433"/>
      <c r="I150" s="68"/>
      <c r="J150" s="444"/>
      <c r="K150" s="251"/>
      <c r="L150" s="251"/>
      <c r="M150" s="435"/>
      <c r="N150" s="435"/>
      <c r="O150" s="435"/>
      <c r="P150" s="435"/>
      <c r="Q150" s="435"/>
    </row>
    <row r="151" spans="1:17" x14ac:dyDescent="0.2">
      <c r="A151" s="163">
        <v>9</v>
      </c>
      <c r="B151" s="402"/>
      <c r="C151" s="447" t="s">
        <v>586</v>
      </c>
      <c r="D151" s="163" t="s">
        <v>76</v>
      </c>
      <c r="E151" s="163">
        <v>2</v>
      </c>
      <c r="F151" s="163">
        <f t="shared" si="13"/>
        <v>10</v>
      </c>
      <c r="G151" s="68"/>
      <c r="H151" s="433"/>
      <c r="I151" s="68"/>
      <c r="J151" s="444"/>
      <c r="K151" s="251"/>
      <c r="L151" s="251"/>
      <c r="M151" s="435"/>
      <c r="N151" s="435"/>
      <c r="O151" s="435"/>
      <c r="P151" s="435"/>
      <c r="Q151" s="435"/>
    </row>
    <row r="152" spans="1:17" x14ac:dyDescent="0.2">
      <c r="A152" s="163">
        <v>10</v>
      </c>
      <c r="B152" s="402"/>
      <c r="C152" s="447" t="s">
        <v>628</v>
      </c>
      <c r="D152" s="163" t="s">
        <v>76</v>
      </c>
      <c r="E152" s="163">
        <v>2</v>
      </c>
      <c r="F152" s="163">
        <f t="shared" si="13"/>
        <v>10</v>
      </c>
      <c r="G152" s="433"/>
      <c r="H152" s="433"/>
      <c r="I152" s="433"/>
      <c r="J152" s="434"/>
      <c r="K152" s="251"/>
      <c r="L152" s="251"/>
      <c r="M152" s="435"/>
      <c r="N152" s="435"/>
      <c r="O152" s="435"/>
      <c r="P152" s="435"/>
      <c r="Q152" s="435"/>
    </row>
    <row r="153" spans="1:17" ht="33.75" x14ac:dyDescent="0.2">
      <c r="A153" s="163">
        <f t="shared" ref="A153:A157" si="14">A152+1</f>
        <v>11</v>
      </c>
      <c r="B153" s="402"/>
      <c r="C153" s="162" t="s">
        <v>641</v>
      </c>
      <c r="D153" s="163" t="s">
        <v>76</v>
      </c>
      <c r="E153" s="163">
        <v>6</v>
      </c>
      <c r="F153" s="163">
        <f t="shared" si="13"/>
        <v>30</v>
      </c>
      <c r="G153" s="68"/>
      <c r="H153" s="433"/>
      <c r="I153" s="68"/>
      <c r="J153" s="444"/>
      <c r="K153" s="251"/>
      <c r="L153" s="251"/>
      <c r="M153" s="435"/>
      <c r="N153" s="435"/>
      <c r="O153" s="435"/>
      <c r="P153" s="435"/>
      <c r="Q153" s="435"/>
    </row>
    <row r="154" spans="1:17" x14ac:dyDescent="0.2">
      <c r="A154" s="163">
        <f t="shared" si="14"/>
        <v>12</v>
      </c>
      <c r="B154" s="402"/>
      <c r="C154" s="162" t="s">
        <v>616</v>
      </c>
      <c r="D154" s="163" t="s">
        <v>69</v>
      </c>
      <c r="E154" s="163">
        <v>1</v>
      </c>
      <c r="F154" s="163">
        <f t="shared" si="13"/>
        <v>5</v>
      </c>
      <c r="G154" s="68"/>
      <c r="H154" s="433"/>
      <c r="I154" s="68"/>
      <c r="J154" s="444"/>
      <c r="K154" s="251"/>
      <c r="L154" s="251"/>
      <c r="M154" s="435"/>
      <c r="N154" s="435"/>
      <c r="O154" s="435"/>
      <c r="P154" s="435"/>
      <c r="Q154" s="435"/>
    </row>
    <row r="155" spans="1:17" x14ac:dyDescent="0.2">
      <c r="A155" s="163">
        <f t="shared" si="14"/>
        <v>13</v>
      </c>
      <c r="B155" s="402"/>
      <c r="C155" s="162" t="s">
        <v>617</v>
      </c>
      <c r="D155" s="163" t="s">
        <v>618</v>
      </c>
      <c r="E155" s="163">
        <v>1</v>
      </c>
      <c r="F155" s="163">
        <f t="shared" si="13"/>
        <v>5</v>
      </c>
      <c r="G155" s="68"/>
      <c r="H155" s="433"/>
      <c r="I155" s="68"/>
      <c r="J155" s="444"/>
      <c r="K155" s="251"/>
      <c r="L155" s="251"/>
      <c r="M155" s="435"/>
      <c r="N155" s="435"/>
      <c r="O155" s="435"/>
      <c r="P155" s="435"/>
      <c r="Q155" s="435"/>
    </row>
    <row r="156" spans="1:17" x14ac:dyDescent="0.2">
      <c r="A156" s="163">
        <f t="shared" si="14"/>
        <v>14</v>
      </c>
      <c r="B156" s="402"/>
      <c r="C156" s="162" t="s">
        <v>619</v>
      </c>
      <c r="D156" s="163" t="s">
        <v>618</v>
      </c>
      <c r="E156" s="163">
        <v>1</v>
      </c>
      <c r="F156" s="163">
        <f t="shared" si="13"/>
        <v>5</v>
      </c>
      <c r="G156" s="68"/>
      <c r="H156" s="433"/>
      <c r="I156" s="68"/>
      <c r="J156" s="444"/>
      <c r="K156" s="251"/>
      <c r="L156" s="251"/>
      <c r="M156" s="435"/>
      <c r="N156" s="435"/>
      <c r="O156" s="435"/>
      <c r="P156" s="435"/>
      <c r="Q156" s="435"/>
    </row>
    <row r="157" spans="1:17" ht="22.5" x14ac:dyDescent="0.2">
      <c r="A157" s="163">
        <f t="shared" si="14"/>
        <v>15</v>
      </c>
      <c r="B157" s="402"/>
      <c r="C157" s="162" t="s">
        <v>621</v>
      </c>
      <c r="D157" s="163" t="s">
        <v>618</v>
      </c>
      <c r="E157" s="163">
        <v>1</v>
      </c>
      <c r="F157" s="163">
        <f t="shared" si="13"/>
        <v>5</v>
      </c>
      <c r="G157" s="68"/>
      <c r="H157" s="433"/>
      <c r="I157" s="68"/>
      <c r="J157" s="444"/>
      <c r="K157" s="251"/>
      <c r="L157" s="251"/>
      <c r="M157" s="435"/>
      <c r="N157" s="435"/>
      <c r="O157" s="435"/>
      <c r="P157" s="435"/>
      <c r="Q157" s="435"/>
    </row>
    <row r="158" spans="1:17" x14ac:dyDescent="0.2">
      <c r="A158" s="569" t="s">
        <v>653</v>
      </c>
      <c r="B158" s="569"/>
      <c r="C158" s="569"/>
      <c r="D158" s="569"/>
      <c r="E158" s="569"/>
      <c r="F158" s="442"/>
      <c r="G158" s="441"/>
      <c r="H158" s="441"/>
      <c r="I158" s="441"/>
      <c r="J158" s="441"/>
      <c r="K158" s="441"/>
      <c r="L158" s="441"/>
      <c r="M158" s="441"/>
      <c r="N158" s="441"/>
      <c r="O158" s="441"/>
      <c r="P158" s="441"/>
      <c r="Q158" s="441"/>
    </row>
    <row r="159" spans="1:17" ht="22.5" x14ac:dyDescent="0.2">
      <c r="A159" s="395"/>
      <c r="B159" s="402"/>
      <c r="C159" s="443" t="s">
        <v>651</v>
      </c>
      <c r="D159" s="395"/>
      <c r="F159" s="163">
        <v>5</v>
      </c>
      <c r="G159" s="441"/>
      <c r="H159" s="441"/>
      <c r="I159" s="441"/>
      <c r="J159" s="441"/>
      <c r="K159" s="441"/>
      <c r="L159" s="441"/>
      <c r="M159" s="441"/>
      <c r="N159" s="441"/>
      <c r="O159" s="441"/>
      <c r="P159" s="441"/>
      <c r="Q159" s="441"/>
    </row>
    <row r="160" spans="1:17" ht="33.75" x14ac:dyDescent="0.2">
      <c r="A160" s="163">
        <v>5</v>
      </c>
      <c r="B160" s="402"/>
      <c r="C160" s="162" t="s">
        <v>634</v>
      </c>
      <c r="D160" s="163" t="s">
        <v>618</v>
      </c>
      <c r="E160" s="163">
        <v>4</v>
      </c>
      <c r="F160" s="163">
        <f t="shared" ref="F160:F171" si="15">$F$159*E160</f>
        <v>20</v>
      </c>
      <c r="G160" s="68"/>
      <c r="H160" s="433"/>
      <c r="I160" s="68"/>
      <c r="J160" s="444"/>
      <c r="K160" s="251"/>
      <c r="L160" s="251"/>
      <c r="M160" s="435"/>
      <c r="N160" s="435"/>
      <c r="O160" s="435"/>
      <c r="P160" s="435"/>
      <c r="Q160" s="435"/>
    </row>
    <row r="161" spans="1:17" ht="33.75" x14ac:dyDescent="0.2">
      <c r="A161" s="163">
        <v>6</v>
      </c>
      <c r="B161" s="402"/>
      <c r="C161" s="162" t="s">
        <v>626</v>
      </c>
      <c r="D161" s="163" t="s">
        <v>76</v>
      </c>
      <c r="E161" s="163">
        <v>4</v>
      </c>
      <c r="F161" s="163">
        <f t="shared" si="15"/>
        <v>20</v>
      </c>
      <c r="G161" s="68"/>
      <c r="H161" s="433"/>
      <c r="I161" s="68"/>
      <c r="J161" s="444"/>
      <c r="K161" s="251"/>
      <c r="L161" s="251"/>
      <c r="M161" s="435"/>
      <c r="N161" s="435"/>
      <c r="O161" s="435"/>
      <c r="P161" s="435"/>
      <c r="Q161" s="435"/>
    </row>
    <row r="162" spans="1:17" x14ac:dyDescent="0.2">
      <c r="A162" s="163">
        <v>7</v>
      </c>
      <c r="B162" s="402"/>
      <c r="C162" s="447" t="s">
        <v>635</v>
      </c>
      <c r="D162" s="163" t="s">
        <v>54</v>
      </c>
      <c r="E162" s="163">
        <v>52</v>
      </c>
      <c r="F162" s="163">
        <f t="shared" si="15"/>
        <v>260</v>
      </c>
      <c r="G162" s="68"/>
      <c r="H162" s="433"/>
      <c r="I162" s="68"/>
      <c r="J162" s="444"/>
      <c r="K162" s="251"/>
      <c r="L162" s="251"/>
      <c r="M162" s="435"/>
      <c r="N162" s="435"/>
      <c r="O162" s="435"/>
      <c r="P162" s="435"/>
      <c r="Q162" s="435"/>
    </row>
    <row r="163" spans="1:17" ht="12" x14ac:dyDescent="0.2">
      <c r="A163" s="163">
        <v>8</v>
      </c>
      <c r="B163" s="402"/>
      <c r="C163" s="162" t="s">
        <v>644</v>
      </c>
      <c r="D163" s="163" t="s">
        <v>76</v>
      </c>
      <c r="E163" s="163">
        <v>12</v>
      </c>
      <c r="F163" s="163">
        <f t="shared" si="15"/>
        <v>60</v>
      </c>
      <c r="G163" s="68"/>
      <c r="H163" s="433"/>
      <c r="I163" s="68"/>
      <c r="J163" s="444"/>
      <c r="K163" s="251"/>
      <c r="L163" s="251"/>
      <c r="M163" s="435"/>
      <c r="N163" s="435"/>
      <c r="O163" s="435"/>
      <c r="P163" s="435"/>
      <c r="Q163" s="435"/>
    </row>
    <row r="164" spans="1:17" x14ac:dyDescent="0.2">
      <c r="A164" s="163">
        <v>9</v>
      </c>
      <c r="B164" s="402"/>
      <c r="C164" s="162" t="s">
        <v>645</v>
      </c>
      <c r="D164" s="163" t="s">
        <v>76</v>
      </c>
      <c r="E164" s="163">
        <v>8</v>
      </c>
      <c r="F164" s="163">
        <f t="shared" si="15"/>
        <v>40</v>
      </c>
      <c r="G164" s="68"/>
      <c r="H164" s="433"/>
      <c r="I164" s="68"/>
      <c r="J164" s="444"/>
      <c r="K164" s="251"/>
      <c r="L164" s="251"/>
      <c r="M164" s="435"/>
      <c r="N164" s="435"/>
      <c r="O164" s="435"/>
      <c r="P164" s="435"/>
      <c r="Q164" s="435"/>
    </row>
    <row r="165" spans="1:17" x14ac:dyDescent="0.2">
      <c r="A165" s="163">
        <v>10</v>
      </c>
      <c r="B165" s="402"/>
      <c r="C165" s="447" t="s">
        <v>586</v>
      </c>
      <c r="D165" s="163" t="s">
        <v>76</v>
      </c>
      <c r="E165" s="163">
        <v>2</v>
      </c>
      <c r="F165" s="163">
        <f t="shared" si="15"/>
        <v>10</v>
      </c>
      <c r="G165" s="433"/>
      <c r="H165" s="433"/>
      <c r="I165" s="433"/>
      <c r="J165" s="444"/>
      <c r="K165" s="251"/>
      <c r="L165" s="251"/>
      <c r="M165" s="435"/>
      <c r="N165" s="435"/>
      <c r="O165" s="435"/>
      <c r="P165" s="435"/>
      <c r="Q165" s="435"/>
    </row>
    <row r="166" spans="1:17" x14ac:dyDescent="0.2">
      <c r="A166" s="163">
        <v>11</v>
      </c>
      <c r="B166" s="402"/>
      <c r="C166" s="447" t="s">
        <v>646</v>
      </c>
      <c r="D166" s="163" t="s">
        <v>76</v>
      </c>
      <c r="E166" s="163">
        <v>2</v>
      </c>
      <c r="F166" s="163">
        <f t="shared" si="15"/>
        <v>10</v>
      </c>
      <c r="G166" s="68"/>
      <c r="H166" s="433"/>
      <c r="I166" s="68"/>
      <c r="J166" s="434"/>
      <c r="K166" s="251"/>
      <c r="L166" s="251"/>
      <c r="M166" s="435"/>
      <c r="N166" s="435"/>
      <c r="O166" s="435"/>
      <c r="P166" s="435"/>
      <c r="Q166" s="435"/>
    </row>
    <row r="167" spans="1:17" ht="33.75" x14ac:dyDescent="0.2">
      <c r="A167" s="163">
        <f t="shared" ref="A167:A171" si="16">A166+1</f>
        <v>12</v>
      </c>
      <c r="B167" s="402"/>
      <c r="C167" s="162" t="s">
        <v>631</v>
      </c>
      <c r="D167" s="163" t="s">
        <v>76</v>
      </c>
      <c r="E167" s="163">
        <v>6</v>
      </c>
      <c r="F167" s="163">
        <f t="shared" si="15"/>
        <v>30</v>
      </c>
      <c r="G167" s="68"/>
      <c r="H167" s="433"/>
      <c r="I167" s="68"/>
      <c r="J167" s="444"/>
      <c r="K167" s="251"/>
      <c r="L167" s="251"/>
      <c r="M167" s="435"/>
      <c r="N167" s="435"/>
      <c r="O167" s="435"/>
      <c r="P167" s="435"/>
      <c r="Q167" s="435"/>
    </row>
    <row r="168" spans="1:17" x14ac:dyDescent="0.2">
      <c r="A168" s="163">
        <f t="shared" si="16"/>
        <v>13</v>
      </c>
      <c r="B168" s="402"/>
      <c r="C168" s="162" t="s">
        <v>616</v>
      </c>
      <c r="D168" s="163" t="s">
        <v>69</v>
      </c>
      <c r="E168" s="163">
        <v>1</v>
      </c>
      <c r="F168" s="163">
        <f t="shared" si="15"/>
        <v>5</v>
      </c>
      <c r="G168" s="68"/>
      <c r="H168" s="433"/>
      <c r="I168" s="68"/>
      <c r="J168" s="444"/>
      <c r="K168" s="251"/>
      <c r="L168" s="251"/>
      <c r="M168" s="435"/>
      <c r="N168" s="435"/>
      <c r="O168" s="435"/>
      <c r="P168" s="435"/>
      <c r="Q168" s="435"/>
    </row>
    <row r="169" spans="1:17" x14ac:dyDescent="0.2">
      <c r="A169" s="163">
        <f t="shared" si="16"/>
        <v>14</v>
      </c>
      <c r="B169" s="402"/>
      <c r="C169" s="162" t="s">
        <v>617</v>
      </c>
      <c r="D169" s="163" t="s">
        <v>618</v>
      </c>
      <c r="E169" s="163">
        <v>1</v>
      </c>
      <c r="F169" s="163">
        <f t="shared" si="15"/>
        <v>5</v>
      </c>
      <c r="G169" s="68"/>
      <c r="H169" s="433"/>
      <c r="I169" s="68"/>
      <c r="J169" s="444"/>
      <c r="K169" s="251"/>
      <c r="L169" s="251"/>
      <c r="M169" s="435"/>
      <c r="N169" s="435"/>
      <c r="O169" s="435"/>
      <c r="P169" s="435"/>
      <c r="Q169" s="435"/>
    </row>
    <row r="170" spans="1:17" x14ac:dyDescent="0.2">
      <c r="A170" s="163">
        <f t="shared" si="16"/>
        <v>15</v>
      </c>
      <c r="B170" s="402"/>
      <c r="C170" s="162" t="s">
        <v>619</v>
      </c>
      <c r="D170" s="163" t="s">
        <v>618</v>
      </c>
      <c r="E170" s="163">
        <v>1</v>
      </c>
      <c r="F170" s="163">
        <f t="shared" si="15"/>
        <v>5</v>
      </c>
      <c r="G170" s="68"/>
      <c r="H170" s="433"/>
      <c r="I170" s="68"/>
      <c r="J170" s="444"/>
      <c r="K170" s="251"/>
      <c r="L170" s="251"/>
      <c r="M170" s="435"/>
      <c r="N170" s="435"/>
      <c r="O170" s="435"/>
      <c r="P170" s="435"/>
      <c r="Q170" s="435"/>
    </row>
    <row r="171" spans="1:17" ht="22.5" x14ac:dyDescent="0.2">
      <c r="A171" s="163">
        <f t="shared" si="16"/>
        <v>16</v>
      </c>
      <c r="B171" s="402"/>
      <c r="C171" s="162" t="s">
        <v>621</v>
      </c>
      <c r="D171" s="163" t="s">
        <v>618</v>
      </c>
      <c r="E171" s="163">
        <v>1</v>
      </c>
      <c r="F171" s="163">
        <f t="shared" si="15"/>
        <v>5</v>
      </c>
      <c r="G171" s="68"/>
      <c r="H171" s="433"/>
      <c r="I171" s="68"/>
      <c r="J171" s="444"/>
      <c r="K171" s="251"/>
      <c r="L171" s="251"/>
      <c r="M171" s="435"/>
      <c r="N171" s="435"/>
      <c r="O171" s="435"/>
      <c r="P171" s="435"/>
      <c r="Q171" s="435"/>
    </row>
    <row r="172" spans="1:17" x14ac:dyDescent="0.2">
      <c r="A172" s="395"/>
      <c r="B172" s="569" t="s">
        <v>654</v>
      </c>
      <c r="C172" s="569"/>
      <c r="D172" s="569"/>
      <c r="E172" s="569"/>
      <c r="F172" s="442"/>
      <c r="G172" s="441"/>
      <c r="H172" s="441"/>
      <c r="I172" s="441"/>
      <c r="J172" s="441"/>
      <c r="K172" s="441"/>
      <c r="L172" s="441"/>
      <c r="M172" s="441"/>
      <c r="N172" s="441"/>
      <c r="O172" s="441"/>
      <c r="P172" s="441"/>
      <c r="Q172" s="441"/>
    </row>
    <row r="173" spans="1:17" ht="22.5" x14ac:dyDescent="0.2">
      <c r="A173" s="395"/>
      <c r="B173" s="402"/>
      <c r="C173" s="443" t="s">
        <v>639</v>
      </c>
      <c r="D173" s="395"/>
      <c r="F173" s="163">
        <v>5</v>
      </c>
      <c r="G173" s="441"/>
      <c r="H173" s="441"/>
      <c r="I173" s="441"/>
      <c r="J173" s="441"/>
      <c r="K173" s="441"/>
      <c r="L173" s="441"/>
      <c r="M173" s="441"/>
      <c r="N173" s="441"/>
      <c r="O173" s="441"/>
      <c r="P173" s="441"/>
      <c r="Q173" s="441"/>
    </row>
    <row r="174" spans="1:17" ht="33.75" x14ac:dyDescent="0.2">
      <c r="A174" s="163">
        <v>5</v>
      </c>
      <c r="B174" s="402"/>
      <c r="C174" s="162" t="s">
        <v>634</v>
      </c>
      <c r="D174" s="163" t="s">
        <v>618</v>
      </c>
      <c r="E174" s="163">
        <v>6</v>
      </c>
      <c r="F174" s="163">
        <f t="shared" ref="F174:F185" si="17">$F$173*E174</f>
        <v>30</v>
      </c>
      <c r="G174" s="68"/>
      <c r="H174" s="433"/>
      <c r="I174" s="68"/>
      <c r="J174" s="444"/>
      <c r="K174" s="251"/>
      <c r="L174" s="251"/>
      <c r="M174" s="435"/>
      <c r="N174" s="435"/>
      <c r="O174" s="435"/>
      <c r="P174" s="435"/>
      <c r="Q174" s="435"/>
    </row>
    <row r="175" spans="1:17" ht="33.75" x14ac:dyDescent="0.2">
      <c r="A175" s="163">
        <v>6</v>
      </c>
      <c r="B175" s="402"/>
      <c r="C175" s="162" t="s">
        <v>626</v>
      </c>
      <c r="D175" s="163" t="s">
        <v>76</v>
      </c>
      <c r="E175" s="163">
        <v>6</v>
      </c>
      <c r="F175" s="163">
        <f t="shared" si="17"/>
        <v>30</v>
      </c>
      <c r="G175" s="68"/>
      <c r="H175" s="433"/>
      <c r="I175" s="68"/>
      <c r="J175" s="444"/>
      <c r="K175" s="251"/>
      <c r="L175" s="251"/>
      <c r="M175" s="435"/>
      <c r="N175" s="435"/>
      <c r="O175" s="435"/>
      <c r="P175" s="435"/>
      <c r="Q175" s="435"/>
    </row>
    <row r="176" spans="1:17" x14ac:dyDescent="0.2">
      <c r="A176" s="163">
        <v>7</v>
      </c>
      <c r="B176" s="402"/>
      <c r="C176" s="447" t="s">
        <v>635</v>
      </c>
      <c r="D176" s="163" t="s">
        <v>54</v>
      </c>
      <c r="E176" s="163">
        <v>76</v>
      </c>
      <c r="F176" s="163">
        <f t="shared" si="17"/>
        <v>380</v>
      </c>
      <c r="G176" s="68"/>
      <c r="H176" s="433"/>
      <c r="I176" s="68"/>
      <c r="J176" s="444"/>
      <c r="K176" s="251"/>
      <c r="L176" s="251"/>
      <c r="M176" s="435"/>
      <c r="N176" s="435"/>
      <c r="O176" s="435"/>
      <c r="P176" s="435"/>
      <c r="Q176" s="435"/>
    </row>
    <row r="177" spans="1:17" x14ac:dyDescent="0.2">
      <c r="A177" s="163">
        <v>8</v>
      </c>
      <c r="B177" s="402"/>
      <c r="C177" s="162" t="s">
        <v>636</v>
      </c>
      <c r="D177" s="163" t="s">
        <v>76</v>
      </c>
      <c r="E177" s="163">
        <v>22</v>
      </c>
      <c r="F177" s="163">
        <f t="shared" si="17"/>
        <v>110</v>
      </c>
      <c r="G177" s="68"/>
      <c r="H177" s="433"/>
      <c r="I177" s="68"/>
      <c r="J177" s="444"/>
      <c r="K177" s="251"/>
      <c r="L177" s="251"/>
      <c r="M177" s="435"/>
      <c r="N177" s="435"/>
      <c r="O177" s="435"/>
      <c r="P177" s="435"/>
      <c r="Q177" s="435"/>
    </row>
    <row r="178" spans="1:17" x14ac:dyDescent="0.2">
      <c r="A178" s="163">
        <v>9</v>
      </c>
      <c r="B178" s="402"/>
      <c r="C178" s="162" t="s">
        <v>640</v>
      </c>
      <c r="D178" s="163" t="s">
        <v>76</v>
      </c>
      <c r="E178" s="163">
        <v>12</v>
      </c>
      <c r="F178" s="163">
        <f t="shared" si="17"/>
        <v>60</v>
      </c>
      <c r="G178" s="68"/>
      <c r="H178" s="433"/>
      <c r="I178" s="68"/>
      <c r="J178" s="444"/>
      <c r="K178" s="251"/>
      <c r="L178" s="251"/>
      <c r="M178" s="435"/>
      <c r="N178" s="435"/>
      <c r="O178" s="435"/>
      <c r="P178" s="435"/>
      <c r="Q178" s="435"/>
    </row>
    <row r="179" spans="1:17" x14ac:dyDescent="0.2">
      <c r="A179" s="163">
        <v>10</v>
      </c>
      <c r="B179" s="402"/>
      <c r="C179" s="447" t="s">
        <v>586</v>
      </c>
      <c r="D179" s="163" t="s">
        <v>76</v>
      </c>
      <c r="E179" s="163">
        <v>2</v>
      </c>
      <c r="F179" s="163">
        <f t="shared" si="17"/>
        <v>10</v>
      </c>
      <c r="G179" s="433"/>
      <c r="H179" s="433"/>
      <c r="I179" s="433"/>
      <c r="J179" s="444"/>
      <c r="K179" s="251"/>
      <c r="L179" s="251"/>
      <c r="M179" s="435"/>
      <c r="N179" s="435"/>
      <c r="O179" s="435"/>
      <c r="P179" s="435"/>
      <c r="Q179" s="435"/>
    </row>
    <row r="180" spans="1:17" x14ac:dyDescent="0.2">
      <c r="A180" s="163">
        <v>11</v>
      </c>
      <c r="B180" s="402"/>
      <c r="C180" s="447" t="s">
        <v>628</v>
      </c>
      <c r="D180" s="163" t="s">
        <v>76</v>
      </c>
      <c r="E180" s="163">
        <v>2</v>
      </c>
      <c r="F180" s="163">
        <f t="shared" si="17"/>
        <v>10</v>
      </c>
      <c r="G180" s="68"/>
      <c r="H180" s="433"/>
      <c r="I180" s="68"/>
      <c r="J180" s="444"/>
      <c r="K180" s="251"/>
      <c r="L180" s="251"/>
      <c r="M180" s="435"/>
      <c r="N180" s="435"/>
      <c r="O180" s="435"/>
      <c r="P180" s="435"/>
      <c r="Q180" s="435"/>
    </row>
    <row r="181" spans="1:17" ht="33.75" x14ac:dyDescent="0.2">
      <c r="A181" s="163">
        <f t="shared" ref="A181:A185" si="18">A180+1</f>
        <v>12</v>
      </c>
      <c r="B181" s="402"/>
      <c r="C181" s="162" t="s">
        <v>641</v>
      </c>
      <c r="D181" s="163" t="s">
        <v>76</v>
      </c>
      <c r="E181" s="163">
        <v>5</v>
      </c>
      <c r="F181" s="163">
        <f t="shared" si="17"/>
        <v>25</v>
      </c>
      <c r="G181" s="68"/>
      <c r="H181" s="433"/>
      <c r="I181" s="68"/>
      <c r="J181" s="434"/>
      <c r="K181" s="251"/>
      <c r="L181" s="251"/>
      <c r="M181" s="435"/>
      <c r="N181" s="435"/>
      <c r="O181" s="435"/>
      <c r="P181" s="435"/>
      <c r="Q181" s="435"/>
    </row>
    <row r="182" spans="1:17" x14ac:dyDescent="0.2">
      <c r="A182" s="163">
        <f t="shared" si="18"/>
        <v>13</v>
      </c>
      <c r="B182" s="402"/>
      <c r="C182" s="162" t="s">
        <v>616</v>
      </c>
      <c r="D182" s="163" t="s">
        <v>69</v>
      </c>
      <c r="E182" s="163">
        <v>1</v>
      </c>
      <c r="F182" s="163">
        <f t="shared" si="17"/>
        <v>5</v>
      </c>
      <c r="G182" s="68"/>
      <c r="H182" s="433"/>
      <c r="I182" s="68"/>
      <c r="J182" s="444"/>
      <c r="K182" s="251"/>
      <c r="L182" s="251"/>
      <c r="M182" s="435"/>
      <c r="N182" s="435"/>
      <c r="O182" s="435"/>
      <c r="P182" s="435"/>
      <c r="Q182" s="435"/>
    </row>
    <row r="183" spans="1:17" x14ac:dyDescent="0.2">
      <c r="A183" s="163">
        <f t="shared" si="18"/>
        <v>14</v>
      </c>
      <c r="B183" s="402"/>
      <c r="C183" s="162" t="s">
        <v>617</v>
      </c>
      <c r="D183" s="163" t="s">
        <v>618</v>
      </c>
      <c r="E183" s="163">
        <v>1</v>
      </c>
      <c r="F183" s="163">
        <f t="shared" si="17"/>
        <v>5</v>
      </c>
      <c r="G183" s="68"/>
      <c r="H183" s="433"/>
      <c r="I183" s="68"/>
      <c r="J183" s="444"/>
      <c r="K183" s="251"/>
      <c r="L183" s="251"/>
      <c r="M183" s="435"/>
      <c r="N183" s="435"/>
      <c r="O183" s="435"/>
      <c r="P183" s="435"/>
      <c r="Q183" s="435"/>
    </row>
    <row r="184" spans="1:17" x14ac:dyDescent="0.2">
      <c r="A184" s="163">
        <f t="shared" si="18"/>
        <v>15</v>
      </c>
      <c r="B184" s="402"/>
      <c r="C184" s="162" t="s">
        <v>619</v>
      </c>
      <c r="D184" s="163" t="s">
        <v>618</v>
      </c>
      <c r="E184" s="163">
        <v>1</v>
      </c>
      <c r="F184" s="163">
        <f t="shared" si="17"/>
        <v>5</v>
      </c>
      <c r="G184" s="68"/>
      <c r="H184" s="433"/>
      <c r="I184" s="68"/>
      <c r="J184" s="444"/>
      <c r="K184" s="251"/>
      <c r="L184" s="251"/>
      <c r="M184" s="435"/>
      <c r="N184" s="435"/>
      <c r="O184" s="435"/>
      <c r="P184" s="435"/>
      <c r="Q184" s="435"/>
    </row>
    <row r="185" spans="1:17" ht="22.5" x14ac:dyDescent="0.2">
      <c r="A185" s="163">
        <f t="shared" si="18"/>
        <v>16</v>
      </c>
      <c r="B185" s="402"/>
      <c r="C185" s="162" t="s">
        <v>621</v>
      </c>
      <c r="D185" s="163" t="s">
        <v>618</v>
      </c>
      <c r="E185" s="163">
        <v>1</v>
      </c>
      <c r="F185" s="163">
        <f t="shared" si="17"/>
        <v>5</v>
      </c>
      <c r="G185" s="68"/>
      <c r="H185" s="433"/>
      <c r="I185" s="68"/>
      <c r="J185" s="444"/>
      <c r="K185" s="251"/>
      <c r="L185" s="251"/>
      <c r="M185" s="435"/>
      <c r="N185" s="435"/>
      <c r="O185" s="435"/>
      <c r="P185" s="435"/>
      <c r="Q185" s="435"/>
    </row>
    <row r="186" spans="1:17" x14ac:dyDescent="0.2">
      <c r="A186" s="569" t="s">
        <v>655</v>
      </c>
      <c r="B186" s="569"/>
      <c r="C186" s="569"/>
      <c r="D186" s="569"/>
      <c r="E186" s="569"/>
      <c r="F186" s="442"/>
      <c r="G186" s="441"/>
      <c r="H186" s="441"/>
      <c r="I186" s="441"/>
      <c r="J186" s="444"/>
      <c r="K186" s="441"/>
      <c r="L186" s="441"/>
      <c r="M186" s="441"/>
      <c r="N186" s="441"/>
      <c r="O186" s="441"/>
      <c r="P186" s="441"/>
      <c r="Q186" s="441"/>
    </row>
    <row r="187" spans="1:17" ht="22.5" x14ac:dyDescent="0.2">
      <c r="A187" s="395"/>
      <c r="B187" s="402"/>
      <c r="C187" s="443" t="s">
        <v>651</v>
      </c>
      <c r="D187" s="395"/>
      <c r="F187" s="163">
        <v>5</v>
      </c>
      <c r="G187" s="441"/>
      <c r="H187" s="441"/>
      <c r="I187" s="441"/>
      <c r="J187" s="441"/>
      <c r="K187" s="441"/>
      <c r="L187" s="441"/>
      <c r="M187" s="441"/>
      <c r="N187" s="441"/>
      <c r="O187" s="441"/>
      <c r="P187" s="441"/>
      <c r="Q187" s="441"/>
    </row>
    <row r="188" spans="1:17" ht="33.75" x14ac:dyDescent="0.2">
      <c r="A188" s="163">
        <v>4</v>
      </c>
      <c r="B188" s="402"/>
      <c r="C188" s="162" t="s">
        <v>634</v>
      </c>
      <c r="D188" s="163" t="s">
        <v>618</v>
      </c>
      <c r="E188" s="163">
        <v>4</v>
      </c>
      <c r="F188" s="163">
        <f t="shared" ref="F188:F199" si="19">$F$187*E188</f>
        <v>20</v>
      </c>
      <c r="G188" s="68"/>
      <c r="H188" s="433"/>
      <c r="I188" s="68"/>
      <c r="J188" s="444"/>
      <c r="K188" s="251"/>
      <c r="L188" s="251"/>
      <c r="M188" s="435"/>
      <c r="N188" s="435"/>
      <c r="O188" s="435"/>
      <c r="P188" s="435"/>
      <c r="Q188" s="435"/>
    </row>
    <row r="189" spans="1:17" ht="33.75" x14ac:dyDescent="0.2">
      <c r="A189" s="163">
        <v>5</v>
      </c>
      <c r="B189" s="402"/>
      <c r="C189" s="162" t="s">
        <v>626</v>
      </c>
      <c r="D189" s="163" t="s">
        <v>76</v>
      </c>
      <c r="E189" s="163">
        <v>4</v>
      </c>
      <c r="F189" s="163">
        <f t="shared" si="19"/>
        <v>20</v>
      </c>
      <c r="G189" s="68"/>
      <c r="H189" s="433"/>
      <c r="I189" s="68"/>
      <c r="J189" s="444"/>
      <c r="K189" s="251"/>
      <c r="L189" s="251"/>
      <c r="M189" s="435"/>
      <c r="N189" s="435"/>
      <c r="O189" s="435"/>
      <c r="P189" s="435"/>
      <c r="Q189" s="435"/>
    </row>
    <row r="190" spans="1:17" x14ac:dyDescent="0.2">
      <c r="A190" s="163">
        <v>6</v>
      </c>
      <c r="B190" s="402"/>
      <c r="C190" s="447" t="s">
        <v>635</v>
      </c>
      <c r="D190" s="163" t="s">
        <v>54</v>
      </c>
      <c r="E190" s="163">
        <v>76</v>
      </c>
      <c r="F190" s="163">
        <f t="shared" si="19"/>
        <v>380</v>
      </c>
      <c r="G190" s="68"/>
      <c r="H190" s="433"/>
      <c r="I190" s="68"/>
      <c r="J190" s="444"/>
      <c r="K190" s="251"/>
      <c r="L190" s="251"/>
      <c r="M190" s="435"/>
      <c r="N190" s="435"/>
      <c r="O190" s="435"/>
      <c r="P190" s="435"/>
      <c r="Q190" s="435"/>
    </row>
    <row r="191" spans="1:17" ht="12" x14ac:dyDescent="0.2">
      <c r="A191" s="163">
        <v>7</v>
      </c>
      <c r="B191" s="402"/>
      <c r="C191" s="162" t="s">
        <v>644</v>
      </c>
      <c r="D191" s="163" t="s">
        <v>76</v>
      </c>
      <c r="E191" s="163">
        <v>20</v>
      </c>
      <c r="F191" s="163">
        <f t="shared" si="19"/>
        <v>100</v>
      </c>
      <c r="G191" s="68"/>
      <c r="H191" s="433"/>
      <c r="I191" s="68"/>
      <c r="J191" s="444"/>
      <c r="K191" s="251"/>
      <c r="L191" s="251"/>
      <c r="M191" s="435"/>
      <c r="N191" s="435"/>
      <c r="O191" s="435"/>
      <c r="P191" s="435"/>
      <c r="Q191" s="435"/>
    </row>
    <row r="192" spans="1:17" x14ac:dyDescent="0.2">
      <c r="A192" s="163">
        <v>8</v>
      </c>
      <c r="B192" s="402"/>
      <c r="C192" s="162" t="s">
        <v>656</v>
      </c>
      <c r="D192" s="163" t="s">
        <v>76</v>
      </c>
      <c r="E192" s="163">
        <v>10</v>
      </c>
      <c r="F192" s="163">
        <f t="shared" si="19"/>
        <v>50</v>
      </c>
      <c r="G192" s="68"/>
      <c r="H192" s="433"/>
      <c r="I192" s="68"/>
      <c r="J192" s="444"/>
      <c r="K192" s="251"/>
      <c r="L192" s="251"/>
      <c r="M192" s="435"/>
      <c r="N192" s="435"/>
      <c r="O192" s="435"/>
      <c r="P192" s="435"/>
      <c r="Q192" s="435"/>
    </row>
    <row r="193" spans="1:17" x14ac:dyDescent="0.2">
      <c r="A193" s="163">
        <v>9</v>
      </c>
      <c r="B193" s="402"/>
      <c r="C193" s="447" t="s">
        <v>586</v>
      </c>
      <c r="D193" s="163" t="s">
        <v>76</v>
      </c>
      <c r="E193" s="163">
        <v>2</v>
      </c>
      <c r="F193" s="163">
        <f t="shared" si="19"/>
        <v>10</v>
      </c>
      <c r="G193" s="68"/>
      <c r="H193" s="433"/>
      <c r="I193" s="68"/>
      <c r="J193" s="444"/>
      <c r="K193" s="251"/>
      <c r="L193" s="251"/>
      <c r="M193" s="435"/>
      <c r="N193" s="435"/>
      <c r="O193" s="435"/>
      <c r="P193" s="435"/>
      <c r="Q193" s="435"/>
    </row>
    <row r="194" spans="1:17" x14ac:dyDescent="0.2">
      <c r="A194" s="163">
        <v>10</v>
      </c>
      <c r="B194" s="402"/>
      <c r="C194" s="447" t="s">
        <v>646</v>
      </c>
      <c r="D194" s="163" t="s">
        <v>76</v>
      </c>
      <c r="E194" s="163">
        <v>2</v>
      </c>
      <c r="F194" s="163">
        <f t="shared" si="19"/>
        <v>10</v>
      </c>
      <c r="G194" s="433"/>
      <c r="H194" s="433"/>
      <c r="I194" s="433"/>
      <c r="J194" s="444"/>
      <c r="K194" s="251"/>
      <c r="L194" s="251"/>
      <c r="M194" s="435"/>
      <c r="N194" s="435"/>
      <c r="O194" s="435"/>
      <c r="P194" s="435"/>
      <c r="Q194" s="435"/>
    </row>
    <row r="195" spans="1:17" ht="33.75" x14ac:dyDescent="0.2">
      <c r="A195" s="163">
        <f t="shared" ref="A195:A199" si="20">A194+1</f>
        <v>11</v>
      </c>
      <c r="B195" s="402"/>
      <c r="C195" s="162" t="s">
        <v>631</v>
      </c>
      <c r="D195" s="163" t="s">
        <v>76</v>
      </c>
      <c r="E195" s="163">
        <v>7</v>
      </c>
      <c r="F195" s="163">
        <f t="shared" si="19"/>
        <v>35</v>
      </c>
      <c r="G195" s="68"/>
      <c r="H195" s="433"/>
      <c r="I195" s="68"/>
      <c r="J195" s="434"/>
      <c r="K195" s="251"/>
      <c r="L195" s="251"/>
      <c r="M195" s="435"/>
      <c r="N195" s="435"/>
      <c r="O195" s="435"/>
      <c r="P195" s="435"/>
      <c r="Q195" s="435"/>
    </row>
    <row r="196" spans="1:17" x14ac:dyDescent="0.2">
      <c r="A196" s="163">
        <f t="shared" si="20"/>
        <v>12</v>
      </c>
      <c r="B196" s="402"/>
      <c r="C196" s="162" t="s">
        <v>616</v>
      </c>
      <c r="D196" s="163" t="s">
        <v>69</v>
      </c>
      <c r="E196" s="163">
        <v>1</v>
      </c>
      <c r="F196" s="163">
        <f t="shared" si="19"/>
        <v>5</v>
      </c>
      <c r="G196" s="68"/>
      <c r="H196" s="433"/>
      <c r="I196" s="68"/>
      <c r="J196" s="444"/>
      <c r="K196" s="251"/>
      <c r="L196" s="251"/>
      <c r="M196" s="435"/>
      <c r="N196" s="435"/>
      <c r="O196" s="435"/>
      <c r="P196" s="435"/>
      <c r="Q196" s="435"/>
    </row>
    <row r="197" spans="1:17" x14ac:dyDescent="0.2">
      <c r="A197" s="163">
        <f t="shared" si="20"/>
        <v>13</v>
      </c>
      <c r="B197" s="402"/>
      <c r="C197" s="162" t="s">
        <v>617</v>
      </c>
      <c r="D197" s="163" t="s">
        <v>618</v>
      </c>
      <c r="E197" s="163">
        <v>1</v>
      </c>
      <c r="F197" s="163">
        <f t="shared" si="19"/>
        <v>5</v>
      </c>
      <c r="G197" s="68"/>
      <c r="H197" s="433"/>
      <c r="I197" s="68"/>
      <c r="J197" s="444"/>
      <c r="K197" s="251"/>
      <c r="L197" s="251"/>
      <c r="M197" s="435"/>
      <c r="N197" s="435"/>
      <c r="O197" s="435"/>
      <c r="P197" s="435"/>
      <c r="Q197" s="435"/>
    </row>
    <row r="198" spans="1:17" x14ac:dyDescent="0.2">
      <c r="A198" s="163">
        <f t="shared" si="20"/>
        <v>14</v>
      </c>
      <c r="B198" s="402"/>
      <c r="C198" s="162" t="s">
        <v>619</v>
      </c>
      <c r="D198" s="163" t="s">
        <v>618</v>
      </c>
      <c r="E198" s="163">
        <v>1</v>
      </c>
      <c r="F198" s="163">
        <f t="shared" si="19"/>
        <v>5</v>
      </c>
      <c r="G198" s="68"/>
      <c r="H198" s="433"/>
      <c r="I198" s="68"/>
      <c r="J198" s="444"/>
      <c r="K198" s="251"/>
      <c r="L198" s="251"/>
      <c r="M198" s="435"/>
      <c r="N198" s="435"/>
      <c r="O198" s="435"/>
      <c r="P198" s="435"/>
      <c r="Q198" s="435"/>
    </row>
    <row r="199" spans="1:17" ht="22.5" x14ac:dyDescent="0.2">
      <c r="A199" s="163">
        <f t="shared" si="20"/>
        <v>15</v>
      </c>
      <c r="B199" s="402"/>
      <c r="C199" s="162" t="s">
        <v>621</v>
      </c>
      <c r="D199" s="163" t="s">
        <v>618</v>
      </c>
      <c r="E199" s="163">
        <v>1</v>
      </c>
      <c r="F199" s="163">
        <f t="shared" si="19"/>
        <v>5</v>
      </c>
      <c r="G199" s="68"/>
      <c r="H199" s="433"/>
      <c r="I199" s="68"/>
      <c r="J199" s="444"/>
      <c r="K199" s="251"/>
      <c r="L199" s="251"/>
      <c r="M199" s="435"/>
      <c r="N199" s="435"/>
      <c r="O199" s="435"/>
      <c r="P199" s="435"/>
      <c r="Q199" s="435"/>
    </row>
    <row r="200" spans="1:17" ht="15.75" customHeight="1" x14ac:dyDescent="0.15">
      <c r="A200" s="572" t="s">
        <v>657</v>
      </c>
      <c r="B200" s="572"/>
      <c r="C200" s="572"/>
      <c r="D200" s="572"/>
      <c r="E200" s="572"/>
      <c r="F200" s="163"/>
      <c r="G200" s="68"/>
      <c r="H200" s="433"/>
      <c r="I200" s="68"/>
      <c r="J200" s="444"/>
      <c r="K200" s="251"/>
      <c r="L200" s="251"/>
      <c r="M200" s="435"/>
      <c r="N200" s="435"/>
      <c r="O200" s="435"/>
      <c r="P200" s="435"/>
      <c r="Q200" s="435"/>
    </row>
    <row r="201" spans="1:17" ht="33.75" x14ac:dyDescent="0.25">
      <c r="A201" s="163">
        <v>3</v>
      </c>
      <c r="B201" s="65"/>
      <c r="C201" s="274" t="s">
        <v>634</v>
      </c>
      <c r="D201" s="163" t="s">
        <v>618</v>
      </c>
      <c r="E201" s="163">
        <v>14</v>
      </c>
      <c r="F201" s="163">
        <f t="shared" ref="F201:F208" si="21">E201</f>
        <v>14</v>
      </c>
      <c r="G201" s="68"/>
      <c r="H201" s="433"/>
      <c r="I201" s="68"/>
      <c r="J201" s="444"/>
      <c r="K201" s="251"/>
      <c r="L201" s="251"/>
      <c r="M201" s="435"/>
      <c r="N201" s="435"/>
      <c r="O201" s="435"/>
      <c r="P201" s="435"/>
      <c r="Q201" s="435"/>
    </row>
    <row r="202" spans="1:17" ht="33.75" x14ac:dyDescent="0.25">
      <c r="A202" s="163">
        <v>4</v>
      </c>
      <c r="B202" s="65"/>
      <c r="C202" s="274" t="s">
        <v>658</v>
      </c>
      <c r="D202" s="163" t="s">
        <v>76</v>
      </c>
      <c r="E202" s="163">
        <v>14</v>
      </c>
      <c r="F202" s="163">
        <f t="shared" si="21"/>
        <v>14</v>
      </c>
      <c r="G202" s="68"/>
      <c r="H202" s="433"/>
      <c r="I202" s="68"/>
      <c r="J202" s="444"/>
      <c r="K202" s="251"/>
      <c r="L202" s="251"/>
      <c r="M202" s="435"/>
      <c r="N202" s="435"/>
      <c r="O202" s="435"/>
      <c r="P202" s="435"/>
      <c r="Q202" s="435"/>
    </row>
    <row r="203" spans="1:17" x14ac:dyDescent="0.25">
      <c r="A203" s="163">
        <v>5</v>
      </c>
      <c r="B203" s="450"/>
      <c r="C203" s="274" t="s">
        <v>659</v>
      </c>
      <c r="D203" s="163" t="s">
        <v>54</v>
      </c>
      <c r="E203" s="163">
        <v>164</v>
      </c>
      <c r="F203" s="163">
        <f t="shared" si="21"/>
        <v>164</v>
      </c>
      <c r="G203" s="68"/>
      <c r="H203" s="433"/>
      <c r="I203" s="68"/>
      <c r="J203" s="444"/>
      <c r="K203" s="251"/>
      <c r="L203" s="251"/>
      <c r="M203" s="435"/>
      <c r="N203" s="435"/>
      <c r="O203" s="435"/>
      <c r="P203" s="435"/>
      <c r="Q203" s="435"/>
    </row>
    <row r="204" spans="1:17" x14ac:dyDescent="0.25">
      <c r="A204" s="163">
        <v>6</v>
      </c>
      <c r="B204" s="65"/>
      <c r="C204" s="274" t="s">
        <v>660</v>
      </c>
      <c r="D204" s="163" t="s">
        <v>76</v>
      </c>
      <c r="E204" s="163">
        <v>96</v>
      </c>
      <c r="F204" s="163">
        <f t="shared" si="21"/>
        <v>96</v>
      </c>
      <c r="G204" s="68"/>
      <c r="H204" s="433"/>
      <c r="I204" s="68"/>
      <c r="J204" s="444"/>
      <c r="K204" s="251"/>
      <c r="L204" s="251"/>
      <c r="M204" s="435"/>
      <c r="N204" s="435"/>
      <c r="O204" s="435"/>
      <c r="P204" s="435"/>
      <c r="Q204" s="435"/>
    </row>
    <row r="205" spans="1:17" ht="22.5" x14ac:dyDescent="0.25">
      <c r="A205" s="163">
        <v>7</v>
      </c>
      <c r="B205" s="65"/>
      <c r="C205" s="274" t="s">
        <v>661</v>
      </c>
      <c r="D205" s="163" t="s">
        <v>54</v>
      </c>
      <c r="E205" s="163">
        <v>164</v>
      </c>
      <c r="F205" s="163">
        <f t="shared" si="21"/>
        <v>164</v>
      </c>
      <c r="G205" s="433"/>
      <c r="H205" s="433"/>
      <c r="I205" s="433"/>
      <c r="J205" s="434"/>
      <c r="K205" s="251"/>
      <c r="L205" s="251"/>
      <c r="M205" s="435"/>
      <c r="N205" s="435"/>
      <c r="O205" s="435"/>
      <c r="P205" s="435"/>
      <c r="Q205" s="435"/>
    </row>
    <row r="206" spans="1:17" x14ac:dyDescent="0.25">
      <c r="A206" s="163">
        <v>8</v>
      </c>
      <c r="B206" s="65"/>
      <c r="C206" s="274" t="s">
        <v>662</v>
      </c>
      <c r="D206" s="163" t="s">
        <v>69</v>
      </c>
      <c r="E206" s="163">
        <v>0.5</v>
      </c>
      <c r="F206" s="163">
        <f t="shared" si="21"/>
        <v>0.5</v>
      </c>
      <c r="G206" s="433"/>
      <c r="H206" s="433"/>
      <c r="I206" s="433"/>
      <c r="J206" s="434"/>
      <c r="K206" s="251"/>
      <c r="L206" s="251"/>
      <c r="M206" s="435"/>
      <c r="N206" s="435"/>
      <c r="O206" s="435"/>
      <c r="P206" s="435"/>
      <c r="Q206" s="435"/>
    </row>
    <row r="207" spans="1:17" x14ac:dyDescent="0.25">
      <c r="A207" s="163">
        <v>9</v>
      </c>
      <c r="B207" s="65"/>
      <c r="C207" s="274" t="s">
        <v>619</v>
      </c>
      <c r="D207" s="163" t="s">
        <v>618</v>
      </c>
      <c r="E207" s="163">
        <v>3</v>
      </c>
      <c r="F207" s="163">
        <f t="shared" si="21"/>
        <v>3</v>
      </c>
      <c r="G207" s="433"/>
      <c r="H207" s="433"/>
      <c r="I207" s="433"/>
      <c r="J207" s="434"/>
      <c r="K207" s="251"/>
      <c r="L207" s="251"/>
      <c r="M207" s="435"/>
      <c r="N207" s="435"/>
      <c r="O207" s="435"/>
      <c r="P207" s="435"/>
      <c r="Q207" s="435"/>
    </row>
    <row r="208" spans="1:17" ht="22.5" x14ac:dyDescent="0.25">
      <c r="A208" s="163">
        <v>10</v>
      </c>
      <c r="B208" s="65"/>
      <c r="C208" s="274" t="s">
        <v>621</v>
      </c>
      <c r="D208" s="163" t="s">
        <v>618</v>
      </c>
      <c r="E208" s="163">
        <v>1</v>
      </c>
      <c r="F208" s="163">
        <f t="shared" si="21"/>
        <v>1</v>
      </c>
      <c r="G208" s="68"/>
      <c r="H208" s="433"/>
      <c r="I208" s="68"/>
      <c r="J208" s="444"/>
      <c r="K208" s="251"/>
      <c r="L208" s="251"/>
      <c r="M208" s="435"/>
      <c r="N208" s="435"/>
      <c r="O208" s="435"/>
      <c r="P208" s="435"/>
      <c r="Q208" s="435"/>
    </row>
    <row r="209" spans="1:17" x14ac:dyDescent="0.25">
      <c r="A209" s="441"/>
      <c r="B209" s="427"/>
      <c r="C209" s="427" t="s">
        <v>663</v>
      </c>
      <c r="D209" s="427"/>
      <c r="F209" s="430">
        <v>104</v>
      </c>
      <c r="G209" s="441"/>
      <c r="H209" s="441"/>
      <c r="I209" s="441"/>
      <c r="J209" s="441"/>
      <c r="K209" s="441"/>
      <c r="L209" s="441"/>
      <c r="M209" s="441"/>
      <c r="N209" s="441"/>
      <c r="O209" s="441"/>
      <c r="P209" s="441"/>
      <c r="Q209" s="441"/>
    </row>
    <row r="210" spans="1:17" ht="56.25" x14ac:dyDescent="0.25">
      <c r="A210" s="451">
        <v>1</v>
      </c>
      <c r="B210" s="451"/>
      <c r="C210" s="162" t="s">
        <v>664</v>
      </c>
      <c r="D210" s="57" t="s">
        <v>618</v>
      </c>
      <c r="E210" s="57">
        <v>1</v>
      </c>
      <c r="F210" s="57">
        <f t="shared" ref="F210:F220" si="22">E210*$F$209</f>
        <v>104</v>
      </c>
      <c r="G210" s="433"/>
      <c r="H210" s="433"/>
      <c r="I210" s="433"/>
      <c r="J210" s="434"/>
      <c r="K210" s="251"/>
      <c r="L210" s="251"/>
      <c r="M210" s="435"/>
      <c r="N210" s="435"/>
      <c r="O210" s="435"/>
      <c r="P210" s="435"/>
      <c r="Q210" s="435"/>
    </row>
    <row r="211" spans="1:17" ht="22.5" x14ac:dyDescent="0.25">
      <c r="A211" s="451">
        <v>2</v>
      </c>
      <c r="B211" s="451"/>
      <c r="C211" s="162" t="s">
        <v>665</v>
      </c>
      <c r="D211" s="57" t="s">
        <v>76</v>
      </c>
      <c r="E211" s="57">
        <v>1</v>
      </c>
      <c r="F211" s="57">
        <f t="shared" si="22"/>
        <v>104</v>
      </c>
      <c r="G211" s="433"/>
      <c r="H211" s="433"/>
      <c r="I211" s="433"/>
      <c r="J211" s="434"/>
      <c r="K211" s="251"/>
      <c r="L211" s="251"/>
      <c r="M211" s="435"/>
      <c r="N211" s="435"/>
      <c r="O211" s="435"/>
      <c r="P211" s="435"/>
      <c r="Q211" s="435"/>
    </row>
    <row r="212" spans="1:17" ht="22.5" x14ac:dyDescent="0.25">
      <c r="A212" s="451">
        <v>3</v>
      </c>
      <c r="B212" s="451"/>
      <c r="C212" s="162" t="s">
        <v>666</v>
      </c>
      <c r="D212" s="57" t="s">
        <v>76</v>
      </c>
      <c r="E212" s="57">
        <v>1</v>
      </c>
      <c r="F212" s="57">
        <f t="shared" si="22"/>
        <v>104</v>
      </c>
      <c r="G212" s="433"/>
      <c r="H212" s="433"/>
      <c r="I212" s="433"/>
      <c r="J212" s="434"/>
      <c r="K212" s="251"/>
      <c r="L212" s="251"/>
      <c r="M212" s="435"/>
      <c r="N212" s="435"/>
      <c r="O212" s="435"/>
      <c r="P212" s="435"/>
      <c r="Q212" s="435"/>
    </row>
    <row r="213" spans="1:17" x14ac:dyDescent="0.25">
      <c r="A213" s="451">
        <v>4</v>
      </c>
      <c r="B213" s="451"/>
      <c r="C213" s="162" t="s">
        <v>667</v>
      </c>
      <c r="D213" s="57" t="s">
        <v>76</v>
      </c>
      <c r="E213" s="57">
        <v>2</v>
      </c>
      <c r="F213" s="57">
        <f t="shared" si="22"/>
        <v>208</v>
      </c>
      <c r="G213" s="433"/>
      <c r="H213" s="433"/>
      <c r="I213" s="433"/>
      <c r="J213" s="434"/>
      <c r="K213" s="251"/>
      <c r="L213" s="251"/>
      <c r="M213" s="435"/>
      <c r="N213" s="435"/>
      <c r="O213" s="435"/>
      <c r="P213" s="435"/>
      <c r="Q213" s="435"/>
    </row>
    <row r="214" spans="1:17" x14ac:dyDescent="0.25">
      <c r="A214" s="451">
        <v>5</v>
      </c>
      <c r="B214" s="451"/>
      <c r="C214" s="162" t="s">
        <v>668</v>
      </c>
      <c r="D214" s="57" t="s">
        <v>76</v>
      </c>
      <c r="E214" s="57">
        <v>1</v>
      </c>
      <c r="F214" s="57">
        <f t="shared" si="22"/>
        <v>104</v>
      </c>
      <c r="G214" s="433"/>
      <c r="H214" s="433"/>
      <c r="I214" s="433"/>
      <c r="J214" s="434"/>
      <c r="K214" s="251"/>
      <c r="L214" s="251"/>
      <c r="M214" s="435"/>
      <c r="N214" s="435"/>
      <c r="O214" s="435"/>
      <c r="P214" s="435"/>
      <c r="Q214" s="435"/>
    </row>
    <row r="215" spans="1:17" x14ac:dyDescent="0.25">
      <c r="A215" s="451">
        <v>6</v>
      </c>
      <c r="B215" s="451"/>
      <c r="C215" s="162" t="s">
        <v>616</v>
      </c>
      <c r="D215" s="57" t="s">
        <v>69</v>
      </c>
      <c r="E215" s="57">
        <v>0.1</v>
      </c>
      <c r="F215" s="57">
        <f t="shared" si="22"/>
        <v>10.4</v>
      </c>
      <c r="G215" s="433"/>
      <c r="H215" s="433"/>
      <c r="I215" s="433"/>
      <c r="J215" s="434"/>
      <c r="K215" s="251"/>
      <c r="L215" s="251"/>
      <c r="M215" s="435"/>
      <c r="N215" s="435"/>
      <c r="O215" s="435"/>
      <c r="P215" s="435"/>
      <c r="Q215" s="435"/>
    </row>
    <row r="216" spans="1:17" x14ac:dyDescent="0.25">
      <c r="A216" s="451">
        <v>7</v>
      </c>
      <c r="B216" s="451"/>
      <c r="C216" s="162" t="s">
        <v>617</v>
      </c>
      <c r="D216" s="57" t="s">
        <v>618</v>
      </c>
      <c r="E216" s="57">
        <v>1</v>
      </c>
      <c r="F216" s="57">
        <f t="shared" si="22"/>
        <v>104</v>
      </c>
      <c r="G216" s="433"/>
      <c r="H216" s="433"/>
      <c r="I216" s="433"/>
      <c r="J216" s="434"/>
      <c r="K216" s="251"/>
      <c r="L216" s="251"/>
      <c r="M216" s="435"/>
      <c r="N216" s="435"/>
      <c r="O216" s="435"/>
      <c r="P216" s="435"/>
      <c r="Q216" s="435"/>
    </row>
    <row r="217" spans="1:17" x14ac:dyDescent="0.25">
      <c r="A217" s="451">
        <v>8</v>
      </c>
      <c r="B217" s="451"/>
      <c r="C217" s="162" t="s">
        <v>619</v>
      </c>
      <c r="D217" s="57" t="s">
        <v>618</v>
      </c>
      <c r="E217" s="57">
        <v>1</v>
      </c>
      <c r="F217" s="57">
        <f t="shared" si="22"/>
        <v>104</v>
      </c>
      <c r="G217" s="433"/>
      <c r="H217" s="433"/>
      <c r="I217" s="433"/>
      <c r="J217" s="444"/>
      <c r="K217" s="251"/>
      <c r="L217" s="251"/>
      <c r="M217" s="435"/>
      <c r="N217" s="435"/>
      <c r="O217" s="435"/>
      <c r="P217" s="435"/>
      <c r="Q217" s="435"/>
    </row>
    <row r="218" spans="1:17" ht="22.5" x14ac:dyDescent="0.25">
      <c r="A218" s="451">
        <v>9</v>
      </c>
      <c r="B218" s="451"/>
      <c r="C218" s="162" t="s">
        <v>669</v>
      </c>
      <c r="D218" s="57" t="s">
        <v>618</v>
      </c>
      <c r="E218" s="57">
        <v>1</v>
      </c>
      <c r="F218" s="57">
        <f t="shared" si="22"/>
        <v>104</v>
      </c>
      <c r="G218" s="433"/>
      <c r="H218" s="433"/>
      <c r="I218" s="433"/>
      <c r="J218" s="444"/>
      <c r="K218" s="251"/>
      <c r="L218" s="251"/>
      <c r="M218" s="435"/>
      <c r="N218" s="435"/>
      <c r="O218" s="435"/>
      <c r="P218" s="435"/>
      <c r="Q218" s="435"/>
    </row>
    <row r="219" spans="1:17" ht="22.5" x14ac:dyDescent="0.25">
      <c r="A219" s="451">
        <v>10</v>
      </c>
      <c r="B219" s="451"/>
      <c r="C219" s="162" t="s">
        <v>670</v>
      </c>
      <c r="D219" s="57" t="s">
        <v>59</v>
      </c>
      <c r="E219" s="57">
        <v>0.05</v>
      </c>
      <c r="F219" s="57">
        <f t="shared" si="22"/>
        <v>5.2</v>
      </c>
      <c r="G219" s="433"/>
      <c r="H219" s="433"/>
      <c r="I219" s="433"/>
      <c r="J219" s="434"/>
      <c r="K219" s="251"/>
      <c r="L219" s="251"/>
      <c r="M219" s="435"/>
      <c r="N219" s="435"/>
      <c r="O219" s="435"/>
      <c r="P219" s="435"/>
      <c r="Q219" s="435"/>
    </row>
    <row r="220" spans="1:17" ht="22.5" x14ac:dyDescent="0.25">
      <c r="A220" s="451">
        <v>11</v>
      </c>
      <c r="B220" s="451"/>
      <c r="C220" s="162" t="s">
        <v>671</v>
      </c>
      <c r="D220" s="57" t="s">
        <v>618</v>
      </c>
      <c r="E220" s="57">
        <v>1</v>
      </c>
      <c r="F220" s="57">
        <f t="shared" si="22"/>
        <v>104</v>
      </c>
      <c r="G220" s="433"/>
      <c r="H220" s="433"/>
      <c r="I220" s="433"/>
      <c r="J220" s="434"/>
      <c r="K220" s="251"/>
      <c r="L220" s="251"/>
      <c r="M220" s="435"/>
      <c r="N220" s="435"/>
      <c r="O220" s="435"/>
      <c r="P220" s="435"/>
      <c r="Q220" s="435"/>
    </row>
    <row r="221" spans="1:17" x14ac:dyDescent="0.2">
      <c r="A221" s="395"/>
      <c r="B221" s="402"/>
      <c r="C221" s="449" t="s">
        <v>672</v>
      </c>
      <c r="D221" s="163"/>
      <c r="E221" s="163"/>
      <c r="F221" s="163"/>
      <c r="G221" s="441"/>
      <c r="H221" s="441"/>
      <c r="I221" s="441"/>
      <c r="J221" s="441"/>
      <c r="K221" s="441"/>
      <c r="L221" s="441"/>
      <c r="M221" s="441"/>
      <c r="N221" s="441"/>
      <c r="O221" s="441"/>
      <c r="P221" s="441"/>
      <c r="Q221" s="441"/>
    </row>
    <row r="222" spans="1:17" ht="22.5" x14ac:dyDescent="0.2">
      <c r="A222" s="395">
        <v>1</v>
      </c>
      <c r="B222" s="402"/>
      <c r="C222" s="438" t="s">
        <v>673</v>
      </c>
      <c r="D222" s="163" t="s">
        <v>618</v>
      </c>
      <c r="E222" s="163"/>
      <c r="F222" s="163">
        <v>104</v>
      </c>
      <c r="G222" s="433"/>
      <c r="H222" s="433"/>
      <c r="I222" s="433"/>
      <c r="J222" s="434"/>
      <c r="K222" s="251"/>
      <c r="L222" s="251"/>
      <c r="M222" s="435"/>
      <c r="N222" s="435"/>
      <c r="O222" s="435"/>
      <c r="P222" s="435"/>
      <c r="Q222" s="435"/>
    </row>
    <row r="223" spans="1:17" ht="22.5" x14ac:dyDescent="0.2">
      <c r="A223" s="395">
        <v>2</v>
      </c>
      <c r="B223" s="402"/>
      <c r="C223" s="438" t="s">
        <v>674</v>
      </c>
      <c r="D223" s="163" t="s">
        <v>618</v>
      </c>
      <c r="E223" s="163"/>
      <c r="F223" s="163">
        <v>104</v>
      </c>
      <c r="G223" s="433"/>
      <c r="H223" s="433"/>
      <c r="I223" s="433"/>
      <c r="J223" s="434"/>
      <c r="K223" s="251"/>
      <c r="L223" s="251"/>
      <c r="M223" s="435"/>
      <c r="N223" s="435"/>
      <c r="O223" s="435"/>
      <c r="P223" s="435"/>
      <c r="Q223" s="435"/>
    </row>
    <row r="224" spans="1:17" ht="22.5" x14ac:dyDescent="0.25">
      <c r="A224" s="451">
        <v>3</v>
      </c>
      <c r="B224" s="451"/>
      <c r="C224" s="274" t="s">
        <v>675</v>
      </c>
      <c r="D224" s="163" t="s">
        <v>76</v>
      </c>
      <c r="E224" s="163"/>
      <c r="F224" s="163">
        <v>208</v>
      </c>
      <c r="G224" s="433"/>
      <c r="H224" s="433"/>
      <c r="I224" s="433"/>
      <c r="J224" s="434"/>
      <c r="K224" s="251"/>
      <c r="L224" s="251"/>
      <c r="M224" s="435"/>
      <c r="N224" s="435"/>
      <c r="O224" s="435"/>
      <c r="P224" s="435"/>
      <c r="Q224" s="435"/>
    </row>
    <row r="225" spans="1:17" x14ac:dyDescent="0.25">
      <c r="A225" s="451">
        <v>4</v>
      </c>
      <c r="B225" s="451"/>
      <c r="C225" s="65" t="s">
        <v>676</v>
      </c>
      <c r="D225" s="163" t="s">
        <v>76</v>
      </c>
      <c r="E225" s="163"/>
      <c r="F225" s="163">
        <v>208</v>
      </c>
      <c r="G225" s="433"/>
      <c r="H225" s="433"/>
      <c r="I225" s="433"/>
      <c r="J225" s="434"/>
      <c r="K225" s="251"/>
      <c r="L225" s="251"/>
      <c r="M225" s="435"/>
      <c r="N225" s="435"/>
      <c r="O225" s="435"/>
      <c r="P225" s="435"/>
      <c r="Q225" s="435"/>
    </row>
    <row r="226" spans="1:17" x14ac:dyDescent="0.25">
      <c r="A226" s="445"/>
      <c r="B226" s="445"/>
      <c r="C226" s="452"/>
      <c r="D226" s="445"/>
      <c r="E226" s="445"/>
      <c r="F226" s="445"/>
      <c r="G226" s="445"/>
      <c r="H226" s="445"/>
      <c r="I226" s="445"/>
      <c r="J226" s="445"/>
      <c r="K226" s="445"/>
      <c r="L226" s="445"/>
      <c r="M226" s="445"/>
      <c r="N226" s="445"/>
      <c r="O226" s="445"/>
      <c r="P226" s="445"/>
      <c r="Q226" s="445"/>
    </row>
    <row r="227" spans="1:17" x14ac:dyDescent="0.25">
      <c r="A227" s="445"/>
      <c r="B227" s="2"/>
      <c r="C227" s="25"/>
      <c r="D227" s="453" t="s">
        <v>677</v>
      </c>
      <c r="F227" s="454"/>
      <c r="G227" s="454"/>
      <c r="H227" s="454"/>
      <c r="I227" s="454"/>
      <c r="J227" s="454"/>
      <c r="K227" s="454"/>
      <c r="L227" s="454"/>
      <c r="M227" s="455">
        <f>SUM(M14:M226)</f>
        <v>0</v>
      </c>
      <c r="N227" s="455">
        <f>SUM(N14:N226)</f>
        <v>0</v>
      </c>
      <c r="O227" s="455">
        <f>SUM(O14:O226)</f>
        <v>0</v>
      </c>
      <c r="P227" s="455">
        <f>SUM(P14:P226)</f>
        <v>0</v>
      </c>
      <c r="Q227" s="455">
        <f>SUM(Q14:Q226)</f>
        <v>0</v>
      </c>
    </row>
    <row r="228" spans="1:17" x14ac:dyDescent="0.25">
      <c r="A228" s="445"/>
      <c r="B228" s="2"/>
      <c r="C228" s="25"/>
      <c r="D228" s="456" t="s">
        <v>678</v>
      </c>
      <c r="F228" s="457"/>
      <c r="G228" s="457">
        <v>0</v>
      </c>
      <c r="H228" s="458"/>
      <c r="I228" s="458"/>
      <c r="J228" s="458"/>
      <c r="K228" s="458"/>
      <c r="L228" s="458"/>
      <c r="M228" s="455"/>
      <c r="N228" s="455"/>
      <c r="O228" s="455">
        <f>O227*G228</f>
        <v>0</v>
      </c>
      <c r="P228" s="455"/>
      <c r="Q228" s="455"/>
    </row>
    <row r="229" spans="1:17" x14ac:dyDescent="0.25">
      <c r="A229" s="445"/>
      <c r="B229" s="2"/>
      <c r="C229" s="25"/>
      <c r="D229" s="453" t="s">
        <v>106</v>
      </c>
      <c r="F229" s="458"/>
      <c r="G229" s="458"/>
      <c r="H229" s="458"/>
      <c r="I229" s="458"/>
      <c r="J229" s="458"/>
      <c r="K229" s="458"/>
      <c r="L229" s="458"/>
      <c r="M229" s="455">
        <f>SUM(M227:M228)</f>
        <v>0</v>
      </c>
      <c r="N229" s="455">
        <f>SUM(N227:N228)</f>
        <v>0</v>
      </c>
      <c r="O229" s="455">
        <f>SUM(O227:O228)</f>
        <v>0</v>
      </c>
      <c r="P229" s="455">
        <f>SUM(P227:P228)</f>
        <v>0</v>
      </c>
      <c r="Q229" s="455">
        <f>SUM(N229:P229)</f>
        <v>0</v>
      </c>
    </row>
    <row r="230" spans="1:17" x14ac:dyDescent="0.25">
      <c r="A230" s="445"/>
      <c r="B230" s="2"/>
      <c r="C230" s="25"/>
      <c r="I230" s="1"/>
      <c r="J230" s="414"/>
      <c r="K230" s="245"/>
      <c r="L230" s="245"/>
      <c r="M230" s="459"/>
      <c r="N230" s="459"/>
      <c r="O230" s="459"/>
      <c r="P230" s="459"/>
      <c r="Q230" s="459"/>
    </row>
    <row r="231" spans="1:17" x14ac:dyDescent="0.25">
      <c r="A231" s="445"/>
      <c r="B231" s="2"/>
      <c r="C231" s="121" t="s">
        <v>25</v>
      </c>
      <c r="D231" s="122"/>
      <c r="E231" s="193"/>
      <c r="F231" s="460"/>
      <c r="G231" s="460"/>
      <c r="H231" s="461"/>
      <c r="I231" s="461"/>
      <c r="J231" s="1"/>
      <c r="K231" s="1"/>
      <c r="O231" s="1"/>
      <c r="P231" s="1"/>
    </row>
    <row r="232" spans="1:17" x14ac:dyDescent="0.25">
      <c r="A232" s="445"/>
      <c r="B232" s="2"/>
      <c r="C232" s="124" t="s">
        <v>27</v>
      </c>
      <c r="D232" s="122"/>
      <c r="E232" s="193"/>
      <c r="F232" s="193"/>
      <c r="G232" s="193"/>
      <c r="H232" s="461"/>
      <c r="I232" s="461"/>
      <c r="J232" s="1"/>
      <c r="K232" s="1"/>
      <c r="O232" s="1"/>
      <c r="P232" s="1"/>
    </row>
    <row r="233" spans="1:17" x14ac:dyDescent="0.25">
      <c r="A233" s="445"/>
      <c r="B233" s="2"/>
      <c r="C233" s="125"/>
      <c r="D233" s="122"/>
      <c r="E233" s="193"/>
      <c r="F233" s="461"/>
      <c r="G233" s="461"/>
      <c r="H233" s="461"/>
      <c r="I233" s="461"/>
      <c r="J233" s="461"/>
      <c r="K233" s="461"/>
      <c r="L233" s="461"/>
      <c r="M233" s="461"/>
      <c r="N233" s="461"/>
      <c r="O233" s="461"/>
      <c r="P233" s="461"/>
      <c r="Q233" s="461"/>
    </row>
    <row r="234" spans="1:17" x14ac:dyDescent="0.25">
      <c r="A234" s="445"/>
      <c r="B234" s="2"/>
      <c r="C234" s="127" t="s">
        <v>29</v>
      </c>
      <c r="D234" s="122"/>
      <c r="E234" s="193"/>
      <c r="F234" s="460"/>
      <c r="G234" s="460"/>
      <c r="H234" s="3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1:17" x14ac:dyDescent="0.25">
      <c r="A235" s="445"/>
      <c r="B235" s="2"/>
      <c r="C235" s="129" t="s">
        <v>30</v>
      </c>
      <c r="D235" s="122"/>
      <c r="E235" s="193"/>
      <c r="F235" s="462"/>
      <c r="G235" s="462"/>
      <c r="H235" s="37"/>
      <c r="I235" s="37"/>
      <c r="J235" s="37"/>
      <c r="K235" s="37"/>
      <c r="L235" s="37"/>
      <c r="M235" s="37"/>
      <c r="N235" s="463"/>
      <c r="O235" s="37"/>
      <c r="P235" s="463"/>
      <c r="Q235" s="37"/>
    </row>
  </sheetData>
  <sheetProtection selectLockedCells="1" selectUnlockedCells="1"/>
  <mergeCells count="20">
    <mergeCell ref="A186:E186"/>
    <mergeCell ref="A200:E200"/>
    <mergeCell ref="A102:E102"/>
    <mergeCell ref="A116:E116"/>
    <mergeCell ref="A130:E130"/>
    <mergeCell ref="B144:E144"/>
    <mergeCell ref="A158:E158"/>
    <mergeCell ref="B172:E172"/>
    <mergeCell ref="M11:Q11"/>
    <mergeCell ref="E13:F13"/>
    <mergeCell ref="A43:E43"/>
    <mergeCell ref="A60:E60"/>
    <mergeCell ref="A74:E74"/>
    <mergeCell ref="G11:L11"/>
    <mergeCell ref="B88:E88"/>
    <mergeCell ref="A11:A12"/>
    <mergeCell ref="B11:B12"/>
    <mergeCell ref="C11:C12"/>
    <mergeCell ref="D11:D12"/>
    <mergeCell ref="E11:F12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22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9"/>
  <sheetViews>
    <sheetView view="pageBreakPreview" zoomScale="110" zoomScaleSheetLayoutView="110" workbookViewId="0">
      <pane ySplit="3075"/>
      <selection activeCell="A9" activeCellId="1" sqref="E14:E62 A9"/>
      <selection pane="bottomLeft"/>
    </sheetView>
  </sheetViews>
  <sheetFormatPr defaultColWidth="4.28515625" defaultRowHeight="11.25" x14ac:dyDescent="0.25"/>
  <cols>
    <col min="1" max="1" width="4.28515625" style="1"/>
    <col min="2" max="2" width="5.42578125" style="1" customWidth="1"/>
    <col min="3" max="3" width="51.28515625" style="403" customWidth="1"/>
    <col min="4" max="5" width="5.140625" style="1" customWidth="1"/>
    <col min="6" max="6" width="6.85546875" style="27" customWidth="1"/>
    <col min="7" max="12" width="5.5703125" style="1" customWidth="1"/>
    <col min="13" max="13" width="8" style="1" customWidth="1"/>
    <col min="14" max="14" width="7.42578125" style="1" customWidth="1"/>
    <col min="15" max="15" width="7" style="1" customWidth="1"/>
    <col min="16" max="16" width="7.42578125" style="1" customWidth="1"/>
    <col min="17" max="17" width="2.5703125" style="1" customWidth="1"/>
    <col min="18" max="18" width="6.7109375" style="1" customWidth="1"/>
    <col min="19" max="253" width="8.7109375" style="1" customWidth="1"/>
    <col min="254" max="16384" width="4.28515625" style="1"/>
  </cols>
  <sheetData>
    <row r="1" spans="1:16" s="28" customFormat="1" x14ac:dyDescent="0.25">
      <c r="A1" s="531" t="s">
        <v>31</v>
      </c>
      <c r="B1" s="531"/>
      <c r="C1" s="531"/>
      <c r="D1" s="531"/>
      <c r="E1" s="531"/>
      <c r="F1" s="531"/>
      <c r="G1" s="29" t="e">
        <f>#REF!</f>
        <v>#REF!</v>
      </c>
      <c r="H1" s="29"/>
      <c r="I1" s="29"/>
      <c r="J1" s="29"/>
      <c r="K1" s="29"/>
    </row>
    <row r="2" spans="1:16" s="34" customFormat="1" x14ac:dyDescent="0.25">
      <c r="A2" s="32"/>
      <c r="B2" s="32"/>
      <c r="C2" s="32" t="s">
        <v>679</v>
      </c>
      <c r="D2" s="32"/>
      <c r="E2" s="32"/>
      <c r="F2" s="32"/>
      <c r="G2" s="32"/>
      <c r="H2" s="32"/>
      <c r="I2" s="32"/>
      <c r="J2" s="32"/>
      <c r="K2" s="32"/>
    </row>
    <row r="3" spans="1:16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6" s="5" customFormat="1" ht="23.85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6" x14ac:dyDescent="0.25">
      <c r="A5" s="37" t="e">
        <f>#REF!</f>
        <v>#REF!</v>
      </c>
      <c r="B5" s="37"/>
      <c r="C5" s="30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5">
      <c r="A6" s="37" t="e">
        <f>#REF!</f>
        <v>#REF!</v>
      </c>
      <c r="B6" s="37"/>
      <c r="C6" s="302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5">
      <c r="A7" s="37" t="e">
        <f>#REF!</f>
        <v>#REF!</v>
      </c>
      <c r="B7" s="37"/>
      <c r="C7" s="302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5">
      <c r="A8" s="37"/>
      <c r="B8" s="37"/>
      <c r="C8" s="40" t="s">
        <v>33</v>
      </c>
      <c r="D8" s="35" t="s">
        <v>680</v>
      </c>
      <c r="E8" s="42" t="s">
        <v>35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43">
        <f>P43</f>
        <v>0</v>
      </c>
    </row>
    <row r="10" spans="1:16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44" t="e">
        <f>#REF!</f>
        <v>#REF!</v>
      </c>
    </row>
    <row r="11" spans="1:16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567" t="s">
        <v>40</v>
      </c>
      <c r="E11" s="565" t="s">
        <v>41</v>
      </c>
      <c r="F11" s="568" t="s">
        <v>42</v>
      </c>
      <c r="G11" s="568"/>
      <c r="H11" s="568"/>
      <c r="I11" s="568"/>
      <c r="J11" s="568"/>
      <c r="K11" s="568"/>
      <c r="L11" s="568" t="s">
        <v>43</v>
      </c>
      <c r="M11" s="568"/>
      <c r="N11" s="568"/>
      <c r="O11" s="568"/>
      <c r="P11" s="568"/>
    </row>
    <row r="12" spans="1:16" s="5" customFormat="1" ht="66" x14ac:dyDescent="0.25">
      <c r="A12" s="565"/>
      <c r="B12" s="565"/>
      <c r="C12" s="566"/>
      <c r="D12" s="567"/>
      <c r="E12" s="565"/>
      <c r="F12" s="355" t="s">
        <v>44</v>
      </c>
      <c r="G12" s="355" t="s">
        <v>45</v>
      </c>
      <c r="H12" s="355" t="s">
        <v>46</v>
      </c>
      <c r="I12" s="355" t="s">
        <v>47</v>
      </c>
      <c r="J12" s="355" t="s">
        <v>48</v>
      </c>
      <c r="K12" s="355" t="s">
        <v>49</v>
      </c>
      <c r="L12" s="355" t="s">
        <v>50</v>
      </c>
      <c r="M12" s="355" t="s">
        <v>46</v>
      </c>
      <c r="N12" s="355" t="s">
        <v>47</v>
      </c>
      <c r="O12" s="355" t="s">
        <v>48</v>
      </c>
      <c r="P12" s="355" t="s">
        <v>51</v>
      </c>
    </row>
    <row r="13" spans="1:16" s="5" customFormat="1" x14ac:dyDescent="0.25">
      <c r="A13" s="464">
        <v>1</v>
      </c>
      <c r="B13" s="464">
        <f t="shared" ref="B13:P13" si="0">A13+1</f>
        <v>2</v>
      </c>
      <c r="C13" s="465">
        <f t="shared" si="0"/>
        <v>3</v>
      </c>
      <c r="D13" s="296">
        <f t="shared" si="0"/>
        <v>4</v>
      </c>
      <c r="E13" s="296">
        <f t="shared" si="0"/>
        <v>5</v>
      </c>
      <c r="F13" s="296">
        <f t="shared" si="0"/>
        <v>6</v>
      </c>
      <c r="G13" s="296">
        <f t="shared" si="0"/>
        <v>7</v>
      </c>
      <c r="H13" s="296">
        <f t="shared" si="0"/>
        <v>8</v>
      </c>
      <c r="I13" s="296">
        <f t="shared" si="0"/>
        <v>9</v>
      </c>
      <c r="J13" s="296">
        <f t="shared" si="0"/>
        <v>10</v>
      </c>
      <c r="K13" s="296">
        <f t="shared" si="0"/>
        <v>11</v>
      </c>
      <c r="L13" s="296">
        <f t="shared" si="0"/>
        <v>12</v>
      </c>
      <c r="M13" s="296">
        <f t="shared" si="0"/>
        <v>13</v>
      </c>
      <c r="N13" s="296">
        <f t="shared" si="0"/>
        <v>14</v>
      </c>
      <c r="O13" s="296">
        <f t="shared" si="0"/>
        <v>15</v>
      </c>
      <c r="P13" s="296">
        <f t="shared" si="0"/>
        <v>16</v>
      </c>
    </row>
    <row r="14" spans="1:16" ht="10.15" customHeight="1" x14ac:dyDescent="0.2">
      <c r="A14" s="466"/>
      <c r="B14" s="574" t="s">
        <v>681</v>
      </c>
      <c r="C14" s="574"/>
      <c r="D14" s="574"/>
      <c r="E14" s="466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</row>
    <row r="15" spans="1:16" ht="22.35" customHeight="1" x14ac:dyDescent="0.2">
      <c r="A15" s="468">
        <v>1</v>
      </c>
      <c r="B15" s="468"/>
      <c r="C15" s="469" t="s">
        <v>682</v>
      </c>
      <c r="D15" s="468" t="s">
        <v>618</v>
      </c>
      <c r="E15" s="468">
        <v>30</v>
      </c>
      <c r="F15" s="470"/>
      <c r="G15" s="470"/>
      <c r="H15" s="470"/>
      <c r="I15" s="471"/>
      <c r="J15" s="471"/>
      <c r="K15" s="470"/>
      <c r="L15" s="470"/>
      <c r="M15" s="470"/>
      <c r="N15" s="470"/>
      <c r="O15" s="470"/>
      <c r="P15" s="470"/>
    </row>
    <row r="16" spans="1:16" ht="20.45" customHeight="1" x14ac:dyDescent="0.2">
      <c r="A16" s="468">
        <v>2</v>
      </c>
      <c r="B16" s="468"/>
      <c r="C16" s="469" t="s">
        <v>683</v>
      </c>
      <c r="D16" s="468" t="s">
        <v>618</v>
      </c>
      <c r="E16" s="468">
        <v>30</v>
      </c>
      <c r="F16" s="470"/>
      <c r="G16" s="470"/>
      <c r="H16" s="470"/>
      <c r="I16" s="471"/>
      <c r="J16" s="471"/>
      <c r="K16" s="470"/>
      <c r="L16" s="470"/>
      <c r="M16" s="470"/>
      <c r="N16" s="470"/>
      <c r="O16" s="470"/>
      <c r="P16" s="470"/>
    </row>
    <row r="17" spans="1:16" ht="22.5" x14ac:dyDescent="0.2">
      <c r="A17" s="468">
        <v>3</v>
      </c>
      <c r="B17" s="468"/>
      <c r="C17" s="469" t="s">
        <v>684</v>
      </c>
      <c r="D17" s="468" t="s">
        <v>618</v>
      </c>
      <c r="E17" s="468">
        <v>1</v>
      </c>
      <c r="F17" s="470"/>
      <c r="G17" s="470"/>
      <c r="H17" s="470"/>
      <c r="I17" s="471"/>
      <c r="J17" s="471"/>
      <c r="K17" s="470"/>
      <c r="L17" s="470"/>
      <c r="M17" s="470"/>
      <c r="N17" s="470"/>
      <c r="O17" s="470"/>
      <c r="P17" s="470"/>
    </row>
    <row r="18" spans="1:16" x14ac:dyDescent="0.2">
      <c r="A18" s="468">
        <v>4</v>
      </c>
      <c r="B18" s="468"/>
      <c r="C18" s="469" t="s">
        <v>685</v>
      </c>
      <c r="D18" s="468" t="s">
        <v>54</v>
      </c>
      <c r="E18" s="468">
        <v>600</v>
      </c>
      <c r="F18" s="470"/>
      <c r="G18" s="470"/>
      <c r="H18" s="470"/>
      <c r="I18" s="471"/>
      <c r="J18" s="471"/>
      <c r="K18" s="470"/>
      <c r="L18" s="470"/>
      <c r="M18" s="470"/>
      <c r="N18" s="470"/>
      <c r="O18" s="470"/>
      <c r="P18" s="470"/>
    </row>
    <row r="19" spans="1:16" x14ac:dyDescent="0.2">
      <c r="A19" s="468">
        <v>5</v>
      </c>
      <c r="B19" s="468"/>
      <c r="C19" s="469" t="s">
        <v>686</v>
      </c>
      <c r="D19" s="468" t="s">
        <v>54</v>
      </c>
      <c r="E19" s="468">
        <v>350</v>
      </c>
      <c r="F19" s="470"/>
      <c r="G19" s="470"/>
      <c r="H19" s="470"/>
      <c r="I19" s="471"/>
      <c r="J19" s="471"/>
      <c r="K19" s="470"/>
      <c r="L19" s="470"/>
      <c r="M19" s="470"/>
      <c r="N19" s="470"/>
      <c r="O19" s="470"/>
      <c r="P19" s="470"/>
    </row>
    <row r="20" spans="1:16" x14ac:dyDescent="0.2">
      <c r="A20" s="468">
        <v>6</v>
      </c>
      <c r="B20" s="468"/>
      <c r="C20" s="469" t="s">
        <v>687</v>
      </c>
      <c r="D20" s="468" t="s">
        <v>54</v>
      </c>
      <c r="E20" s="468">
        <v>400</v>
      </c>
      <c r="F20" s="470"/>
      <c r="G20" s="470"/>
      <c r="H20" s="470"/>
      <c r="I20" s="471"/>
      <c r="J20" s="471"/>
      <c r="K20" s="470"/>
      <c r="L20" s="470"/>
      <c r="M20" s="470"/>
      <c r="N20" s="470"/>
      <c r="O20" s="470"/>
      <c r="P20" s="470"/>
    </row>
    <row r="21" spans="1:16" x14ac:dyDescent="0.2">
      <c r="A21" s="468">
        <v>7</v>
      </c>
      <c r="B21" s="468"/>
      <c r="C21" s="469" t="s">
        <v>688</v>
      </c>
      <c r="D21" s="468" t="s">
        <v>54</v>
      </c>
      <c r="E21" s="468">
        <v>44</v>
      </c>
      <c r="F21" s="470"/>
      <c r="G21" s="470"/>
      <c r="H21" s="470"/>
      <c r="I21" s="471"/>
      <c r="J21" s="471"/>
      <c r="K21" s="470"/>
      <c r="L21" s="470"/>
      <c r="M21" s="470"/>
      <c r="N21" s="470"/>
      <c r="O21" s="470"/>
      <c r="P21" s="470"/>
    </row>
    <row r="22" spans="1:16" x14ac:dyDescent="0.2">
      <c r="A22" s="468">
        <v>8</v>
      </c>
      <c r="B22" s="468"/>
      <c r="C22" s="469" t="s">
        <v>689</v>
      </c>
      <c r="D22" s="468" t="s">
        <v>690</v>
      </c>
      <c r="E22" s="468">
        <v>600</v>
      </c>
      <c r="F22" s="470"/>
      <c r="G22" s="470"/>
      <c r="H22" s="470"/>
      <c r="I22" s="471"/>
      <c r="J22" s="471"/>
      <c r="K22" s="470"/>
      <c r="L22" s="470"/>
      <c r="M22" s="470"/>
      <c r="N22" s="470"/>
      <c r="O22" s="470"/>
      <c r="P22" s="470"/>
    </row>
    <row r="23" spans="1:16" x14ac:dyDescent="0.2">
      <c r="A23" s="468">
        <v>9</v>
      </c>
      <c r="B23" s="468"/>
      <c r="C23" s="469" t="s">
        <v>691</v>
      </c>
      <c r="D23" s="468" t="s">
        <v>690</v>
      </c>
      <c r="E23" s="468">
        <v>220</v>
      </c>
      <c r="F23" s="470"/>
      <c r="G23" s="470"/>
      <c r="H23" s="470"/>
      <c r="I23" s="471"/>
      <c r="J23" s="471"/>
      <c r="K23" s="470"/>
      <c r="L23" s="470"/>
      <c r="M23" s="470"/>
      <c r="N23" s="470"/>
      <c r="O23" s="470"/>
      <c r="P23" s="470"/>
    </row>
    <row r="24" spans="1:16" x14ac:dyDescent="0.2">
      <c r="A24" s="468">
        <v>10</v>
      </c>
      <c r="B24" s="468"/>
      <c r="C24" s="469" t="s">
        <v>692</v>
      </c>
      <c r="D24" s="468" t="s">
        <v>76</v>
      </c>
      <c r="E24" s="468">
        <v>66</v>
      </c>
      <c r="F24" s="470"/>
      <c r="G24" s="470"/>
      <c r="H24" s="470"/>
      <c r="I24" s="471"/>
      <c r="J24" s="471"/>
      <c r="K24" s="470"/>
      <c r="L24" s="470"/>
      <c r="M24" s="470"/>
      <c r="N24" s="470"/>
      <c r="O24" s="470"/>
      <c r="P24" s="470"/>
    </row>
    <row r="25" spans="1:16" x14ac:dyDescent="0.2">
      <c r="A25" s="468">
        <v>11</v>
      </c>
      <c r="B25" s="468"/>
      <c r="C25" s="469" t="s">
        <v>693</v>
      </c>
      <c r="D25" s="468" t="s">
        <v>76</v>
      </c>
      <c r="E25" s="468">
        <v>30</v>
      </c>
      <c r="F25" s="470"/>
      <c r="G25" s="470"/>
      <c r="H25" s="470"/>
      <c r="I25" s="471"/>
      <c r="J25" s="471"/>
      <c r="K25" s="470"/>
      <c r="L25" s="470"/>
      <c r="M25" s="470"/>
      <c r="N25" s="470"/>
      <c r="O25" s="470"/>
      <c r="P25" s="470"/>
    </row>
    <row r="26" spans="1:16" x14ac:dyDescent="0.2">
      <c r="A26" s="468">
        <v>12</v>
      </c>
      <c r="B26" s="468"/>
      <c r="C26" s="469" t="s">
        <v>694</v>
      </c>
      <c r="D26" s="468" t="s">
        <v>76</v>
      </c>
      <c r="E26" s="468">
        <v>22</v>
      </c>
      <c r="F26" s="470"/>
      <c r="G26" s="470"/>
      <c r="H26" s="470"/>
      <c r="I26" s="471"/>
      <c r="J26" s="471"/>
      <c r="K26" s="470"/>
      <c r="L26" s="470"/>
      <c r="M26" s="470"/>
      <c r="N26" s="470"/>
      <c r="O26" s="470"/>
      <c r="P26" s="470"/>
    </row>
    <row r="27" spans="1:16" x14ac:dyDescent="0.2">
      <c r="A27" s="468">
        <v>13</v>
      </c>
      <c r="B27" s="468"/>
      <c r="C27" s="469" t="s">
        <v>695</v>
      </c>
      <c r="D27" s="468" t="s">
        <v>76</v>
      </c>
      <c r="E27" s="468">
        <v>30</v>
      </c>
      <c r="F27" s="470"/>
      <c r="G27" s="470"/>
      <c r="H27" s="470"/>
      <c r="I27" s="471"/>
      <c r="J27" s="471"/>
      <c r="K27" s="470"/>
      <c r="L27" s="470"/>
      <c r="M27" s="470"/>
      <c r="N27" s="470"/>
      <c r="O27" s="470"/>
      <c r="P27" s="470"/>
    </row>
    <row r="28" spans="1:16" x14ac:dyDescent="0.2">
      <c r="A28" s="468">
        <v>14</v>
      </c>
      <c r="B28" s="468"/>
      <c r="C28" s="469" t="s">
        <v>696</v>
      </c>
      <c r="D28" s="468" t="s">
        <v>690</v>
      </c>
      <c r="E28" s="468">
        <v>50</v>
      </c>
      <c r="F28" s="470"/>
      <c r="G28" s="470"/>
      <c r="H28" s="470"/>
      <c r="I28" s="471"/>
      <c r="J28" s="471"/>
      <c r="K28" s="470"/>
      <c r="L28" s="470"/>
      <c r="M28" s="470"/>
      <c r="N28" s="470"/>
      <c r="O28" s="470"/>
      <c r="P28" s="470"/>
    </row>
    <row r="29" spans="1:16" x14ac:dyDescent="0.2">
      <c r="A29" s="468">
        <v>15</v>
      </c>
      <c r="B29" s="468"/>
      <c r="C29" s="469" t="s">
        <v>697</v>
      </c>
      <c r="D29" s="468" t="s">
        <v>690</v>
      </c>
      <c r="E29" s="468">
        <v>80</v>
      </c>
      <c r="F29" s="470"/>
      <c r="G29" s="470"/>
      <c r="H29" s="470"/>
      <c r="I29" s="471"/>
      <c r="J29" s="471"/>
      <c r="K29" s="470"/>
      <c r="L29" s="470"/>
      <c r="M29" s="470"/>
      <c r="N29" s="470"/>
      <c r="O29" s="470"/>
      <c r="P29" s="470"/>
    </row>
    <row r="30" spans="1:16" x14ac:dyDescent="0.2">
      <c r="A30" s="468">
        <v>16</v>
      </c>
      <c r="B30" s="468"/>
      <c r="C30" s="469" t="s">
        <v>698</v>
      </c>
      <c r="D30" s="468" t="s">
        <v>54</v>
      </c>
      <c r="E30" s="468">
        <v>400</v>
      </c>
      <c r="F30" s="470"/>
      <c r="G30" s="470"/>
      <c r="H30" s="470"/>
      <c r="I30" s="471"/>
      <c r="J30" s="471"/>
      <c r="K30" s="470"/>
      <c r="L30" s="470"/>
      <c r="M30" s="470"/>
      <c r="N30" s="470"/>
      <c r="O30" s="470"/>
      <c r="P30" s="470"/>
    </row>
    <row r="31" spans="1:16" x14ac:dyDescent="0.2">
      <c r="A31" s="468">
        <v>17</v>
      </c>
      <c r="B31" s="468"/>
      <c r="C31" s="469" t="s">
        <v>619</v>
      </c>
      <c r="D31" s="468" t="s">
        <v>618</v>
      </c>
      <c r="E31" s="468">
        <v>1</v>
      </c>
      <c r="F31" s="470"/>
      <c r="G31" s="470"/>
      <c r="H31" s="470"/>
      <c r="I31" s="471"/>
      <c r="J31" s="471"/>
      <c r="K31" s="470"/>
      <c r="L31" s="470"/>
      <c r="M31" s="470"/>
      <c r="N31" s="470"/>
      <c r="O31" s="470"/>
      <c r="P31" s="470"/>
    </row>
    <row r="32" spans="1:16" x14ac:dyDescent="0.2">
      <c r="A32" s="468">
        <v>18</v>
      </c>
      <c r="B32" s="468"/>
      <c r="C32" s="469" t="s">
        <v>699</v>
      </c>
      <c r="D32" s="468" t="s">
        <v>54</v>
      </c>
      <c r="E32" s="468">
        <v>400</v>
      </c>
      <c r="F32" s="470"/>
      <c r="G32" s="470"/>
      <c r="H32" s="470"/>
      <c r="I32" s="471"/>
      <c r="J32" s="471"/>
      <c r="K32" s="470"/>
      <c r="L32" s="470"/>
      <c r="M32" s="470"/>
      <c r="N32" s="470"/>
      <c r="O32" s="470"/>
      <c r="P32" s="470"/>
    </row>
    <row r="33" spans="1:16" x14ac:dyDescent="0.2">
      <c r="A33" s="468">
        <v>19</v>
      </c>
      <c r="B33" s="468"/>
      <c r="C33" s="469" t="s">
        <v>700</v>
      </c>
      <c r="D33" s="468" t="s">
        <v>76</v>
      </c>
      <c r="E33" s="468">
        <v>22</v>
      </c>
      <c r="F33" s="470"/>
      <c r="G33" s="470"/>
      <c r="H33" s="470"/>
      <c r="I33" s="471"/>
      <c r="J33" s="471"/>
      <c r="K33" s="470"/>
      <c r="L33" s="470"/>
      <c r="M33" s="470"/>
      <c r="N33" s="470"/>
      <c r="O33" s="470"/>
      <c r="P33" s="470"/>
    </row>
    <row r="34" spans="1:16" x14ac:dyDescent="0.2">
      <c r="A34" s="468">
        <v>20</v>
      </c>
      <c r="B34" s="468"/>
      <c r="C34" s="469" t="s">
        <v>701</v>
      </c>
      <c r="D34" s="468" t="s">
        <v>618</v>
      </c>
      <c r="E34" s="468">
        <v>1</v>
      </c>
      <c r="F34" s="470"/>
      <c r="G34" s="470"/>
      <c r="H34" s="470"/>
      <c r="I34" s="471"/>
      <c r="J34" s="471"/>
      <c r="K34" s="470"/>
      <c r="L34" s="470"/>
      <c r="M34" s="470"/>
      <c r="N34" s="470"/>
      <c r="O34" s="470"/>
      <c r="P34" s="470"/>
    </row>
    <row r="35" spans="1:16" x14ac:dyDescent="0.2">
      <c r="A35" s="468">
        <v>21</v>
      </c>
      <c r="B35" s="468"/>
      <c r="C35" s="469" t="s">
        <v>702</v>
      </c>
      <c r="D35" s="468" t="s">
        <v>618</v>
      </c>
      <c r="E35" s="472">
        <v>1</v>
      </c>
      <c r="F35" s="473"/>
      <c r="G35" s="473"/>
      <c r="H35" s="473"/>
      <c r="I35" s="474"/>
      <c r="J35" s="474"/>
      <c r="K35" s="473"/>
      <c r="L35" s="473"/>
      <c r="M35" s="473"/>
      <c r="N35" s="473"/>
      <c r="O35" s="473"/>
      <c r="P35" s="473"/>
    </row>
    <row r="36" spans="1:16" x14ac:dyDescent="0.2">
      <c r="A36" s="468">
        <v>22</v>
      </c>
      <c r="B36" s="468"/>
      <c r="C36" s="469" t="s">
        <v>703</v>
      </c>
      <c r="D36" s="468" t="s">
        <v>618</v>
      </c>
      <c r="E36" s="468">
        <v>41</v>
      </c>
      <c r="F36" s="470"/>
      <c r="G36" s="470"/>
      <c r="H36" s="470"/>
      <c r="I36" s="471"/>
      <c r="J36" s="471"/>
      <c r="K36" s="470"/>
      <c r="L36" s="470"/>
      <c r="M36" s="470"/>
      <c r="N36" s="470"/>
      <c r="O36" s="470"/>
      <c r="P36" s="470"/>
    </row>
    <row r="37" spans="1:16" x14ac:dyDescent="0.2">
      <c r="A37" s="468">
        <v>23</v>
      </c>
      <c r="B37" s="468"/>
      <c r="C37" s="469" t="s">
        <v>704</v>
      </c>
      <c r="D37" s="468" t="s">
        <v>59</v>
      </c>
      <c r="E37" s="468">
        <v>200</v>
      </c>
      <c r="F37" s="470"/>
      <c r="G37" s="470"/>
      <c r="H37" s="470"/>
      <c r="I37" s="471"/>
      <c r="J37" s="471"/>
      <c r="K37" s="470"/>
      <c r="L37" s="470"/>
      <c r="M37" s="470"/>
      <c r="N37" s="470"/>
      <c r="O37" s="470"/>
      <c r="P37" s="470"/>
    </row>
    <row r="38" spans="1:16" x14ac:dyDescent="0.2">
      <c r="A38" s="468">
        <v>24</v>
      </c>
      <c r="B38" s="468"/>
      <c r="C38" s="469" t="s">
        <v>705</v>
      </c>
      <c r="D38" s="468" t="s">
        <v>59</v>
      </c>
      <c r="E38" s="468">
        <v>80</v>
      </c>
      <c r="F38" s="470"/>
      <c r="G38" s="470"/>
      <c r="H38" s="470"/>
      <c r="I38" s="471"/>
      <c r="J38" s="471"/>
      <c r="K38" s="470"/>
      <c r="L38" s="470"/>
      <c r="M38" s="470"/>
      <c r="N38" s="470"/>
      <c r="O38" s="470"/>
      <c r="P38" s="470"/>
    </row>
    <row r="39" spans="1:16" x14ac:dyDescent="0.2">
      <c r="A39" s="468">
        <v>25</v>
      </c>
      <c r="B39" s="468"/>
      <c r="C39" s="469" t="s">
        <v>706</v>
      </c>
      <c r="D39" s="468" t="s">
        <v>618</v>
      </c>
      <c r="E39" s="468">
        <v>1</v>
      </c>
      <c r="F39" s="470"/>
      <c r="G39" s="470"/>
      <c r="H39" s="470"/>
      <c r="I39" s="471"/>
      <c r="J39" s="471"/>
      <c r="K39" s="470"/>
      <c r="L39" s="470"/>
      <c r="M39" s="470"/>
      <c r="N39" s="470"/>
      <c r="O39" s="470"/>
      <c r="P39" s="470"/>
    </row>
    <row r="40" spans="1:16" x14ac:dyDescent="0.2">
      <c r="A40" s="468">
        <v>26</v>
      </c>
      <c r="B40" s="468"/>
      <c r="C40" s="469" t="s">
        <v>707</v>
      </c>
      <c r="D40" s="468" t="s">
        <v>618</v>
      </c>
      <c r="E40" s="468">
        <v>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5">
      <c r="B41" s="453"/>
      <c r="C41" s="454"/>
      <c r="D41" s="453" t="s">
        <v>677</v>
      </c>
      <c r="E41" s="454"/>
      <c r="F41" s="454"/>
      <c r="G41" s="454"/>
      <c r="H41" s="454"/>
      <c r="I41" s="454"/>
      <c r="J41" s="454"/>
      <c r="K41" s="454"/>
      <c r="L41" s="475">
        <f>SUM(L15:L40)</f>
        <v>0</v>
      </c>
      <c r="M41" s="475">
        <f>SUM(M15:M40)</f>
        <v>0</v>
      </c>
      <c r="N41" s="475">
        <f>SUM(N15:N40)</f>
        <v>0</v>
      </c>
      <c r="O41" s="475">
        <f>SUM(O15:O40)</f>
        <v>0</v>
      </c>
      <c r="P41" s="475">
        <f>SUM(P15:P40)</f>
        <v>0</v>
      </c>
    </row>
    <row r="42" spans="1:16" x14ac:dyDescent="0.25">
      <c r="B42" s="456"/>
      <c r="C42" s="458"/>
      <c r="D42" s="456" t="s">
        <v>678</v>
      </c>
      <c r="E42" s="457"/>
      <c r="F42" s="457">
        <v>0</v>
      </c>
      <c r="G42" s="458"/>
      <c r="H42" s="458"/>
      <c r="I42" s="458"/>
      <c r="J42" s="458"/>
      <c r="K42" s="458"/>
      <c r="L42" s="476"/>
      <c r="M42" s="476"/>
      <c r="N42" s="476">
        <f>N41*F42</f>
        <v>0</v>
      </c>
      <c r="O42" s="476"/>
      <c r="P42" s="476"/>
    </row>
    <row r="43" spans="1:16" x14ac:dyDescent="0.25">
      <c r="B43" s="453"/>
      <c r="C43" s="454"/>
      <c r="D43" s="453" t="s">
        <v>106</v>
      </c>
      <c r="E43" s="458"/>
      <c r="F43" s="458"/>
      <c r="G43" s="458"/>
      <c r="H43" s="458"/>
      <c r="I43" s="458"/>
      <c r="J43" s="458"/>
      <c r="K43" s="458"/>
      <c r="L43" s="475">
        <f>SUM(L41:L42)</f>
        <v>0</v>
      </c>
      <c r="M43" s="475">
        <f>SUM(M41:M42)</f>
        <v>0</v>
      </c>
      <c r="N43" s="475">
        <f>SUM(N41:N42)</f>
        <v>0</v>
      </c>
      <c r="O43" s="475">
        <f>SUM(O41:O42)</f>
        <v>0</v>
      </c>
      <c r="P43" s="475">
        <f>SUM(M43:O43)</f>
        <v>0</v>
      </c>
    </row>
    <row r="44" spans="1:16" x14ac:dyDescent="0.25">
      <c r="B44" s="461"/>
      <c r="C44" s="461"/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1"/>
      <c r="P44" s="461"/>
    </row>
    <row r="45" spans="1:16" x14ac:dyDescent="0.25">
      <c r="C45" s="121" t="s">
        <v>25</v>
      </c>
      <c r="D45" s="122"/>
      <c r="E45" s="193"/>
      <c r="F45" s="460"/>
      <c r="G45" s="461"/>
      <c r="H45" s="461"/>
      <c r="I45" s="461"/>
      <c r="J45" s="461"/>
      <c r="K45" s="461"/>
      <c r="L45" s="461"/>
      <c r="M45" s="461"/>
      <c r="N45" s="461"/>
      <c r="O45" s="461"/>
      <c r="P45" s="461"/>
    </row>
    <row r="46" spans="1:16" x14ac:dyDescent="0.25">
      <c r="C46" s="124" t="s">
        <v>27</v>
      </c>
      <c r="D46" s="122"/>
      <c r="E46" s="193"/>
      <c r="F46" s="193"/>
      <c r="G46" s="461"/>
      <c r="H46" s="461"/>
      <c r="I46" s="461"/>
      <c r="J46" s="461"/>
      <c r="K46" s="461"/>
      <c r="L46" s="461"/>
      <c r="M46" s="461"/>
      <c r="N46" s="461"/>
      <c r="O46" s="461"/>
      <c r="P46" s="461"/>
    </row>
    <row r="47" spans="1:16" x14ac:dyDescent="0.25">
      <c r="C47" s="125"/>
      <c r="D47" s="122"/>
      <c r="E47" s="193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</row>
    <row r="48" spans="1:16" x14ac:dyDescent="0.25">
      <c r="C48" s="127" t="s">
        <v>29</v>
      </c>
      <c r="D48" s="122"/>
      <c r="E48" s="193"/>
      <c r="F48" s="460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3:16" x14ac:dyDescent="0.25">
      <c r="C49" s="129" t="s">
        <v>30</v>
      </c>
      <c r="D49" s="122"/>
      <c r="E49" s="193"/>
      <c r="F49" s="462"/>
      <c r="G49" s="37"/>
      <c r="H49" s="37"/>
      <c r="I49" s="37"/>
      <c r="J49" s="37"/>
      <c r="K49" s="37"/>
      <c r="L49" s="37"/>
      <c r="M49" s="463"/>
      <c r="N49" s="37"/>
      <c r="O49" s="463"/>
      <c r="P49" s="37"/>
    </row>
  </sheetData>
  <sheetProtection selectLockedCells="1" selectUnlockedCells="1"/>
  <mergeCells count="10">
    <mergeCell ref="B14:D14"/>
    <mergeCell ref="A1:F1"/>
    <mergeCell ref="A9:O9"/>
    <mergeCell ref="A11:A12"/>
    <mergeCell ref="B11:B12"/>
    <mergeCell ref="C11:C12"/>
    <mergeCell ref="D11:D12"/>
    <mergeCell ref="E11:E12"/>
    <mergeCell ref="F11:K11"/>
    <mergeCell ref="L11:P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9"/>
  <sheetViews>
    <sheetView view="pageBreakPreview" zoomScale="110" zoomScaleSheetLayoutView="110" workbookViewId="0">
      <pane ySplit="3075" topLeftCell="A7"/>
      <selection activeCell="A9" activeCellId="1" sqref="E14:E62 A9"/>
      <selection pane="bottomLeft" activeCell="A7" sqref="A7"/>
    </sheetView>
  </sheetViews>
  <sheetFormatPr defaultColWidth="4.28515625" defaultRowHeight="11.25" x14ac:dyDescent="0.25"/>
  <cols>
    <col min="1" max="1" width="4.28515625" style="1"/>
    <col min="2" max="2" width="5.42578125" style="1" customWidth="1"/>
    <col min="3" max="3" width="51.28515625" style="403" customWidth="1"/>
    <col min="4" max="5" width="5.140625" style="1" customWidth="1"/>
    <col min="6" max="6" width="6.85546875" style="27" customWidth="1"/>
    <col min="7" max="12" width="5.5703125" style="1" customWidth="1"/>
    <col min="13" max="13" width="8" style="1" customWidth="1"/>
    <col min="14" max="14" width="7.42578125" style="1" customWidth="1"/>
    <col min="15" max="15" width="7" style="1" customWidth="1"/>
    <col min="16" max="16" width="7.42578125" style="1" customWidth="1"/>
    <col min="17" max="17" width="2.5703125" style="1" customWidth="1"/>
    <col min="18" max="18" width="6.7109375" style="1" customWidth="1"/>
    <col min="19" max="253" width="8.7109375" style="1" customWidth="1"/>
    <col min="254" max="16384" width="4.28515625" style="1"/>
  </cols>
  <sheetData>
    <row r="1" spans="1:16" s="28" customFormat="1" x14ac:dyDescent="0.25">
      <c r="A1" s="531" t="s">
        <v>31</v>
      </c>
      <c r="B1" s="531"/>
      <c r="C1" s="531"/>
      <c r="D1" s="531"/>
      <c r="E1" s="531"/>
      <c r="F1" s="531"/>
      <c r="G1" s="29" t="e">
        <f>#REF!</f>
        <v>#REF!</v>
      </c>
      <c r="H1" s="29"/>
      <c r="I1" s="29"/>
      <c r="J1" s="29"/>
      <c r="K1" s="29"/>
    </row>
    <row r="2" spans="1:16" s="34" customFormat="1" x14ac:dyDescent="0.25">
      <c r="A2" s="32"/>
      <c r="B2" s="32"/>
      <c r="C2" s="32" t="s">
        <v>708</v>
      </c>
      <c r="D2" s="32"/>
      <c r="E2" s="32"/>
      <c r="F2" s="32"/>
      <c r="G2" s="32"/>
      <c r="H2" s="32"/>
      <c r="I2" s="32"/>
      <c r="J2" s="32"/>
      <c r="K2" s="32"/>
    </row>
    <row r="3" spans="1:16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6" s="5" customFormat="1" ht="29.85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6" x14ac:dyDescent="0.25">
      <c r="A5" s="37" t="e">
        <f>#REF!</f>
        <v>#REF!</v>
      </c>
      <c r="B5" s="37"/>
      <c r="C5" s="30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5">
      <c r="A6" s="37" t="e">
        <f>#REF!</f>
        <v>#REF!</v>
      </c>
      <c r="B6" s="37"/>
      <c r="C6" s="302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5">
      <c r="A7" s="37" t="e">
        <f>#REF!</f>
        <v>#REF!</v>
      </c>
      <c r="B7" s="37"/>
      <c r="C7" s="302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5">
      <c r="A8" s="37"/>
      <c r="B8" s="37"/>
      <c r="C8" s="40" t="s">
        <v>33</v>
      </c>
      <c r="D8" s="35" t="s">
        <v>709</v>
      </c>
      <c r="E8" s="42" t="s">
        <v>35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43">
        <f>P43</f>
        <v>0</v>
      </c>
    </row>
    <row r="10" spans="1:16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44" t="e">
        <f>#REF!</f>
        <v>#REF!</v>
      </c>
    </row>
    <row r="11" spans="1:16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567" t="s">
        <v>40</v>
      </c>
      <c r="E11" s="565" t="s">
        <v>41</v>
      </c>
      <c r="F11" s="568" t="s">
        <v>42</v>
      </c>
      <c r="G11" s="568"/>
      <c r="H11" s="568"/>
      <c r="I11" s="568"/>
      <c r="J11" s="568"/>
      <c r="K11" s="568"/>
      <c r="L11" s="568" t="s">
        <v>43</v>
      </c>
      <c r="M11" s="568"/>
      <c r="N11" s="568"/>
      <c r="O11" s="568"/>
      <c r="P11" s="568"/>
    </row>
    <row r="12" spans="1:16" s="5" customFormat="1" ht="66" x14ac:dyDescent="0.25">
      <c r="A12" s="565"/>
      <c r="B12" s="565"/>
      <c r="C12" s="566"/>
      <c r="D12" s="567"/>
      <c r="E12" s="565"/>
      <c r="F12" s="355" t="s">
        <v>44</v>
      </c>
      <c r="G12" s="355" t="s">
        <v>114</v>
      </c>
      <c r="H12" s="355" t="s">
        <v>115</v>
      </c>
      <c r="I12" s="355" t="s">
        <v>116</v>
      </c>
      <c r="J12" s="355" t="s">
        <v>117</v>
      </c>
      <c r="K12" s="355" t="s">
        <v>118</v>
      </c>
      <c r="L12" s="355" t="s">
        <v>50</v>
      </c>
      <c r="M12" s="355" t="s">
        <v>115</v>
      </c>
      <c r="N12" s="355" t="s">
        <v>116</v>
      </c>
      <c r="O12" s="355" t="s">
        <v>117</v>
      </c>
      <c r="P12" s="355" t="s">
        <v>119</v>
      </c>
    </row>
    <row r="13" spans="1:16" s="5" customFormat="1" x14ac:dyDescent="0.25">
      <c r="A13" s="464">
        <v>1</v>
      </c>
      <c r="B13" s="464">
        <f t="shared" ref="B13:P13" si="0">A13+1</f>
        <v>2</v>
      </c>
      <c r="C13" s="465">
        <f t="shared" si="0"/>
        <v>3</v>
      </c>
      <c r="D13" s="464">
        <f t="shared" si="0"/>
        <v>4</v>
      </c>
      <c r="E13" s="296">
        <f t="shared" si="0"/>
        <v>5</v>
      </c>
      <c r="F13" s="296">
        <f t="shared" si="0"/>
        <v>6</v>
      </c>
      <c r="G13" s="296">
        <f t="shared" si="0"/>
        <v>7</v>
      </c>
      <c r="H13" s="296">
        <f t="shared" si="0"/>
        <v>8</v>
      </c>
      <c r="I13" s="296">
        <f t="shared" si="0"/>
        <v>9</v>
      </c>
      <c r="J13" s="296">
        <f t="shared" si="0"/>
        <v>10</v>
      </c>
      <c r="K13" s="296">
        <f t="shared" si="0"/>
        <v>11</v>
      </c>
      <c r="L13" s="296">
        <f t="shared" si="0"/>
        <v>12</v>
      </c>
      <c r="M13" s="296">
        <f t="shared" si="0"/>
        <v>13</v>
      </c>
      <c r="N13" s="296">
        <f t="shared" si="0"/>
        <v>14</v>
      </c>
      <c r="O13" s="296">
        <f t="shared" si="0"/>
        <v>15</v>
      </c>
      <c r="P13" s="296">
        <f t="shared" si="0"/>
        <v>16</v>
      </c>
    </row>
    <row r="14" spans="1:16" x14ac:dyDescent="0.25">
      <c r="A14" s="57"/>
      <c r="B14" s="57"/>
      <c r="C14" s="477" t="s">
        <v>710</v>
      </c>
      <c r="D14" s="57"/>
      <c r="E14" s="57"/>
      <c r="F14" s="1"/>
    </row>
    <row r="15" spans="1:16" x14ac:dyDescent="0.25">
      <c r="A15" s="57">
        <v>1</v>
      </c>
      <c r="B15" s="163" t="s">
        <v>711</v>
      </c>
      <c r="C15" s="162" t="s">
        <v>712</v>
      </c>
      <c r="D15" s="163" t="s">
        <v>76</v>
      </c>
      <c r="E15" s="163">
        <v>8</v>
      </c>
      <c r="F15" s="68"/>
      <c r="G15" s="68"/>
      <c r="H15" s="68"/>
      <c r="I15" s="68"/>
      <c r="J15" s="68"/>
      <c r="K15" s="63"/>
      <c r="L15" s="63"/>
      <c r="M15" s="63"/>
      <c r="N15" s="63"/>
      <c r="O15" s="63"/>
      <c r="P15" s="63"/>
    </row>
    <row r="16" spans="1:16" x14ac:dyDescent="0.25">
      <c r="A16" s="57">
        <f t="shared" ref="A16:A18" si="1">A15+1</f>
        <v>2</v>
      </c>
      <c r="B16" s="163" t="str">
        <f t="shared" ref="B16:B18" si="2">B15</f>
        <v>Dn50</v>
      </c>
      <c r="C16" s="274" t="s">
        <v>713</v>
      </c>
      <c r="D16" s="57" t="s">
        <v>76</v>
      </c>
      <c r="E16" s="57">
        <f t="shared" ref="E16:E17" si="3">E15</f>
        <v>8</v>
      </c>
      <c r="F16" s="68"/>
      <c r="G16" s="68"/>
      <c r="H16" s="68"/>
      <c r="I16" s="68"/>
      <c r="J16" s="68"/>
      <c r="K16" s="63"/>
      <c r="L16" s="63"/>
      <c r="M16" s="63"/>
      <c r="N16" s="63"/>
      <c r="O16" s="63"/>
      <c r="P16" s="63"/>
    </row>
    <row r="17" spans="1:16" x14ac:dyDescent="0.25">
      <c r="A17" s="57">
        <f t="shared" si="1"/>
        <v>3</v>
      </c>
      <c r="B17" s="163" t="str">
        <f t="shared" si="2"/>
        <v>Dn50</v>
      </c>
      <c r="C17" s="274" t="s">
        <v>714</v>
      </c>
      <c r="D17" s="57" t="s">
        <v>76</v>
      </c>
      <c r="E17" s="57">
        <f t="shared" si="3"/>
        <v>8</v>
      </c>
      <c r="F17" s="68"/>
      <c r="G17" s="68"/>
      <c r="H17" s="68"/>
      <c r="I17" s="68"/>
      <c r="J17" s="68"/>
      <c r="K17" s="63"/>
      <c r="L17" s="63"/>
      <c r="M17" s="63"/>
      <c r="N17" s="63"/>
      <c r="O17" s="63"/>
      <c r="P17" s="63"/>
    </row>
    <row r="18" spans="1:16" x14ac:dyDescent="0.25">
      <c r="A18" s="57">
        <f t="shared" si="1"/>
        <v>4</v>
      </c>
      <c r="B18" s="163" t="str">
        <f t="shared" si="2"/>
        <v>Dn50</v>
      </c>
      <c r="C18" s="274" t="s">
        <v>715</v>
      </c>
      <c r="D18" s="57" t="s">
        <v>76</v>
      </c>
      <c r="E18" s="57">
        <f>E15*2</f>
        <v>16</v>
      </c>
      <c r="F18" s="68"/>
      <c r="G18" s="68"/>
      <c r="H18" s="68"/>
      <c r="I18" s="68"/>
      <c r="J18" s="68"/>
      <c r="K18" s="63"/>
      <c r="L18" s="63"/>
      <c r="M18" s="63"/>
      <c r="N18" s="63"/>
      <c r="O18" s="63"/>
      <c r="P18" s="63"/>
    </row>
    <row r="19" spans="1:16" x14ac:dyDescent="0.25">
      <c r="A19" s="57">
        <f>A17+1</f>
        <v>4</v>
      </c>
      <c r="B19" s="163" t="str">
        <f>B17</f>
        <v>Dn50</v>
      </c>
      <c r="C19" s="162" t="s">
        <v>716</v>
      </c>
      <c r="D19" s="163" t="s">
        <v>76</v>
      </c>
      <c r="E19" s="57">
        <f>E15</f>
        <v>8</v>
      </c>
      <c r="F19" s="68"/>
      <c r="G19" s="68"/>
      <c r="H19" s="68"/>
      <c r="I19" s="68"/>
      <c r="J19" s="68"/>
      <c r="K19" s="63"/>
      <c r="L19" s="63"/>
      <c r="M19" s="63"/>
      <c r="N19" s="63"/>
      <c r="O19" s="63"/>
      <c r="P19" s="63"/>
    </row>
    <row r="20" spans="1:16" ht="22.5" x14ac:dyDescent="0.25">
      <c r="A20" s="57">
        <f t="shared" ref="A20:A39" si="4">A19+1</f>
        <v>5</v>
      </c>
      <c r="B20" s="163" t="str">
        <f>B19</f>
        <v>Dn50</v>
      </c>
      <c r="C20" s="274" t="s">
        <v>717</v>
      </c>
      <c r="D20" s="57" t="s">
        <v>215</v>
      </c>
      <c r="E20" s="57">
        <f>E15</f>
        <v>8</v>
      </c>
      <c r="F20" s="68"/>
      <c r="G20" s="68"/>
      <c r="H20" s="68"/>
      <c r="I20" s="68"/>
      <c r="J20" s="68"/>
      <c r="K20" s="63"/>
      <c r="L20" s="63"/>
      <c r="M20" s="63"/>
      <c r="N20" s="63"/>
      <c r="O20" s="63"/>
      <c r="P20" s="63"/>
    </row>
    <row r="21" spans="1:16" ht="22.5" x14ac:dyDescent="0.25">
      <c r="A21" s="57">
        <f t="shared" si="4"/>
        <v>6</v>
      </c>
      <c r="B21" s="57" t="s">
        <v>718</v>
      </c>
      <c r="C21" s="162" t="s">
        <v>719</v>
      </c>
      <c r="D21" s="163" t="s">
        <v>54</v>
      </c>
      <c r="E21" s="163">
        <f>E15*2</f>
        <v>16</v>
      </c>
      <c r="F21" s="68"/>
      <c r="G21" s="68"/>
      <c r="H21" s="68"/>
      <c r="I21" s="68"/>
      <c r="J21" s="68"/>
      <c r="K21" s="63"/>
      <c r="L21" s="63"/>
      <c r="M21" s="63"/>
      <c r="N21" s="63"/>
      <c r="O21" s="63"/>
      <c r="P21" s="63"/>
    </row>
    <row r="22" spans="1:16" ht="22.5" x14ac:dyDescent="0.25">
      <c r="A22" s="57">
        <f t="shared" si="4"/>
        <v>7</v>
      </c>
      <c r="B22" s="57" t="s">
        <v>718</v>
      </c>
      <c r="C22" s="162" t="s">
        <v>720</v>
      </c>
      <c r="D22" s="163" t="s">
        <v>76</v>
      </c>
      <c r="E22" s="163">
        <f>E15</f>
        <v>8</v>
      </c>
      <c r="F22" s="68"/>
      <c r="G22" s="68"/>
      <c r="H22" s="68"/>
      <c r="I22" s="68"/>
      <c r="J22" s="68"/>
      <c r="K22" s="63"/>
      <c r="L22" s="63"/>
      <c r="M22" s="63"/>
      <c r="N22" s="63"/>
      <c r="O22" s="63"/>
      <c r="P22" s="63"/>
    </row>
    <row r="23" spans="1:16" ht="22.5" x14ac:dyDescent="0.25">
      <c r="A23" s="57">
        <f t="shared" si="4"/>
        <v>8</v>
      </c>
      <c r="B23" s="57" t="s">
        <v>721</v>
      </c>
      <c r="C23" s="274" t="s">
        <v>722</v>
      </c>
      <c r="D23" s="163" t="s">
        <v>76</v>
      </c>
      <c r="E23" s="163">
        <f>E15</f>
        <v>8</v>
      </c>
      <c r="F23" s="68"/>
      <c r="G23" s="68"/>
      <c r="H23" s="68"/>
      <c r="I23" s="68"/>
      <c r="J23" s="68"/>
      <c r="K23" s="63"/>
      <c r="L23" s="63"/>
      <c r="M23" s="63"/>
      <c r="N23" s="63"/>
      <c r="O23" s="63"/>
      <c r="P23" s="63"/>
    </row>
    <row r="24" spans="1:16" ht="22.5" x14ac:dyDescent="0.25">
      <c r="A24" s="57">
        <f t="shared" si="4"/>
        <v>9</v>
      </c>
      <c r="B24" s="57" t="s">
        <v>723</v>
      </c>
      <c r="C24" s="274" t="s">
        <v>724</v>
      </c>
      <c r="D24" s="57" t="s">
        <v>54</v>
      </c>
      <c r="E24" s="57">
        <f>E15*4</f>
        <v>32</v>
      </c>
      <c r="F24" s="68"/>
      <c r="G24" s="68"/>
      <c r="H24" s="68"/>
      <c r="I24" s="68"/>
      <c r="J24" s="68"/>
      <c r="K24" s="63"/>
      <c r="L24" s="63"/>
      <c r="M24" s="63"/>
      <c r="N24" s="63"/>
      <c r="O24" s="63"/>
      <c r="P24" s="63"/>
    </row>
    <row r="25" spans="1:16" ht="22.5" x14ac:dyDescent="0.25">
      <c r="A25" s="57">
        <f t="shared" si="4"/>
        <v>10</v>
      </c>
      <c r="B25" s="57"/>
      <c r="C25" s="274" t="s">
        <v>725</v>
      </c>
      <c r="D25" s="57" t="s">
        <v>618</v>
      </c>
      <c r="E25" s="57">
        <f>E15</f>
        <v>8</v>
      </c>
      <c r="F25" s="68"/>
      <c r="G25" s="68"/>
      <c r="H25" s="68"/>
      <c r="I25" s="68"/>
      <c r="J25" s="68"/>
      <c r="K25" s="63"/>
      <c r="L25" s="63"/>
      <c r="M25" s="63"/>
      <c r="N25" s="63"/>
      <c r="O25" s="63"/>
      <c r="P25" s="63"/>
    </row>
    <row r="26" spans="1:16" x14ac:dyDescent="0.25">
      <c r="A26" s="57">
        <f t="shared" si="4"/>
        <v>11</v>
      </c>
      <c r="B26" s="57"/>
      <c r="C26" s="274" t="s">
        <v>726</v>
      </c>
      <c r="D26" s="57" t="s">
        <v>59</v>
      </c>
      <c r="E26" s="57">
        <f>E15*0.5</f>
        <v>4</v>
      </c>
      <c r="F26" s="68"/>
      <c r="G26" s="68"/>
      <c r="H26" s="68"/>
      <c r="I26" s="68"/>
      <c r="J26" s="68"/>
      <c r="K26" s="63"/>
      <c r="L26" s="63"/>
      <c r="M26" s="63"/>
      <c r="N26" s="63"/>
      <c r="O26" s="63"/>
      <c r="P26" s="63"/>
    </row>
    <row r="27" spans="1:16" x14ac:dyDescent="0.25">
      <c r="A27" s="57">
        <f t="shared" si="4"/>
        <v>12</v>
      </c>
      <c r="B27" s="57"/>
      <c r="C27" s="162" t="s">
        <v>727</v>
      </c>
      <c r="D27" s="163" t="s">
        <v>76</v>
      </c>
      <c r="E27" s="163">
        <f>E15</f>
        <v>8</v>
      </c>
      <c r="F27" s="68"/>
      <c r="G27" s="68"/>
      <c r="H27" s="68"/>
      <c r="I27" s="68"/>
      <c r="J27" s="68"/>
      <c r="K27" s="63"/>
      <c r="L27" s="63"/>
      <c r="M27" s="63"/>
      <c r="N27" s="63"/>
      <c r="O27" s="63"/>
      <c r="P27" s="63"/>
    </row>
    <row r="28" spans="1:16" ht="22.5" x14ac:dyDescent="0.25">
      <c r="A28" s="57">
        <f t="shared" si="4"/>
        <v>13</v>
      </c>
      <c r="B28" s="57"/>
      <c r="C28" s="274" t="s">
        <v>728</v>
      </c>
      <c r="D28" s="57" t="s">
        <v>54</v>
      </c>
      <c r="E28" s="57">
        <f>E21</f>
        <v>16</v>
      </c>
      <c r="F28" s="68"/>
      <c r="G28" s="68"/>
      <c r="H28" s="68"/>
      <c r="I28" s="68"/>
      <c r="J28" s="68"/>
      <c r="K28" s="63"/>
      <c r="L28" s="63"/>
      <c r="M28" s="63"/>
      <c r="N28" s="63"/>
      <c r="O28" s="63"/>
      <c r="P28" s="63"/>
    </row>
    <row r="29" spans="1:16" x14ac:dyDescent="0.25">
      <c r="A29" s="57">
        <f t="shared" si="4"/>
        <v>14</v>
      </c>
      <c r="B29" s="57"/>
      <c r="C29" s="274" t="s">
        <v>729</v>
      </c>
      <c r="D29" s="57" t="s">
        <v>54</v>
      </c>
      <c r="E29" s="57">
        <v>16</v>
      </c>
      <c r="F29" s="68"/>
      <c r="G29" s="68"/>
      <c r="H29" s="68"/>
      <c r="I29" s="68"/>
      <c r="J29" s="68"/>
      <c r="K29" s="63"/>
      <c r="L29" s="63"/>
      <c r="M29" s="63"/>
      <c r="N29" s="63"/>
      <c r="O29" s="63"/>
      <c r="P29" s="63"/>
    </row>
    <row r="30" spans="1:16" x14ac:dyDescent="0.25">
      <c r="A30" s="57">
        <f t="shared" si="4"/>
        <v>15</v>
      </c>
      <c r="B30" s="57"/>
      <c r="C30" s="274" t="s">
        <v>730</v>
      </c>
      <c r="D30" s="57" t="s">
        <v>54</v>
      </c>
      <c r="E30" s="57">
        <f>E29</f>
        <v>16</v>
      </c>
      <c r="F30" s="68"/>
      <c r="G30" s="68"/>
      <c r="H30" s="68"/>
      <c r="I30" s="68"/>
      <c r="J30" s="68"/>
      <c r="K30" s="63"/>
      <c r="L30" s="63"/>
      <c r="M30" s="63"/>
      <c r="N30" s="63"/>
      <c r="O30" s="63"/>
      <c r="P30" s="63"/>
    </row>
    <row r="31" spans="1:16" x14ac:dyDescent="0.25">
      <c r="A31" s="57">
        <f t="shared" si="4"/>
        <v>16</v>
      </c>
      <c r="B31" s="57"/>
      <c r="C31" s="274" t="s">
        <v>731</v>
      </c>
      <c r="D31" s="57" t="s">
        <v>102</v>
      </c>
      <c r="E31" s="57">
        <f>E28*0.2*1.5</f>
        <v>4.8000000000000007</v>
      </c>
      <c r="F31" s="68"/>
      <c r="G31" s="68"/>
      <c r="H31" s="68"/>
      <c r="I31" s="68"/>
      <c r="J31" s="68"/>
      <c r="K31" s="63"/>
      <c r="L31" s="63"/>
      <c r="M31" s="63"/>
      <c r="N31" s="63"/>
      <c r="O31" s="63"/>
      <c r="P31" s="63"/>
    </row>
    <row r="32" spans="1:16" x14ac:dyDescent="0.25">
      <c r="A32" s="57">
        <f t="shared" si="4"/>
        <v>17</v>
      </c>
      <c r="B32" s="57"/>
      <c r="C32" s="162" t="s">
        <v>732</v>
      </c>
      <c r="D32" s="163" t="s">
        <v>733</v>
      </c>
      <c r="E32" s="163">
        <f>E15</f>
        <v>8</v>
      </c>
      <c r="F32" s="68"/>
      <c r="G32" s="68"/>
      <c r="H32" s="68"/>
      <c r="I32" s="68"/>
      <c r="J32" s="68"/>
      <c r="K32" s="63"/>
      <c r="L32" s="63"/>
      <c r="M32" s="63"/>
      <c r="N32" s="63"/>
      <c r="O32" s="63"/>
      <c r="P32" s="63"/>
    </row>
    <row r="33" spans="1:16" x14ac:dyDescent="0.25">
      <c r="A33" s="57">
        <f t="shared" si="4"/>
        <v>18</v>
      </c>
      <c r="B33" s="57"/>
      <c r="C33" s="274" t="s">
        <v>734</v>
      </c>
      <c r="D33" s="57" t="s">
        <v>311</v>
      </c>
      <c r="E33" s="57">
        <f t="shared" ref="E33:E35" si="5">E32</f>
        <v>8</v>
      </c>
      <c r="F33" s="68"/>
      <c r="G33" s="68"/>
      <c r="H33" s="68"/>
      <c r="I33" s="68"/>
      <c r="J33" s="68"/>
      <c r="K33" s="63"/>
      <c r="L33" s="63"/>
      <c r="M33" s="63"/>
      <c r="N33" s="63"/>
      <c r="O33" s="63"/>
      <c r="P33" s="63"/>
    </row>
    <row r="34" spans="1:16" x14ac:dyDescent="0.25">
      <c r="A34" s="57">
        <f t="shared" si="4"/>
        <v>19</v>
      </c>
      <c r="B34" s="57"/>
      <c r="C34" s="274" t="s">
        <v>735</v>
      </c>
      <c r="D34" s="57" t="s">
        <v>311</v>
      </c>
      <c r="E34" s="57">
        <f t="shared" si="5"/>
        <v>8</v>
      </c>
      <c r="F34" s="68"/>
      <c r="G34" s="68"/>
      <c r="H34" s="68"/>
      <c r="I34" s="68"/>
      <c r="J34" s="68"/>
      <c r="K34" s="63"/>
      <c r="L34" s="63"/>
      <c r="M34" s="63"/>
      <c r="N34" s="63"/>
      <c r="O34" s="63"/>
      <c r="P34" s="63"/>
    </row>
    <row r="35" spans="1:16" x14ac:dyDescent="0.25">
      <c r="A35" s="57">
        <f t="shared" si="4"/>
        <v>20</v>
      </c>
      <c r="B35" s="57"/>
      <c r="C35" s="274" t="s">
        <v>736</v>
      </c>
      <c r="D35" s="57" t="s">
        <v>311</v>
      </c>
      <c r="E35" s="57">
        <f t="shared" si="5"/>
        <v>8</v>
      </c>
      <c r="F35" s="68"/>
      <c r="G35" s="68"/>
      <c r="H35" s="68"/>
      <c r="I35" s="68"/>
      <c r="J35" s="68"/>
      <c r="K35" s="63"/>
      <c r="L35" s="63"/>
      <c r="M35" s="63"/>
      <c r="N35" s="63"/>
      <c r="O35" s="63"/>
      <c r="P35" s="63"/>
    </row>
    <row r="36" spans="1:16" x14ac:dyDescent="0.25">
      <c r="A36" s="57">
        <f t="shared" si="4"/>
        <v>21</v>
      </c>
      <c r="B36" s="57"/>
      <c r="C36" s="274" t="s">
        <v>737</v>
      </c>
      <c r="D36" s="57" t="s">
        <v>59</v>
      </c>
      <c r="E36" s="57">
        <f>E15*1.5*1.5</f>
        <v>18</v>
      </c>
      <c r="F36" s="68"/>
      <c r="G36" s="68"/>
      <c r="H36" s="68"/>
      <c r="I36" s="68"/>
      <c r="J36" s="68"/>
      <c r="K36" s="63"/>
      <c r="L36" s="63"/>
      <c r="M36" s="63"/>
      <c r="N36" s="63"/>
      <c r="O36" s="63"/>
      <c r="P36" s="63"/>
    </row>
    <row r="37" spans="1:16" x14ac:dyDescent="0.25">
      <c r="A37" s="57">
        <f t="shared" si="4"/>
        <v>22</v>
      </c>
      <c r="B37" s="57"/>
      <c r="C37" s="274" t="s">
        <v>738</v>
      </c>
      <c r="D37" s="57" t="s">
        <v>618</v>
      </c>
      <c r="E37" s="57">
        <f t="shared" ref="E37:E39" si="6">E36</f>
        <v>18</v>
      </c>
      <c r="F37" s="68"/>
      <c r="G37" s="68"/>
      <c r="H37" s="68"/>
      <c r="I37" s="68"/>
      <c r="J37" s="68"/>
      <c r="K37" s="63"/>
      <c r="L37" s="63"/>
      <c r="M37" s="63"/>
      <c r="N37" s="63"/>
      <c r="O37" s="63"/>
      <c r="P37" s="63"/>
    </row>
    <row r="38" spans="1:16" x14ac:dyDescent="0.25">
      <c r="A38" s="57">
        <f t="shared" si="4"/>
        <v>23</v>
      </c>
      <c r="B38" s="57"/>
      <c r="C38" s="274" t="s">
        <v>739</v>
      </c>
      <c r="D38" s="57" t="s">
        <v>618</v>
      </c>
      <c r="E38" s="57">
        <f t="shared" si="6"/>
        <v>18</v>
      </c>
      <c r="F38" s="68"/>
      <c r="G38" s="68"/>
      <c r="H38" s="68"/>
      <c r="I38" s="68"/>
      <c r="J38" s="68"/>
      <c r="K38" s="63"/>
      <c r="L38" s="63"/>
      <c r="M38" s="63"/>
      <c r="N38" s="63"/>
      <c r="O38" s="63"/>
      <c r="P38" s="63"/>
    </row>
    <row r="39" spans="1:16" ht="22.5" x14ac:dyDescent="0.25">
      <c r="A39" s="57">
        <f t="shared" si="4"/>
        <v>24</v>
      </c>
      <c r="B39" s="57"/>
      <c r="C39" s="274" t="s">
        <v>740</v>
      </c>
      <c r="D39" s="57" t="s">
        <v>76</v>
      </c>
      <c r="E39" s="57">
        <f t="shared" si="6"/>
        <v>18</v>
      </c>
      <c r="F39" s="68"/>
      <c r="G39" s="68"/>
      <c r="H39" s="68"/>
      <c r="I39" s="68"/>
      <c r="J39" s="68"/>
      <c r="K39" s="63"/>
      <c r="L39" s="63"/>
      <c r="M39" s="63"/>
      <c r="N39" s="63"/>
      <c r="O39" s="63"/>
      <c r="P39" s="63"/>
    </row>
    <row r="40" spans="1:16" ht="12.75" x14ac:dyDescent="0.25">
      <c r="A40" s="478"/>
      <c r="C40" s="1"/>
      <c r="F40" s="1"/>
    </row>
    <row r="41" spans="1:16" ht="12.75" x14ac:dyDescent="0.25">
      <c r="A41" s="478"/>
      <c r="B41" s="478"/>
      <c r="C41" s="110" t="s">
        <v>104</v>
      </c>
      <c r="D41" s="109"/>
      <c r="E41" s="109"/>
      <c r="F41" s="109"/>
      <c r="G41" s="109"/>
      <c r="H41" s="109"/>
      <c r="I41" s="109"/>
      <c r="J41" s="109"/>
      <c r="K41" s="108"/>
      <c r="L41" s="108">
        <f>SUM(L15:L40)</f>
        <v>0</v>
      </c>
      <c r="M41" s="108">
        <f>SUM(M15:M40)</f>
        <v>0</v>
      </c>
      <c r="N41" s="108">
        <f>SUM(N15:N40)</f>
        <v>0</v>
      </c>
      <c r="O41" s="108">
        <f>SUM(O15:O40)</f>
        <v>0</v>
      </c>
      <c r="P41" s="108">
        <f>SUM(P15:P40)</f>
        <v>0</v>
      </c>
    </row>
    <row r="42" spans="1:16" ht="12.75" x14ac:dyDescent="0.25">
      <c r="A42" s="478"/>
      <c r="B42" s="478"/>
      <c r="C42" s="186" t="s">
        <v>105</v>
      </c>
      <c r="D42" s="283"/>
      <c r="E42" s="27"/>
      <c r="F42" s="188">
        <v>0</v>
      </c>
      <c r="G42" s="109"/>
      <c r="H42" s="109"/>
      <c r="I42" s="109"/>
      <c r="J42" s="109"/>
      <c r="K42" s="109"/>
      <c r="L42" s="284"/>
      <c r="M42" s="284"/>
      <c r="N42" s="284">
        <f>N41*F42</f>
        <v>0</v>
      </c>
      <c r="O42" s="284"/>
      <c r="P42" s="284"/>
    </row>
    <row r="43" spans="1:16" ht="12.75" x14ac:dyDescent="0.25">
      <c r="A43" s="478"/>
      <c r="B43" s="478"/>
      <c r="C43" s="110" t="s">
        <v>106</v>
      </c>
      <c r="D43" s="187"/>
      <c r="E43" s="187"/>
      <c r="F43" s="109"/>
      <c r="G43" s="27"/>
      <c r="H43" s="109"/>
      <c r="I43" s="109"/>
      <c r="J43" s="109"/>
      <c r="K43" s="109"/>
      <c r="L43" s="190">
        <f>SUM(L41:L42)</f>
        <v>0</v>
      </c>
      <c r="M43" s="190">
        <f>SUM(M41:M42)</f>
        <v>0</v>
      </c>
      <c r="N43" s="190">
        <f>SUM(N41:N42)</f>
        <v>0</v>
      </c>
      <c r="O43" s="190">
        <f>SUM(O41:O42)</f>
        <v>0</v>
      </c>
      <c r="P43" s="190">
        <f>SUM(M43:O43)</f>
        <v>0</v>
      </c>
    </row>
    <row r="44" spans="1:16" ht="12.75" x14ac:dyDescent="0.25">
      <c r="A44" s="478"/>
      <c r="B44" s="478"/>
      <c r="C44" s="301"/>
      <c r="D44" s="27"/>
      <c r="E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6" ht="12.75" x14ac:dyDescent="0.25">
      <c r="A45" s="478"/>
      <c r="B45" s="25"/>
      <c r="C45" s="121" t="s">
        <v>25</v>
      </c>
      <c r="D45" s="122"/>
      <c r="E45" s="193"/>
      <c r="F45" s="460"/>
      <c r="G45" s="461"/>
      <c r="H45" s="461"/>
      <c r="I45" s="461"/>
      <c r="J45" s="461"/>
      <c r="K45" s="27"/>
      <c r="L45" s="27"/>
      <c r="M45" s="27"/>
      <c r="N45" s="27"/>
      <c r="O45" s="27"/>
    </row>
    <row r="46" spans="1:16" ht="12.75" x14ac:dyDescent="0.25">
      <c r="A46" s="478"/>
      <c r="B46" s="25"/>
      <c r="C46" s="124" t="s">
        <v>27</v>
      </c>
      <c r="D46" s="122"/>
      <c r="E46" s="193"/>
      <c r="F46" s="193"/>
      <c r="G46" s="461"/>
      <c r="H46" s="461"/>
      <c r="I46" s="461"/>
      <c r="J46" s="461"/>
      <c r="K46" s="27"/>
      <c r="L46" s="27"/>
      <c r="M46" s="27"/>
      <c r="N46" s="27"/>
      <c r="O46" s="27"/>
    </row>
    <row r="47" spans="1:16" ht="12.75" x14ac:dyDescent="0.25">
      <c r="A47" s="478"/>
      <c r="B47" s="25"/>
      <c r="C47" s="125"/>
      <c r="D47" s="122"/>
      <c r="E47" s="193"/>
      <c r="F47" s="461"/>
      <c r="G47" s="461"/>
      <c r="H47" s="461"/>
      <c r="I47" s="461"/>
      <c r="J47" s="461"/>
    </row>
    <row r="48" spans="1:16" ht="12.75" x14ac:dyDescent="0.25">
      <c r="A48" s="478"/>
      <c r="B48" s="25"/>
      <c r="C48" s="127" t="s">
        <v>29</v>
      </c>
      <c r="D48" s="122"/>
      <c r="E48" s="193"/>
      <c r="F48" s="460"/>
      <c r="G48" s="37"/>
      <c r="H48" s="37"/>
      <c r="I48" s="37"/>
      <c r="J48" s="37"/>
    </row>
    <row r="49" spans="1:10" ht="12.75" x14ac:dyDescent="0.25">
      <c r="A49" s="478"/>
      <c r="B49" s="25"/>
      <c r="C49" s="129" t="s">
        <v>30</v>
      </c>
      <c r="D49" s="122"/>
      <c r="E49" s="193"/>
      <c r="F49" s="462"/>
      <c r="G49" s="37"/>
      <c r="H49" s="37"/>
      <c r="I49" s="37"/>
      <c r="J49" s="37"/>
    </row>
  </sheetData>
  <sheetProtection selectLockedCells="1" selectUnlockedCells="1"/>
  <mergeCells count="9">
    <mergeCell ref="A1:F1"/>
    <mergeCell ref="A9:O9"/>
    <mergeCell ref="A11:A12"/>
    <mergeCell ref="B11:B12"/>
    <mergeCell ref="C11:C12"/>
    <mergeCell ref="D11:D12"/>
    <mergeCell ref="E11:E12"/>
    <mergeCell ref="F11:K11"/>
    <mergeCell ref="L11:P11"/>
  </mergeCells>
  <pageMargins left="0" right="0" top="0.78749999999999998" bottom="0.39374999999999999" header="0.51180555555555551" footer="0.51180555555555551"/>
  <pageSetup paperSize="9" scale="95" firstPageNumber="0" orientation="landscape" horizontalDpi="300" verticalDpi="300" r:id="rId1"/>
  <headerFooter alignWithMargins="0"/>
  <rowBreaks count="1" manualBreakCount="1">
    <brk id="3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69"/>
  <sheetViews>
    <sheetView view="pageBreakPreview" topLeftCell="A22" zoomScale="110" zoomScaleSheetLayoutView="110" workbookViewId="0">
      <selection activeCell="C27" activeCellId="1" sqref="E14:E62 C27"/>
    </sheetView>
  </sheetViews>
  <sheetFormatPr defaultColWidth="4.28515625" defaultRowHeight="11.25" x14ac:dyDescent="0.25"/>
  <cols>
    <col min="1" max="1" width="4.28515625" style="1"/>
    <col min="2" max="2" width="5.42578125" style="1" customWidth="1"/>
    <col min="3" max="3" width="38.140625" style="403" customWidth="1"/>
    <col min="4" max="4" width="9.85546875" style="403" customWidth="1"/>
    <col min="5" max="6" width="5.140625" style="1" customWidth="1"/>
    <col min="7" max="7" width="6.85546875" style="27" customWidth="1"/>
    <col min="8" max="11" width="5.5703125" style="1" customWidth="1"/>
    <col min="12" max="12" width="8" style="1" customWidth="1"/>
    <col min="13" max="13" width="6.28515625" style="1" customWidth="1"/>
    <col min="14" max="14" width="8" style="1" customWidth="1"/>
    <col min="15" max="15" width="9.5703125" style="1" customWidth="1"/>
    <col min="16" max="16" width="7" style="1" customWidth="1"/>
    <col min="17" max="17" width="8.42578125" style="1" customWidth="1"/>
    <col min="18" max="18" width="2.5703125" style="1" customWidth="1"/>
    <col min="19" max="19" width="6.7109375" style="1" customWidth="1"/>
    <col min="20" max="254" width="8.7109375" style="1" customWidth="1"/>
    <col min="255" max="16384" width="4.28515625" style="1"/>
  </cols>
  <sheetData>
    <row r="1" spans="1:17" s="28" customFormat="1" x14ac:dyDescent="0.25">
      <c r="A1" s="531" t="s">
        <v>31</v>
      </c>
      <c r="B1" s="531"/>
      <c r="C1" s="531"/>
      <c r="D1" s="531"/>
      <c r="E1" s="531"/>
      <c r="F1" s="531"/>
      <c r="G1" s="531"/>
      <c r="H1" s="29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2" t="s">
        <v>741</v>
      </c>
      <c r="D2" s="32"/>
      <c r="E2" s="32"/>
      <c r="F2" s="32"/>
      <c r="G2" s="32"/>
      <c r="H2" s="32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6.45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02"/>
      <c r="D5" s="302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02"/>
      <c r="D6" s="30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02"/>
      <c r="D7" s="302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40" t="s">
        <v>33</v>
      </c>
      <c r="D8" s="40"/>
      <c r="E8" s="35" t="s">
        <v>742</v>
      </c>
      <c r="F8" s="42" t="s">
        <v>35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Q63</f>
        <v>0</v>
      </c>
    </row>
    <row r="10" spans="1:17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393"/>
      <c r="E11" s="567" t="s">
        <v>40</v>
      </c>
      <c r="F11" s="565" t="s">
        <v>41</v>
      </c>
      <c r="G11" s="568" t="s">
        <v>42</v>
      </c>
      <c r="H11" s="568"/>
      <c r="I11" s="568"/>
      <c r="J11" s="568"/>
      <c r="K11" s="568"/>
      <c r="L11" s="568"/>
      <c r="M11" s="568" t="s">
        <v>43</v>
      </c>
      <c r="N11" s="568"/>
      <c r="O11" s="568"/>
      <c r="P11" s="568"/>
      <c r="Q11" s="568"/>
    </row>
    <row r="12" spans="1:17" s="5" customFormat="1" ht="66" x14ac:dyDescent="0.25">
      <c r="A12" s="565"/>
      <c r="B12" s="565"/>
      <c r="C12" s="566"/>
      <c r="D12" s="391"/>
      <c r="E12" s="567"/>
      <c r="F12" s="565"/>
      <c r="G12" s="355" t="s">
        <v>44</v>
      </c>
      <c r="H12" s="355" t="s">
        <v>45</v>
      </c>
      <c r="I12" s="355" t="s">
        <v>46</v>
      </c>
      <c r="J12" s="355" t="s">
        <v>47</v>
      </c>
      <c r="K12" s="355" t="s">
        <v>48</v>
      </c>
      <c r="L12" s="355" t="s">
        <v>49</v>
      </c>
      <c r="M12" s="355" t="s">
        <v>50</v>
      </c>
      <c r="N12" s="355" t="s">
        <v>46</v>
      </c>
      <c r="O12" s="355" t="s">
        <v>47</v>
      </c>
      <c r="P12" s="355" t="s">
        <v>48</v>
      </c>
      <c r="Q12" s="355" t="s">
        <v>51</v>
      </c>
    </row>
    <row r="13" spans="1:17" s="5" customFormat="1" x14ac:dyDescent="0.25">
      <c r="A13" s="464">
        <v>1</v>
      </c>
      <c r="B13" s="464">
        <f>A13+1</f>
        <v>2</v>
      </c>
      <c r="C13" s="465">
        <f>B13+1</f>
        <v>3</v>
      </c>
      <c r="D13" s="465"/>
      <c r="E13" s="464">
        <f>C13+1</f>
        <v>4</v>
      </c>
      <c r="F13" s="296">
        <f t="shared" ref="F13:Q13" si="0">E13+1</f>
        <v>5</v>
      </c>
      <c r="G13" s="296">
        <f t="shared" si="0"/>
        <v>6</v>
      </c>
      <c r="H13" s="296">
        <f t="shared" si="0"/>
        <v>7</v>
      </c>
      <c r="I13" s="296">
        <f t="shared" si="0"/>
        <v>8</v>
      </c>
      <c r="J13" s="296">
        <f t="shared" si="0"/>
        <v>9</v>
      </c>
      <c r="K13" s="296">
        <f t="shared" si="0"/>
        <v>10</v>
      </c>
      <c r="L13" s="296">
        <f t="shared" si="0"/>
        <v>11</v>
      </c>
      <c r="M13" s="296">
        <f t="shared" si="0"/>
        <v>12</v>
      </c>
      <c r="N13" s="296">
        <f t="shared" si="0"/>
        <v>13</v>
      </c>
      <c r="O13" s="296">
        <f t="shared" si="0"/>
        <v>14</v>
      </c>
      <c r="P13" s="296">
        <f t="shared" si="0"/>
        <v>15</v>
      </c>
      <c r="Q13" s="296">
        <f t="shared" si="0"/>
        <v>16</v>
      </c>
    </row>
    <row r="14" spans="1:17" ht="32.65" customHeight="1" x14ac:dyDescent="0.25">
      <c r="A14" s="354">
        <v>1</v>
      </c>
      <c r="B14" s="479"/>
      <c r="C14" s="480" t="s">
        <v>743</v>
      </c>
      <c r="D14" s="481" t="s">
        <v>744</v>
      </c>
      <c r="E14" s="354" t="s">
        <v>54</v>
      </c>
      <c r="F14" s="482">
        <f>SUM(F15:F19)</f>
        <v>1385</v>
      </c>
      <c r="G14" s="482"/>
      <c r="H14" s="482"/>
      <c r="I14" s="482"/>
      <c r="J14" s="482"/>
      <c r="K14" s="483"/>
      <c r="L14" s="482"/>
      <c r="M14" s="482"/>
      <c r="N14" s="482"/>
      <c r="O14" s="482"/>
      <c r="P14" s="482"/>
      <c r="Q14" s="482"/>
    </row>
    <row r="15" spans="1:17" ht="10.15" customHeight="1" x14ac:dyDescent="0.25">
      <c r="A15" s="354">
        <v>2</v>
      </c>
      <c r="B15" s="484"/>
      <c r="C15" s="575" t="s">
        <v>745</v>
      </c>
      <c r="D15" s="436" t="s">
        <v>746</v>
      </c>
      <c r="E15" s="354" t="s">
        <v>54</v>
      </c>
      <c r="F15" s="483">
        <v>60</v>
      </c>
      <c r="G15" s="483"/>
      <c r="H15" s="483"/>
      <c r="I15" s="482"/>
      <c r="J15" s="483"/>
      <c r="K15" s="483"/>
      <c r="L15" s="482"/>
      <c r="M15" s="482"/>
      <c r="N15" s="482"/>
      <c r="O15" s="482"/>
      <c r="P15" s="482"/>
      <c r="Q15" s="482"/>
    </row>
    <row r="16" spans="1:17" x14ac:dyDescent="0.25">
      <c r="A16" s="354">
        <v>3</v>
      </c>
      <c r="B16" s="484"/>
      <c r="C16" s="575"/>
      <c r="D16" s="436" t="s">
        <v>747</v>
      </c>
      <c r="E16" s="354" t="s">
        <v>54</v>
      </c>
      <c r="F16" s="483">
        <v>60</v>
      </c>
      <c r="G16" s="483"/>
      <c r="H16" s="483"/>
      <c r="I16" s="482"/>
      <c r="J16" s="483"/>
      <c r="K16" s="483"/>
      <c r="L16" s="482"/>
      <c r="M16" s="482"/>
      <c r="N16" s="482"/>
      <c r="O16" s="482"/>
      <c r="P16" s="482"/>
      <c r="Q16" s="482"/>
    </row>
    <row r="17" spans="1:17" x14ac:dyDescent="0.25">
      <c r="A17" s="354">
        <v>4</v>
      </c>
      <c r="B17" s="484"/>
      <c r="C17" s="575"/>
      <c r="D17" s="436" t="s">
        <v>748</v>
      </c>
      <c r="E17" s="354" t="s">
        <v>54</v>
      </c>
      <c r="F17" s="483">
        <v>80</v>
      </c>
      <c r="G17" s="483"/>
      <c r="H17" s="483"/>
      <c r="I17" s="482"/>
      <c r="J17" s="483"/>
      <c r="K17" s="483"/>
      <c r="L17" s="482"/>
      <c r="M17" s="482"/>
      <c r="N17" s="482"/>
      <c r="O17" s="482"/>
      <c r="P17" s="482"/>
      <c r="Q17" s="482"/>
    </row>
    <row r="18" spans="1:17" ht="23.1" customHeight="1" x14ac:dyDescent="0.25">
      <c r="A18" s="354">
        <v>5</v>
      </c>
      <c r="B18" s="484"/>
      <c r="C18" s="575"/>
      <c r="D18" s="436" t="s">
        <v>749</v>
      </c>
      <c r="E18" s="354" t="s">
        <v>54</v>
      </c>
      <c r="F18" s="483">
        <f>22*15*2</f>
        <v>660</v>
      </c>
      <c r="G18" s="483"/>
      <c r="H18" s="483"/>
      <c r="I18" s="482"/>
      <c r="J18" s="483"/>
      <c r="K18" s="483"/>
      <c r="L18" s="482"/>
      <c r="M18" s="482"/>
      <c r="N18" s="482"/>
      <c r="O18" s="482"/>
      <c r="P18" s="482"/>
      <c r="Q18" s="482"/>
    </row>
    <row r="19" spans="1:17" ht="18.399999999999999" customHeight="1" x14ac:dyDescent="0.25">
      <c r="A19" s="354">
        <v>6</v>
      </c>
      <c r="B19" s="404"/>
      <c r="C19" s="575"/>
      <c r="D19" s="73" t="s">
        <v>750</v>
      </c>
      <c r="E19" s="296" t="s">
        <v>54</v>
      </c>
      <c r="F19" s="486">
        <f>27*15+8*15</f>
        <v>525</v>
      </c>
      <c r="G19" s="486"/>
      <c r="H19" s="483"/>
      <c r="I19" s="482"/>
      <c r="J19" s="486"/>
      <c r="K19" s="483"/>
      <c r="L19" s="482"/>
      <c r="M19" s="482"/>
      <c r="N19" s="482"/>
      <c r="O19" s="482"/>
      <c r="P19" s="482"/>
      <c r="Q19" s="482"/>
    </row>
    <row r="20" spans="1:17" ht="10.15" customHeight="1" x14ac:dyDescent="0.25">
      <c r="A20" s="354">
        <v>7</v>
      </c>
      <c r="B20" s="404"/>
      <c r="C20" s="576" t="s">
        <v>751</v>
      </c>
      <c r="D20" s="436" t="s">
        <v>752</v>
      </c>
      <c r="E20" s="296" t="s">
        <v>54</v>
      </c>
      <c r="F20" s="483">
        <f t="shared" ref="F20:F24" si="1">F15</f>
        <v>60</v>
      </c>
      <c r="G20" s="486"/>
      <c r="H20" s="483"/>
      <c r="I20" s="482"/>
      <c r="J20" s="486"/>
      <c r="K20" s="483"/>
      <c r="L20" s="482"/>
      <c r="M20" s="482"/>
      <c r="N20" s="482"/>
      <c r="O20" s="482"/>
      <c r="P20" s="482"/>
      <c r="Q20" s="482"/>
    </row>
    <row r="21" spans="1:17" x14ac:dyDescent="0.25">
      <c r="A21" s="354">
        <v>8</v>
      </c>
      <c r="B21" s="484"/>
      <c r="C21" s="576"/>
      <c r="D21" s="436" t="s">
        <v>753</v>
      </c>
      <c r="E21" s="354" t="s">
        <v>54</v>
      </c>
      <c r="F21" s="483">
        <f t="shared" si="1"/>
        <v>60</v>
      </c>
      <c r="G21" s="483"/>
      <c r="H21" s="483"/>
      <c r="I21" s="482"/>
      <c r="J21" s="482"/>
      <c r="K21" s="483"/>
      <c r="L21" s="482"/>
      <c r="M21" s="482"/>
      <c r="N21" s="482"/>
      <c r="O21" s="482"/>
      <c r="P21" s="482"/>
      <c r="Q21" s="482"/>
    </row>
    <row r="22" spans="1:17" x14ac:dyDescent="0.25">
      <c r="A22" s="354">
        <v>9</v>
      </c>
      <c r="B22" s="484"/>
      <c r="C22" s="576"/>
      <c r="D22" s="436" t="s">
        <v>754</v>
      </c>
      <c r="E22" s="354" t="s">
        <v>54</v>
      </c>
      <c r="F22" s="483">
        <f t="shared" si="1"/>
        <v>80</v>
      </c>
      <c r="G22" s="483"/>
      <c r="H22" s="483"/>
      <c r="I22" s="482"/>
      <c r="J22" s="482"/>
      <c r="K22" s="483"/>
      <c r="L22" s="482"/>
      <c r="M22" s="482"/>
      <c r="N22" s="482"/>
      <c r="O22" s="482"/>
      <c r="P22" s="482"/>
      <c r="Q22" s="482"/>
    </row>
    <row r="23" spans="1:17" x14ac:dyDescent="0.25">
      <c r="A23" s="354">
        <v>10</v>
      </c>
      <c r="B23" s="484"/>
      <c r="C23" s="576"/>
      <c r="D23" s="436" t="s">
        <v>755</v>
      </c>
      <c r="E23" s="354" t="s">
        <v>54</v>
      </c>
      <c r="F23" s="483">
        <f t="shared" si="1"/>
        <v>660</v>
      </c>
      <c r="G23" s="483"/>
      <c r="H23" s="483"/>
      <c r="I23" s="482"/>
      <c r="J23" s="482"/>
      <c r="K23" s="483"/>
      <c r="L23" s="482"/>
      <c r="M23" s="482"/>
      <c r="N23" s="482"/>
      <c r="O23" s="482"/>
      <c r="P23" s="482"/>
      <c r="Q23" s="482"/>
    </row>
    <row r="24" spans="1:17" x14ac:dyDescent="0.25">
      <c r="A24" s="354">
        <v>11</v>
      </c>
      <c r="B24" s="484"/>
      <c r="C24" s="576"/>
      <c r="D24" s="436" t="s">
        <v>756</v>
      </c>
      <c r="E24" s="354" t="s">
        <v>54</v>
      </c>
      <c r="F24" s="483">
        <f t="shared" si="1"/>
        <v>525</v>
      </c>
      <c r="G24" s="483"/>
      <c r="H24" s="483"/>
      <c r="I24" s="482"/>
      <c r="J24" s="482"/>
      <c r="K24" s="483"/>
      <c r="L24" s="482"/>
      <c r="M24" s="482"/>
      <c r="N24" s="482"/>
      <c r="O24" s="482"/>
      <c r="P24" s="482"/>
      <c r="Q24" s="482"/>
    </row>
    <row r="25" spans="1:17" ht="15.75" customHeight="1" x14ac:dyDescent="0.25">
      <c r="A25" s="354">
        <v>12</v>
      </c>
      <c r="B25" s="488"/>
      <c r="C25" s="575" t="s">
        <v>757</v>
      </c>
      <c r="D25" s="436" t="s">
        <v>758</v>
      </c>
      <c r="E25" s="354" t="s">
        <v>759</v>
      </c>
      <c r="F25" s="483">
        <v>1</v>
      </c>
      <c r="G25" s="483"/>
      <c r="H25" s="483"/>
      <c r="I25" s="482"/>
      <c r="J25" s="483"/>
      <c r="K25" s="483"/>
      <c r="L25" s="482"/>
      <c r="M25" s="482"/>
      <c r="N25" s="482"/>
      <c r="O25" s="482"/>
      <c r="P25" s="482"/>
      <c r="Q25" s="482"/>
    </row>
    <row r="26" spans="1:17" x14ac:dyDescent="0.25">
      <c r="A26" s="354">
        <v>13</v>
      </c>
      <c r="B26" s="488"/>
      <c r="C26" s="575"/>
      <c r="D26" s="436" t="s">
        <v>760</v>
      </c>
      <c r="E26" s="354" t="s">
        <v>759</v>
      </c>
      <c r="F26" s="483">
        <f t="shared" ref="F26:F41" si="2">F25</f>
        <v>1</v>
      </c>
      <c r="G26" s="483"/>
      <c r="H26" s="483"/>
      <c r="I26" s="482"/>
      <c r="J26" s="483"/>
      <c r="K26" s="483"/>
      <c r="L26" s="482"/>
      <c r="M26" s="482"/>
      <c r="N26" s="482"/>
      <c r="O26" s="482"/>
      <c r="P26" s="482"/>
      <c r="Q26" s="482"/>
    </row>
    <row r="27" spans="1:17" ht="15.75" customHeight="1" x14ac:dyDescent="0.25">
      <c r="A27" s="354">
        <v>14</v>
      </c>
      <c r="B27" s="488"/>
      <c r="C27" s="576" t="s">
        <v>761</v>
      </c>
      <c r="D27" s="436" t="s">
        <v>762</v>
      </c>
      <c r="E27" s="354" t="s">
        <v>759</v>
      </c>
      <c r="F27" s="483">
        <f t="shared" si="2"/>
        <v>1</v>
      </c>
      <c r="G27" s="483"/>
      <c r="H27" s="483"/>
      <c r="I27" s="482"/>
      <c r="J27" s="483"/>
      <c r="K27" s="483"/>
      <c r="L27" s="482"/>
      <c r="M27" s="482"/>
      <c r="N27" s="482"/>
      <c r="O27" s="482"/>
      <c r="P27" s="482"/>
      <c r="Q27" s="482"/>
    </row>
    <row r="28" spans="1:17" x14ac:dyDescent="0.25">
      <c r="A28" s="354">
        <v>15</v>
      </c>
      <c r="B28" s="488"/>
      <c r="C28" s="576"/>
      <c r="D28" s="436" t="s">
        <v>763</v>
      </c>
      <c r="E28" s="354" t="s">
        <v>759</v>
      </c>
      <c r="F28" s="483">
        <f t="shared" si="2"/>
        <v>1</v>
      </c>
      <c r="G28" s="483"/>
      <c r="H28" s="483"/>
      <c r="I28" s="482"/>
      <c r="J28" s="483"/>
      <c r="K28" s="483"/>
      <c r="L28" s="482"/>
      <c r="M28" s="482"/>
      <c r="N28" s="482"/>
      <c r="O28" s="482"/>
      <c r="P28" s="482"/>
      <c r="Q28" s="482"/>
    </row>
    <row r="29" spans="1:17" ht="15.6" customHeight="1" x14ac:dyDescent="0.25">
      <c r="A29" s="354">
        <v>16</v>
      </c>
      <c r="B29" s="488"/>
      <c r="C29" s="576"/>
      <c r="D29" s="436" t="s">
        <v>764</v>
      </c>
      <c r="E29" s="354" t="s">
        <v>759</v>
      </c>
      <c r="F29" s="483">
        <f t="shared" si="2"/>
        <v>1</v>
      </c>
      <c r="G29" s="483"/>
      <c r="H29" s="483"/>
      <c r="I29" s="482"/>
      <c r="J29" s="483"/>
      <c r="K29" s="483"/>
      <c r="L29" s="482"/>
      <c r="M29" s="482"/>
      <c r="N29" s="482"/>
      <c r="O29" s="482"/>
      <c r="P29" s="482"/>
      <c r="Q29" s="482"/>
    </row>
    <row r="30" spans="1:17" ht="15.75" customHeight="1" x14ac:dyDescent="0.25">
      <c r="A30" s="354">
        <v>17</v>
      </c>
      <c r="B30" s="488"/>
      <c r="C30" s="576" t="s">
        <v>765</v>
      </c>
      <c r="D30" s="436" t="s">
        <v>766</v>
      </c>
      <c r="E30" s="354" t="s">
        <v>759</v>
      </c>
      <c r="F30" s="483">
        <f t="shared" si="2"/>
        <v>1</v>
      </c>
      <c r="G30" s="483"/>
      <c r="H30" s="483"/>
      <c r="I30" s="482"/>
      <c r="J30" s="483"/>
      <c r="K30" s="483"/>
      <c r="L30" s="482"/>
      <c r="M30" s="482"/>
      <c r="N30" s="482"/>
      <c r="O30" s="482"/>
      <c r="P30" s="482"/>
      <c r="Q30" s="482"/>
    </row>
    <row r="31" spans="1:17" x14ac:dyDescent="0.25">
      <c r="A31" s="354">
        <v>18</v>
      </c>
      <c r="B31" s="488"/>
      <c r="C31" s="576"/>
      <c r="D31" s="436" t="s">
        <v>767</v>
      </c>
      <c r="E31" s="354" t="s">
        <v>759</v>
      </c>
      <c r="F31" s="483">
        <f t="shared" si="2"/>
        <v>1</v>
      </c>
      <c r="G31" s="483"/>
      <c r="H31" s="483"/>
      <c r="I31" s="482"/>
      <c r="J31" s="483"/>
      <c r="K31" s="483"/>
      <c r="L31" s="482"/>
      <c r="M31" s="482"/>
      <c r="N31" s="482"/>
      <c r="O31" s="482"/>
      <c r="P31" s="482"/>
      <c r="Q31" s="482"/>
    </row>
    <row r="32" spans="1:17" ht="15.75" customHeight="1" x14ac:dyDescent="0.25">
      <c r="A32" s="354">
        <v>19</v>
      </c>
      <c r="B32" s="488"/>
      <c r="C32" s="575" t="s">
        <v>768</v>
      </c>
      <c r="D32" s="436" t="s">
        <v>769</v>
      </c>
      <c r="E32" s="354" t="s">
        <v>759</v>
      </c>
      <c r="F32" s="483">
        <f t="shared" si="2"/>
        <v>1</v>
      </c>
      <c r="G32" s="483"/>
      <c r="H32" s="483"/>
      <c r="I32" s="482"/>
      <c r="J32" s="483"/>
      <c r="K32" s="483"/>
      <c r="L32" s="482"/>
      <c r="M32" s="482"/>
      <c r="N32" s="482"/>
      <c r="O32" s="482"/>
      <c r="P32" s="482"/>
      <c r="Q32" s="482"/>
    </row>
    <row r="33" spans="1:17" x14ac:dyDescent="0.25">
      <c r="A33" s="354">
        <v>20</v>
      </c>
      <c r="B33" s="488"/>
      <c r="C33" s="575"/>
      <c r="D33" s="436" t="s">
        <v>770</v>
      </c>
      <c r="E33" s="354" t="s">
        <v>759</v>
      </c>
      <c r="F33" s="483">
        <f t="shared" si="2"/>
        <v>1</v>
      </c>
      <c r="G33" s="483"/>
      <c r="H33" s="483"/>
      <c r="I33" s="482"/>
      <c r="J33" s="483"/>
      <c r="K33" s="483"/>
      <c r="L33" s="482"/>
      <c r="M33" s="482"/>
      <c r="N33" s="482"/>
      <c r="O33" s="482"/>
      <c r="P33" s="482"/>
      <c r="Q33" s="482"/>
    </row>
    <row r="34" spans="1:17" ht="15.75" customHeight="1" x14ac:dyDescent="0.25">
      <c r="A34" s="354">
        <v>21</v>
      </c>
      <c r="B34" s="488"/>
      <c r="C34" s="575" t="s">
        <v>771</v>
      </c>
      <c r="D34" s="436" t="s">
        <v>772</v>
      </c>
      <c r="E34" s="354" t="s">
        <v>759</v>
      </c>
      <c r="F34" s="483">
        <f t="shared" si="2"/>
        <v>1</v>
      </c>
      <c r="G34" s="483"/>
      <c r="H34" s="483"/>
      <c r="I34" s="482"/>
      <c r="J34" s="483"/>
      <c r="K34" s="483"/>
      <c r="L34" s="482"/>
      <c r="M34" s="482"/>
      <c r="N34" s="482"/>
      <c r="O34" s="482"/>
      <c r="P34" s="482"/>
      <c r="Q34" s="482"/>
    </row>
    <row r="35" spans="1:17" x14ac:dyDescent="0.25">
      <c r="A35" s="354">
        <v>22</v>
      </c>
      <c r="B35" s="488" t="s">
        <v>132</v>
      </c>
      <c r="C35" s="575"/>
      <c r="D35" s="436" t="s">
        <v>773</v>
      </c>
      <c r="E35" s="354" t="s">
        <v>759</v>
      </c>
      <c r="F35" s="483">
        <f t="shared" si="2"/>
        <v>1</v>
      </c>
      <c r="G35" s="483"/>
      <c r="H35" s="483"/>
      <c r="I35" s="482"/>
      <c r="J35" s="483"/>
      <c r="K35" s="483"/>
      <c r="L35" s="482"/>
      <c r="M35" s="482"/>
      <c r="N35" s="482"/>
      <c r="O35" s="482"/>
      <c r="P35" s="482"/>
      <c r="Q35" s="482"/>
    </row>
    <row r="36" spans="1:17" ht="6.75" customHeight="1" x14ac:dyDescent="0.25">
      <c r="A36" s="354">
        <v>23</v>
      </c>
      <c r="B36" s="488"/>
      <c r="C36" s="575"/>
      <c r="D36" s="436" t="s">
        <v>774</v>
      </c>
      <c r="E36" s="354" t="s">
        <v>759</v>
      </c>
      <c r="F36" s="483">
        <f t="shared" si="2"/>
        <v>1</v>
      </c>
      <c r="G36" s="483"/>
      <c r="H36" s="483"/>
      <c r="I36" s="482"/>
      <c r="J36" s="483"/>
      <c r="K36" s="483"/>
      <c r="L36" s="482"/>
      <c r="M36" s="482"/>
      <c r="N36" s="482"/>
      <c r="O36" s="482"/>
      <c r="P36" s="482"/>
      <c r="Q36" s="482"/>
    </row>
    <row r="37" spans="1:17" ht="15.75" customHeight="1" x14ac:dyDescent="0.25">
      <c r="A37" s="354">
        <v>24</v>
      </c>
      <c r="B37" s="488"/>
      <c r="C37" s="575" t="s">
        <v>775</v>
      </c>
      <c r="D37" s="436" t="s">
        <v>776</v>
      </c>
      <c r="E37" s="354" t="s">
        <v>759</v>
      </c>
      <c r="F37" s="483">
        <f t="shared" si="2"/>
        <v>1</v>
      </c>
      <c r="G37" s="483"/>
      <c r="H37" s="483"/>
      <c r="I37" s="482"/>
      <c r="J37" s="483"/>
      <c r="K37" s="483"/>
      <c r="L37" s="482"/>
      <c r="M37" s="482"/>
      <c r="N37" s="482"/>
      <c r="O37" s="482"/>
      <c r="P37" s="482"/>
      <c r="Q37" s="482"/>
    </row>
    <row r="38" spans="1:17" x14ac:dyDescent="0.25">
      <c r="A38" s="354">
        <v>25</v>
      </c>
      <c r="B38" s="488"/>
      <c r="C38" s="575"/>
      <c r="D38" s="436" t="s">
        <v>777</v>
      </c>
      <c r="E38" s="354" t="s">
        <v>759</v>
      </c>
      <c r="F38" s="483">
        <f t="shared" si="2"/>
        <v>1</v>
      </c>
      <c r="G38" s="483"/>
      <c r="H38" s="483"/>
      <c r="I38" s="482"/>
      <c r="J38" s="483"/>
      <c r="K38" s="483"/>
      <c r="L38" s="482"/>
      <c r="M38" s="482"/>
      <c r="N38" s="482"/>
      <c r="O38" s="482"/>
      <c r="P38" s="482"/>
      <c r="Q38" s="482"/>
    </row>
    <row r="39" spans="1:17" x14ac:dyDescent="0.25">
      <c r="A39" s="354">
        <v>26</v>
      </c>
      <c r="B39" s="488"/>
      <c r="C39" s="575"/>
      <c r="D39" s="436" t="s">
        <v>778</v>
      </c>
      <c r="E39" s="354" t="s">
        <v>759</v>
      </c>
      <c r="F39" s="483">
        <f t="shared" si="2"/>
        <v>1</v>
      </c>
      <c r="G39" s="483"/>
      <c r="H39" s="483"/>
      <c r="I39" s="482"/>
      <c r="J39" s="483"/>
      <c r="K39" s="483"/>
      <c r="L39" s="482"/>
      <c r="M39" s="482"/>
      <c r="N39" s="482"/>
      <c r="O39" s="482"/>
      <c r="P39" s="482"/>
      <c r="Q39" s="482"/>
    </row>
    <row r="40" spans="1:17" ht="15.75" customHeight="1" x14ac:dyDescent="0.25">
      <c r="A40" s="354">
        <v>27</v>
      </c>
      <c r="B40" s="488"/>
      <c r="C40" s="575" t="s">
        <v>779</v>
      </c>
      <c r="D40" s="436" t="s">
        <v>780</v>
      </c>
      <c r="E40" s="354" t="s">
        <v>759</v>
      </c>
      <c r="F40" s="483">
        <f t="shared" si="2"/>
        <v>1</v>
      </c>
      <c r="G40" s="483"/>
      <c r="H40" s="483"/>
      <c r="I40" s="482"/>
      <c r="J40" s="483"/>
      <c r="K40" s="483"/>
      <c r="L40" s="482"/>
      <c r="M40" s="482"/>
      <c r="N40" s="482"/>
      <c r="O40" s="482"/>
      <c r="P40" s="482"/>
      <c r="Q40" s="482"/>
    </row>
    <row r="41" spans="1:17" x14ac:dyDescent="0.25">
      <c r="A41" s="354">
        <v>28</v>
      </c>
      <c r="B41" s="488"/>
      <c r="C41" s="575"/>
      <c r="D41" s="436" t="s">
        <v>781</v>
      </c>
      <c r="E41" s="354" t="s">
        <v>759</v>
      </c>
      <c r="F41" s="483">
        <f t="shared" si="2"/>
        <v>1</v>
      </c>
      <c r="G41" s="483"/>
      <c r="H41" s="483"/>
      <c r="I41" s="482"/>
      <c r="J41" s="483"/>
      <c r="K41" s="483"/>
      <c r="L41" s="482"/>
      <c r="M41" s="482"/>
      <c r="N41" s="482"/>
      <c r="O41" s="482"/>
      <c r="P41" s="482"/>
      <c r="Q41" s="482"/>
    </row>
    <row r="42" spans="1:17" ht="15.75" customHeight="1" x14ac:dyDescent="0.25">
      <c r="A42" s="354">
        <v>29</v>
      </c>
      <c r="B42" s="484"/>
      <c r="C42" s="575" t="s">
        <v>782</v>
      </c>
      <c r="D42" s="436" t="s">
        <v>783</v>
      </c>
      <c r="E42" s="354" t="s">
        <v>784</v>
      </c>
      <c r="F42" s="483">
        <f t="shared" ref="F42:F43" si="3">F15/3</f>
        <v>20</v>
      </c>
      <c r="G42" s="483"/>
      <c r="H42" s="483"/>
      <c r="I42" s="482"/>
      <c r="J42" s="482"/>
      <c r="K42" s="483"/>
      <c r="L42" s="482"/>
      <c r="M42" s="482"/>
      <c r="N42" s="482"/>
      <c r="O42" s="482"/>
      <c r="P42" s="482"/>
      <c r="Q42" s="482"/>
    </row>
    <row r="43" spans="1:17" x14ac:dyDescent="0.25">
      <c r="A43" s="354">
        <v>30</v>
      </c>
      <c r="B43" s="484"/>
      <c r="C43" s="575"/>
      <c r="D43" s="436" t="s">
        <v>785</v>
      </c>
      <c r="E43" s="354" t="s">
        <v>784</v>
      </c>
      <c r="F43" s="483">
        <f t="shared" si="3"/>
        <v>20</v>
      </c>
      <c r="G43" s="483"/>
      <c r="H43" s="483"/>
      <c r="I43" s="482"/>
      <c r="J43" s="482"/>
      <c r="K43" s="483"/>
      <c r="L43" s="482"/>
      <c r="M43" s="482"/>
      <c r="N43" s="482"/>
      <c r="O43" s="482"/>
      <c r="P43" s="482"/>
      <c r="Q43" s="482"/>
    </row>
    <row r="44" spans="1:17" x14ac:dyDescent="0.25">
      <c r="A44" s="354">
        <v>31</v>
      </c>
      <c r="B44" s="484"/>
      <c r="C44" s="575"/>
      <c r="D44" s="436" t="s">
        <v>786</v>
      </c>
      <c r="E44" s="354" t="s">
        <v>784</v>
      </c>
      <c r="F44" s="483">
        <f t="shared" ref="F44:F45" si="4">F17/2</f>
        <v>40</v>
      </c>
      <c r="G44" s="483"/>
      <c r="H44" s="483"/>
      <c r="I44" s="482"/>
      <c r="J44" s="482"/>
      <c r="K44" s="483"/>
      <c r="L44" s="482"/>
      <c r="M44" s="482"/>
      <c r="N44" s="482"/>
      <c r="O44" s="482"/>
      <c r="P44" s="482"/>
      <c r="Q44" s="482"/>
    </row>
    <row r="45" spans="1:17" x14ac:dyDescent="0.25">
      <c r="A45" s="354">
        <v>32</v>
      </c>
      <c r="B45" s="484"/>
      <c r="C45" s="575"/>
      <c r="D45" s="436" t="s">
        <v>787</v>
      </c>
      <c r="E45" s="354" t="s">
        <v>784</v>
      </c>
      <c r="F45" s="483">
        <f t="shared" si="4"/>
        <v>330</v>
      </c>
      <c r="G45" s="483"/>
      <c r="H45" s="483"/>
      <c r="I45" s="482"/>
      <c r="J45" s="482"/>
      <c r="K45" s="483"/>
      <c r="L45" s="482"/>
      <c r="M45" s="482"/>
      <c r="N45" s="482"/>
      <c r="O45" s="482"/>
      <c r="P45" s="482"/>
      <c r="Q45" s="482"/>
    </row>
    <row r="46" spans="1:17" x14ac:dyDescent="0.25">
      <c r="A46" s="354">
        <v>33</v>
      </c>
      <c r="B46" s="484"/>
      <c r="C46" s="575"/>
      <c r="D46" s="436" t="s">
        <v>788</v>
      </c>
      <c r="E46" s="354" t="s">
        <v>784</v>
      </c>
      <c r="F46" s="486">
        <f>F19/1</f>
        <v>525</v>
      </c>
      <c r="G46" s="483"/>
      <c r="H46" s="483"/>
      <c r="I46" s="482"/>
      <c r="J46" s="482"/>
      <c r="K46" s="483"/>
      <c r="L46" s="482"/>
      <c r="M46" s="482"/>
      <c r="N46" s="482"/>
      <c r="O46" s="482"/>
      <c r="P46" s="482"/>
      <c r="Q46" s="482"/>
    </row>
    <row r="47" spans="1:17" x14ac:dyDescent="0.2">
      <c r="A47" s="354">
        <v>39</v>
      </c>
      <c r="B47" s="484"/>
      <c r="C47" s="485" t="s">
        <v>789</v>
      </c>
      <c r="D47" s="436" t="s">
        <v>790</v>
      </c>
      <c r="E47" s="354" t="s">
        <v>784</v>
      </c>
      <c r="F47" s="483">
        <f>8*6</f>
        <v>48</v>
      </c>
      <c r="G47" s="489"/>
      <c r="H47" s="483"/>
      <c r="I47" s="482"/>
      <c r="J47" s="489"/>
      <c r="K47" s="483"/>
      <c r="L47" s="482"/>
      <c r="M47" s="482"/>
      <c r="N47" s="482"/>
      <c r="O47" s="482"/>
      <c r="P47" s="482"/>
      <c r="Q47" s="482"/>
    </row>
    <row r="48" spans="1:17" ht="22.5" x14ac:dyDescent="0.25">
      <c r="A48" s="354">
        <v>40</v>
      </c>
      <c r="B48" s="479"/>
      <c r="C48" s="480" t="s">
        <v>791</v>
      </c>
      <c r="D48" s="481" t="s">
        <v>790</v>
      </c>
      <c r="E48" s="354" t="s">
        <v>784</v>
      </c>
      <c r="F48" s="482">
        <f>4*6</f>
        <v>24</v>
      </c>
      <c r="G48" s="482"/>
      <c r="H48" s="483"/>
      <c r="I48" s="482"/>
      <c r="J48" s="482"/>
      <c r="K48" s="483"/>
      <c r="L48" s="482"/>
      <c r="M48" s="482"/>
      <c r="N48" s="482"/>
      <c r="O48" s="482"/>
      <c r="P48" s="482"/>
      <c r="Q48" s="482"/>
    </row>
    <row r="49" spans="1:17" x14ac:dyDescent="0.25">
      <c r="A49" s="354">
        <v>41</v>
      </c>
      <c r="B49" s="479"/>
      <c r="C49" s="480" t="s">
        <v>792</v>
      </c>
      <c r="D49" s="481" t="s">
        <v>790</v>
      </c>
      <c r="E49" s="354" t="s">
        <v>784</v>
      </c>
      <c r="F49" s="482">
        <f>F47</f>
        <v>48</v>
      </c>
      <c r="G49" s="482"/>
      <c r="H49" s="483"/>
      <c r="I49" s="482"/>
      <c r="J49" s="482"/>
      <c r="K49" s="483"/>
      <c r="L49" s="482"/>
      <c r="M49" s="482"/>
      <c r="N49" s="482"/>
      <c r="O49" s="482"/>
      <c r="P49" s="482"/>
      <c r="Q49" s="482"/>
    </row>
    <row r="50" spans="1:17" ht="22.5" x14ac:dyDescent="0.25">
      <c r="A50" s="354">
        <v>42</v>
      </c>
      <c r="B50" s="479"/>
      <c r="C50" s="480" t="s">
        <v>793</v>
      </c>
      <c r="D50" s="481" t="s">
        <v>783</v>
      </c>
      <c r="E50" s="354" t="s">
        <v>215</v>
      </c>
      <c r="F50" s="482">
        <v>2</v>
      </c>
      <c r="G50" s="482"/>
      <c r="H50" s="483"/>
      <c r="I50" s="482"/>
      <c r="J50" s="482"/>
      <c r="K50" s="483"/>
      <c r="L50" s="482"/>
      <c r="M50" s="482"/>
      <c r="N50" s="482"/>
      <c r="O50" s="482"/>
      <c r="P50" s="482"/>
      <c r="Q50" s="482"/>
    </row>
    <row r="51" spans="1:17" ht="22.5" x14ac:dyDescent="0.25">
      <c r="A51" s="354">
        <v>43</v>
      </c>
      <c r="B51" s="479"/>
      <c r="C51" s="480" t="s">
        <v>794</v>
      </c>
      <c r="D51" s="481" t="s">
        <v>786</v>
      </c>
      <c r="E51" s="354" t="s">
        <v>215</v>
      </c>
      <c r="F51" s="482">
        <v>2</v>
      </c>
      <c r="G51" s="482"/>
      <c r="H51" s="483"/>
      <c r="I51" s="482"/>
      <c r="J51" s="482"/>
      <c r="K51" s="483"/>
      <c r="L51" s="482"/>
      <c r="M51" s="482"/>
      <c r="N51" s="482"/>
      <c r="O51" s="482"/>
      <c r="P51" s="482"/>
      <c r="Q51" s="482"/>
    </row>
    <row r="52" spans="1:17" ht="22.5" x14ac:dyDescent="0.25">
      <c r="A52" s="354">
        <v>44</v>
      </c>
      <c r="B52" s="479"/>
      <c r="C52" s="480" t="s">
        <v>795</v>
      </c>
      <c r="D52" s="481"/>
      <c r="E52" s="354" t="s">
        <v>733</v>
      </c>
      <c r="F52" s="482">
        <v>104</v>
      </c>
      <c r="G52" s="482"/>
      <c r="H52" s="483"/>
      <c r="I52" s="482"/>
      <c r="J52" s="482"/>
      <c r="K52" s="483"/>
      <c r="L52" s="482"/>
      <c r="M52" s="482"/>
      <c r="N52" s="482"/>
      <c r="O52" s="482"/>
      <c r="P52" s="482"/>
      <c r="Q52" s="482"/>
    </row>
    <row r="53" spans="1:17" ht="22.5" x14ac:dyDescent="0.25">
      <c r="A53" s="354">
        <v>45</v>
      </c>
      <c r="B53" s="479"/>
      <c r="C53" s="480" t="s">
        <v>796</v>
      </c>
      <c r="D53" s="481"/>
      <c r="E53" s="354" t="s">
        <v>215</v>
      </c>
      <c r="F53" s="482">
        <v>1</v>
      </c>
      <c r="G53" s="482"/>
      <c r="H53" s="483"/>
      <c r="I53" s="482"/>
      <c r="J53" s="482"/>
      <c r="K53" s="483"/>
      <c r="L53" s="482"/>
      <c r="M53" s="482"/>
      <c r="N53" s="482"/>
      <c r="O53" s="482"/>
      <c r="P53" s="482"/>
      <c r="Q53" s="482"/>
    </row>
    <row r="54" spans="1:17" x14ac:dyDescent="0.25">
      <c r="A54" s="354"/>
      <c r="B54" s="427"/>
      <c r="C54" s="490" t="s">
        <v>797</v>
      </c>
      <c r="D54" s="428"/>
      <c r="E54" s="427"/>
      <c r="F54" s="491"/>
      <c r="G54" s="491"/>
      <c r="H54" s="483"/>
      <c r="I54" s="482"/>
      <c r="J54" s="492"/>
      <c r="K54" s="483"/>
      <c r="L54" s="482"/>
      <c r="M54" s="482"/>
      <c r="N54" s="482"/>
      <c r="O54" s="482"/>
      <c r="P54" s="482"/>
      <c r="Q54" s="482"/>
    </row>
    <row r="55" spans="1:17" ht="33.75" x14ac:dyDescent="0.25">
      <c r="A55" s="354">
        <v>1</v>
      </c>
      <c r="B55" s="484"/>
      <c r="C55" s="485" t="s">
        <v>798</v>
      </c>
      <c r="D55" s="436" t="s">
        <v>799</v>
      </c>
      <c r="E55" s="354" t="s">
        <v>784</v>
      </c>
      <c r="F55" s="483">
        <v>104</v>
      </c>
      <c r="G55" s="483"/>
      <c r="H55" s="483"/>
      <c r="I55" s="482"/>
      <c r="J55" s="483"/>
      <c r="K55" s="483"/>
      <c r="L55" s="482"/>
      <c r="M55" s="482"/>
      <c r="N55" s="482"/>
      <c r="O55" s="482"/>
      <c r="P55" s="482"/>
      <c r="Q55" s="482"/>
    </row>
    <row r="56" spans="1:17" x14ac:dyDescent="0.25">
      <c r="A56" s="354">
        <v>2</v>
      </c>
      <c r="B56" s="484"/>
      <c r="C56" s="485" t="s">
        <v>800</v>
      </c>
      <c r="D56" s="436"/>
      <c r="E56" s="354" t="s">
        <v>784</v>
      </c>
      <c r="F56" s="483">
        <f>F55*2</f>
        <v>208</v>
      </c>
      <c r="G56" s="483"/>
      <c r="H56" s="483"/>
      <c r="I56" s="482"/>
      <c r="J56" s="483"/>
      <c r="K56" s="483"/>
      <c r="L56" s="482"/>
      <c r="M56" s="482"/>
      <c r="N56" s="482"/>
      <c r="O56" s="482"/>
      <c r="P56" s="482"/>
      <c r="Q56" s="482"/>
    </row>
    <row r="57" spans="1:17" ht="22.5" x14ac:dyDescent="0.25">
      <c r="A57" s="354">
        <v>3</v>
      </c>
      <c r="B57" s="484"/>
      <c r="C57" s="485" t="s">
        <v>801</v>
      </c>
      <c r="D57" s="436" t="s">
        <v>802</v>
      </c>
      <c r="E57" s="354" t="s">
        <v>784</v>
      </c>
      <c r="F57" s="483">
        <f>F55*2</f>
        <v>208</v>
      </c>
      <c r="G57" s="483"/>
      <c r="H57" s="483"/>
      <c r="I57" s="482"/>
      <c r="J57" s="483"/>
      <c r="K57" s="483"/>
      <c r="L57" s="482"/>
      <c r="M57" s="482"/>
      <c r="N57" s="482"/>
      <c r="O57" s="482"/>
      <c r="P57" s="482"/>
      <c r="Q57" s="482"/>
    </row>
    <row r="58" spans="1:17" x14ac:dyDescent="0.25">
      <c r="A58" s="354">
        <v>4</v>
      </c>
      <c r="B58" s="484"/>
      <c r="C58" s="485" t="s">
        <v>803</v>
      </c>
      <c r="D58" s="436" t="s">
        <v>790</v>
      </c>
      <c r="E58" s="354" t="s">
        <v>784</v>
      </c>
      <c r="F58" s="483">
        <f t="shared" ref="F58:F59" si="5">F57</f>
        <v>208</v>
      </c>
      <c r="G58" s="483"/>
      <c r="H58" s="483"/>
      <c r="I58" s="482"/>
      <c r="J58" s="483"/>
      <c r="K58" s="483"/>
      <c r="L58" s="482"/>
      <c r="M58" s="482"/>
      <c r="N58" s="482"/>
      <c r="O58" s="482"/>
      <c r="P58" s="482"/>
      <c r="Q58" s="482"/>
    </row>
    <row r="59" spans="1:17" x14ac:dyDescent="0.25">
      <c r="A59" s="354">
        <v>5</v>
      </c>
      <c r="B59" s="484"/>
      <c r="C59" s="485" t="s">
        <v>804</v>
      </c>
      <c r="D59" s="436" t="s">
        <v>790</v>
      </c>
      <c r="E59" s="354" t="s">
        <v>784</v>
      </c>
      <c r="F59" s="483">
        <f t="shared" si="5"/>
        <v>208</v>
      </c>
      <c r="G59" s="483"/>
      <c r="H59" s="483"/>
      <c r="I59" s="482"/>
      <c r="J59" s="483"/>
      <c r="K59" s="483"/>
      <c r="L59" s="482"/>
      <c r="M59" s="482"/>
      <c r="N59" s="482"/>
      <c r="O59" s="482"/>
      <c r="P59" s="482"/>
      <c r="Q59" s="482"/>
    </row>
    <row r="60" spans="1:17" x14ac:dyDescent="0.25">
      <c r="A60" s="493"/>
      <c r="B60" s="350"/>
      <c r="C60" s="138"/>
      <c r="D60" s="138"/>
      <c r="E60" s="494"/>
      <c r="F60" s="493"/>
      <c r="G60" s="495"/>
      <c r="H60" s="495"/>
      <c r="I60" s="495"/>
      <c r="J60" s="495"/>
      <c r="K60" s="495"/>
      <c r="L60" s="495"/>
      <c r="M60" s="495"/>
      <c r="N60" s="495"/>
      <c r="O60" s="495"/>
      <c r="P60" s="495"/>
      <c r="Q60" s="495"/>
    </row>
    <row r="61" spans="1:17" ht="12" x14ac:dyDescent="0.25">
      <c r="A61" s="300"/>
      <c r="B61" s="496"/>
      <c r="C61" s="497" t="s">
        <v>805</v>
      </c>
      <c r="D61" s="498"/>
      <c r="E61" s="498"/>
      <c r="F61" s="454"/>
      <c r="G61" s="454"/>
      <c r="H61" s="454"/>
      <c r="I61" s="454"/>
      <c r="J61" s="454"/>
      <c r="K61" s="454"/>
      <c r="L61" s="454"/>
      <c r="M61" s="475">
        <f>SUM(M14:M60)</f>
        <v>0</v>
      </c>
      <c r="N61" s="475">
        <f>SUM(N14:N60)</f>
        <v>0</v>
      </c>
      <c r="O61" s="475">
        <f>SUM(O14:O60)</f>
        <v>0</v>
      </c>
      <c r="P61" s="475">
        <f>SUM(P14:P60)</f>
        <v>0</v>
      </c>
      <c r="Q61" s="475">
        <f>SUM(Q14:Q60)</f>
        <v>0</v>
      </c>
    </row>
    <row r="62" spans="1:17" ht="12" x14ac:dyDescent="0.25">
      <c r="A62" s="300"/>
      <c r="B62" s="300"/>
      <c r="C62" s="499" t="s">
        <v>678</v>
      </c>
      <c r="D62" s="500"/>
      <c r="E62" s="501">
        <v>0</v>
      </c>
      <c r="F62" s="454"/>
      <c r="G62" s="454"/>
      <c r="H62" s="454"/>
      <c r="I62" s="454"/>
      <c r="J62" s="454"/>
      <c r="K62" s="454"/>
      <c r="L62" s="454"/>
      <c r="M62" s="475"/>
      <c r="N62" s="475"/>
      <c r="O62" s="475">
        <f>E62*O61</f>
        <v>0</v>
      </c>
      <c r="P62" s="475"/>
      <c r="Q62" s="475"/>
    </row>
    <row r="63" spans="1:17" ht="12" x14ac:dyDescent="0.25">
      <c r="A63" s="300"/>
      <c r="B63" s="300"/>
      <c r="C63" s="497" t="s">
        <v>106</v>
      </c>
      <c r="D63" s="498"/>
      <c r="E63" s="500"/>
      <c r="F63" s="454"/>
      <c r="G63" s="454"/>
      <c r="H63" s="454"/>
      <c r="I63" s="454"/>
      <c r="J63" s="454"/>
      <c r="K63" s="454"/>
      <c r="L63" s="454"/>
      <c r="M63" s="475">
        <f>SUM(M61:M62)</f>
        <v>0</v>
      </c>
      <c r="N63" s="475">
        <f>SUM(N61:N62)</f>
        <v>0</v>
      </c>
      <c r="O63" s="475">
        <f>SUM(O61:O62)</f>
        <v>0</v>
      </c>
      <c r="P63" s="475">
        <f>SUM(P61:P62)</f>
        <v>0</v>
      </c>
      <c r="Q63" s="475">
        <f>SUM(N63:P63)</f>
        <v>0</v>
      </c>
    </row>
    <row r="64" spans="1:17" x14ac:dyDescent="0.25">
      <c r="A64" s="245"/>
      <c r="B64" s="245"/>
      <c r="C64" s="413"/>
      <c r="D64" s="413"/>
      <c r="I64" s="245"/>
      <c r="J64" s="245"/>
      <c r="K64" s="245"/>
      <c r="L64" s="245"/>
      <c r="M64" s="245"/>
      <c r="N64" s="245"/>
      <c r="O64" s="245"/>
      <c r="P64" s="245"/>
      <c r="Q64" s="245"/>
    </row>
    <row r="65" spans="1:17" x14ac:dyDescent="0.25">
      <c r="A65" s="245"/>
      <c r="B65" s="25"/>
      <c r="C65" s="121" t="s">
        <v>25</v>
      </c>
      <c r="D65" s="122"/>
      <c r="E65" s="193"/>
      <c r="F65" s="460"/>
      <c r="G65" s="461"/>
      <c r="H65" s="461"/>
      <c r="I65" s="461"/>
      <c r="J65" s="461"/>
      <c r="K65" s="245"/>
      <c r="L65" s="245"/>
      <c r="M65" s="245"/>
      <c r="N65" s="245"/>
      <c r="O65" s="245"/>
      <c r="P65" s="245"/>
      <c r="Q65" s="245"/>
    </row>
    <row r="66" spans="1:17" x14ac:dyDescent="0.25">
      <c r="A66" s="245"/>
      <c r="B66" s="25"/>
      <c r="C66" s="124" t="s">
        <v>27</v>
      </c>
      <c r="D66" s="122"/>
      <c r="E66" s="193"/>
      <c r="F66" s="193"/>
      <c r="G66" s="461"/>
      <c r="H66" s="461"/>
      <c r="I66" s="461"/>
      <c r="J66" s="461"/>
      <c r="K66" s="245"/>
      <c r="L66" s="245"/>
      <c r="M66" s="245"/>
      <c r="N66" s="245"/>
      <c r="O66" s="245"/>
      <c r="P66" s="245"/>
      <c r="Q66" s="245"/>
    </row>
    <row r="67" spans="1:17" x14ac:dyDescent="0.25">
      <c r="A67" s="2"/>
      <c r="B67" s="25"/>
      <c r="C67" s="125"/>
      <c r="D67" s="122"/>
      <c r="E67" s="193"/>
      <c r="F67" s="461"/>
      <c r="G67" s="461"/>
      <c r="H67" s="461"/>
      <c r="I67" s="461"/>
      <c r="J67" s="461"/>
      <c r="K67" s="2"/>
      <c r="L67" s="2"/>
      <c r="M67" s="2"/>
      <c r="N67" s="2"/>
      <c r="O67" s="2"/>
      <c r="P67" s="2"/>
      <c r="Q67" s="2"/>
    </row>
    <row r="68" spans="1:17" x14ac:dyDescent="0.25">
      <c r="B68" s="25"/>
      <c r="C68" s="127" t="s">
        <v>29</v>
      </c>
      <c r="D68" s="122"/>
      <c r="E68" s="193"/>
      <c r="F68" s="460"/>
      <c r="G68" s="37"/>
      <c r="H68" s="37"/>
      <c r="I68" s="37"/>
      <c r="J68" s="37"/>
    </row>
    <row r="69" spans="1:17" x14ac:dyDescent="0.25">
      <c r="B69" s="25"/>
      <c r="C69" s="129" t="s">
        <v>30</v>
      </c>
      <c r="D69" s="122"/>
      <c r="E69" s="193"/>
      <c r="F69" s="462"/>
      <c r="G69" s="37"/>
      <c r="H69" s="37"/>
      <c r="I69" s="37"/>
      <c r="J69" s="37"/>
    </row>
  </sheetData>
  <sheetProtection selectLockedCells="1" selectUnlockedCells="1"/>
  <mergeCells count="19">
    <mergeCell ref="C34:C36"/>
    <mergeCell ref="C37:C39"/>
    <mergeCell ref="C40:C41"/>
    <mergeCell ref="C42:C46"/>
    <mergeCell ref="C15:C19"/>
    <mergeCell ref="C20:C24"/>
    <mergeCell ref="C25:C26"/>
    <mergeCell ref="C27:C29"/>
    <mergeCell ref="C30:C31"/>
    <mergeCell ref="C32:C33"/>
    <mergeCell ref="A1:G1"/>
    <mergeCell ref="A9:P9"/>
    <mergeCell ref="A11:A12"/>
    <mergeCell ref="B11:B12"/>
    <mergeCell ref="C11:C12"/>
    <mergeCell ref="E11:E12"/>
    <mergeCell ref="F11:F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9" max="16383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1"/>
  <sheetViews>
    <sheetView view="pageBreakPreview" topLeftCell="A25" zoomScale="110" zoomScaleSheetLayoutView="110" workbookViewId="0">
      <selection activeCell="A9" activeCellId="1" sqref="E14:E62 A9"/>
    </sheetView>
  </sheetViews>
  <sheetFormatPr defaultColWidth="4.28515625" defaultRowHeight="11.25" x14ac:dyDescent="0.25"/>
  <cols>
    <col min="1" max="1" width="4.28515625" style="1"/>
    <col min="2" max="2" width="5.42578125" style="1" customWidth="1"/>
    <col min="3" max="3" width="37.7109375" style="403" customWidth="1"/>
    <col min="4" max="4" width="9.7109375" style="403" customWidth="1"/>
    <col min="5" max="6" width="5.140625" style="1" customWidth="1"/>
    <col min="7" max="7" width="6" style="27" customWidth="1"/>
    <col min="8" max="8" width="5.5703125" style="1" customWidth="1"/>
    <col min="9" max="9" width="6.7109375" style="1" customWidth="1"/>
    <col min="10" max="11" width="5.5703125" style="1" customWidth="1"/>
    <col min="12" max="12" width="7.42578125" style="1" customWidth="1"/>
    <col min="13" max="13" width="7.28515625" style="1" customWidth="1"/>
    <col min="14" max="14" width="8" style="1" customWidth="1"/>
    <col min="15" max="15" width="9.5703125" style="1" customWidth="1"/>
    <col min="16" max="16" width="7" style="1" customWidth="1"/>
    <col min="17" max="17" width="8.42578125" style="1" customWidth="1"/>
    <col min="18" max="18" width="2.5703125" style="1" customWidth="1"/>
    <col min="19" max="19" width="6.7109375" style="1" customWidth="1"/>
    <col min="20" max="254" width="8.7109375" style="1" customWidth="1"/>
    <col min="255" max="16384" width="4.28515625" style="1"/>
  </cols>
  <sheetData>
    <row r="1" spans="1:17" s="28" customFormat="1" x14ac:dyDescent="0.25">
      <c r="A1" s="531" t="s">
        <v>31</v>
      </c>
      <c r="B1" s="531"/>
      <c r="C1" s="531"/>
      <c r="D1" s="531"/>
      <c r="E1" s="531"/>
      <c r="F1" s="531"/>
      <c r="G1" s="531"/>
      <c r="H1" s="29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2" t="s">
        <v>806</v>
      </c>
      <c r="D2" s="32"/>
      <c r="E2" s="32"/>
      <c r="F2" s="32"/>
      <c r="G2" s="32"/>
      <c r="H2" s="32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7.2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02"/>
      <c r="D5" s="302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02"/>
      <c r="D6" s="30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02"/>
      <c r="D7" s="302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140" t="s">
        <v>742</v>
      </c>
      <c r="F8" s="42" t="s">
        <v>35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Q55</f>
        <v>0</v>
      </c>
    </row>
    <row r="10" spans="1:17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566"/>
      <c r="E11" s="567" t="s">
        <v>40</v>
      </c>
      <c r="F11" s="565" t="s">
        <v>41</v>
      </c>
      <c r="G11" s="568" t="s">
        <v>42</v>
      </c>
      <c r="H11" s="568"/>
      <c r="I11" s="568"/>
      <c r="J11" s="568"/>
      <c r="K11" s="568"/>
      <c r="L11" s="568"/>
      <c r="M11" s="568" t="s">
        <v>43</v>
      </c>
      <c r="N11" s="568"/>
      <c r="O11" s="568"/>
      <c r="P11" s="568"/>
      <c r="Q11" s="568"/>
    </row>
    <row r="12" spans="1:17" s="5" customFormat="1" ht="66" x14ac:dyDescent="0.25">
      <c r="A12" s="565"/>
      <c r="B12" s="565"/>
      <c r="C12" s="566"/>
      <c r="D12" s="566"/>
      <c r="E12" s="567"/>
      <c r="F12" s="565"/>
      <c r="G12" s="355" t="s">
        <v>44</v>
      </c>
      <c r="H12" s="355" t="s">
        <v>45</v>
      </c>
      <c r="I12" s="355" t="s">
        <v>46</v>
      </c>
      <c r="J12" s="355" t="s">
        <v>47</v>
      </c>
      <c r="K12" s="355" t="s">
        <v>48</v>
      </c>
      <c r="L12" s="355" t="s">
        <v>49</v>
      </c>
      <c r="M12" s="355" t="s">
        <v>50</v>
      </c>
      <c r="N12" s="355" t="s">
        <v>46</v>
      </c>
      <c r="O12" s="355" t="s">
        <v>47</v>
      </c>
      <c r="P12" s="355" t="s">
        <v>48</v>
      </c>
      <c r="Q12" s="355" t="s">
        <v>51</v>
      </c>
    </row>
    <row r="13" spans="1:17" s="5" customFormat="1" x14ac:dyDescent="0.25">
      <c r="A13" s="464">
        <v>1</v>
      </c>
      <c r="B13" s="464">
        <f>A13+1</f>
        <v>2</v>
      </c>
      <c r="C13" s="578">
        <f>B13+1</f>
        <v>3</v>
      </c>
      <c r="D13" s="578"/>
      <c r="E13" s="464">
        <f>C13+1</f>
        <v>4</v>
      </c>
      <c r="F13" s="296">
        <f t="shared" ref="F13:Q13" si="0">E13+1</f>
        <v>5</v>
      </c>
      <c r="G13" s="296">
        <f t="shared" si="0"/>
        <v>6</v>
      </c>
      <c r="H13" s="296">
        <f t="shared" si="0"/>
        <v>7</v>
      </c>
      <c r="I13" s="296">
        <f t="shared" si="0"/>
        <v>8</v>
      </c>
      <c r="J13" s="296">
        <f t="shared" si="0"/>
        <v>9</v>
      </c>
      <c r="K13" s="296">
        <f t="shared" si="0"/>
        <v>10</v>
      </c>
      <c r="L13" s="296">
        <f t="shared" si="0"/>
        <v>11</v>
      </c>
      <c r="M13" s="296">
        <f t="shared" si="0"/>
        <v>12</v>
      </c>
      <c r="N13" s="296">
        <f t="shared" si="0"/>
        <v>13</v>
      </c>
      <c r="O13" s="296">
        <f t="shared" si="0"/>
        <v>14</v>
      </c>
      <c r="P13" s="296">
        <f t="shared" si="0"/>
        <v>15</v>
      </c>
      <c r="Q13" s="296">
        <f t="shared" si="0"/>
        <v>16</v>
      </c>
    </row>
    <row r="14" spans="1:17" ht="29.85" customHeight="1" x14ac:dyDescent="0.25">
      <c r="A14" s="57" t="str">
        <f t="shared" ref="A14:A51" si="1">IF(COUNTBLANK(I14)=1," ",COUNTA($I$12:I14))</f>
        <v xml:space="preserve"> </v>
      </c>
      <c r="B14" s="479"/>
      <c r="C14" s="480" t="s">
        <v>807</v>
      </c>
      <c r="D14" s="481" t="s">
        <v>808</v>
      </c>
      <c r="E14" s="354" t="s">
        <v>54</v>
      </c>
      <c r="F14" s="502">
        <f>SUM(F15:F21)</f>
        <v>434</v>
      </c>
      <c r="G14" s="503"/>
      <c r="H14" s="503"/>
      <c r="I14" s="503"/>
      <c r="J14" s="503"/>
      <c r="K14" s="504"/>
      <c r="L14" s="503"/>
      <c r="M14" s="503"/>
      <c r="N14" s="503"/>
      <c r="O14" s="503"/>
      <c r="P14" s="503"/>
      <c r="Q14" s="503"/>
    </row>
    <row r="15" spans="1:17" ht="10.15" customHeight="1" x14ac:dyDescent="0.25">
      <c r="A15" s="57" t="str">
        <f t="shared" si="1"/>
        <v xml:space="preserve"> </v>
      </c>
      <c r="B15" s="484"/>
      <c r="C15" s="577" t="s">
        <v>809</v>
      </c>
      <c r="D15" s="436" t="s">
        <v>810</v>
      </c>
      <c r="E15" s="354" t="s">
        <v>54</v>
      </c>
      <c r="F15" s="354">
        <v>27</v>
      </c>
      <c r="G15" s="504"/>
      <c r="H15" s="504"/>
      <c r="I15" s="503"/>
      <c r="J15" s="504"/>
      <c r="K15" s="504"/>
      <c r="L15" s="503"/>
      <c r="M15" s="503"/>
      <c r="N15" s="503"/>
      <c r="O15" s="503"/>
      <c r="P15" s="503"/>
      <c r="Q15" s="503"/>
    </row>
    <row r="16" spans="1:17" x14ac:dyDescent="0.25">
      <c r="A16" s="57" t="str">
        <f t="shared" si="1"/>
        <v xml:space="preserve"> </v>
      </c>
      <c r="B16" s="484"/>
      <c r="C16" s="577"/>
      <c r="D16" s="436" t="s">
        <v>811</v>
      </c>
      <c r="E16" s="354" t="s">
        <v>54</v>
      </c>
      <c r="F16" s="354">
        <v>8</v>
      </c>
      <c r="G16" s="504"/>
      <c r="H16" s="504"/>
      <c r="I16" s="503"/>
      <c r="J16" s="504"/>
      <c r="K16" s="504"/>
      <c r="L16" s="503"/>
      <c r="M16" s="503"/>
      <c r="N16" s="503"/>
      <c r="O16" s="503"/>
      <c r="P16" s="503"/>
      <c r="Q16" s="503"/>
    </row>
    <row r="17" spans="1:17" x14ac:dyDescent="0.25">
      <c r="A17" s="57" t="str">
        <f t="shared" si="1"/>
        <v xml:space="preserve"> </v>
      </c>
      <c r="B17" s="484"/>
      <c r="C17" s="577"/>
      <c r="D17" s="436" t="s">
        <v>812</v>
      </c>
      <c r="E17" s="354" t="s">
        <v>54</v>
      </c>
      <c r="F17" s="354">
        <v>7</v>
      </c>
      <c r="G17" s="504"/>
      <c r="H17" s="504"/>
      <c r="I17" s="503"/>
      <c r="J17" s="504"/>
      <c r="K17" s="504"/>
      <c r="L17" s="503"/>
      <c r="M17" s="503"/>
      <c r="N17" s="503"/>
      <c r="O17" s="503"/>
      <c r="P17" s="503"/>
      <c r="Q17" s="503"/>
    </row>
    <row r="18" spans="1:17" x14ac:dyDescent="0.25">
      <c r="A18" s="57" t="str">
        <f t="shared" si="1"/>
        <v xml:space="preserve"> </v>
      </c>
      <c r="B18" s="484"/>
      <c r="C18" s="577"/>
      <c r="D18" s="436" t="s">
        <v>813</v>
      </c>
      <c r="E18" s="354" t="s">
        <v>54</v>
      </c>
      <c r="F18" s="354">
        <v>15</v>
      </c>
      <c r="G18" s="504"/>
      <c r="H18" s="504"/>
      <c r="I18" s="503"/>
      <c r="J18" s="504"/>
      <c r="K18" s="504"/>
      <c r="L18" s="503"/>
      <c r="M18" s="503"/>
      <c r="N18" s="503"/>
      <c r="O18" s="503"/>
      <c r="P18" s="503"/>
      <c r="Q18" s="503"/>
    </row>
    <row r="19" spans="1:17" x14ac:dyDescent="0.25">
      <c r="A19" s="57" t="str">
        <f t="shared" si="1"/>
        <v xml:space="preserve"> </v>
      </c>
      <c r="B19" s="484"/>
      <c r="C19" s="577"/>
      <c r="D19" s="436" t="s">
        <v>814</v>
      </c>
      <c r="E19" s="354" t="s">
        <v>54</v>
      </c>
      <c r="F19" s="354">
        <v>142</v>
      </c>
      <c r="G19" s="504"/>
      <c r="H19" s="504"/>
      <c r="I19" s="503"/>
      <c r="J19" s="504"/>
      <c r="K19" s="504"/>
      <c r="L19" s="503"/>
      <c r="M19" s="503"/>
      <c r="N19" s="503"/>
      <c r="O19" s="503"/>
      <c r="P19" s="503"/>
      <c r="Q19" s="503"/>
    </row>
    <row r="20" spans="1:17" x14ac:dyDescent="0.25">
      <c r="A20" s="57" t="str">
        <f t="shared" si="1"/>
        <v xml:space="preserve"> </v>
      </c>
      <c r="B20" s="484"/>
      <c r="C20" s="577"/>
      <c r="D20" s="436" t="s">
        <v>815</v>
      </c>
      <c r="E20" s="354" t="s">
        <v>54</v>
      </c>
      <c r="F20" s="354">
        <v>167</v>
      </c>
      <c r="G20" s="504"/>
      <c r="H20" s="504"/>
      <c r="I20" s="503"/>
      <c r="J20" s="504"/>
      <c r="K20" s="504"/>
      <c r="L20" s="503"/>
      <c r="M20" s="503"/>
      <c r="N20" s="503"/>
      <c r="O20" s="503"/>
      <c r="P20" s="503"/>
      <c r="Q20" s="503"/>
    </row>
    <row r="21" spans="1:17" x14ac:dyDescent="0.25">
      <c r="A21" s="57" t="str">
        <f t="shared" si="1"/>
        <v xml:space="preserve"> </v>
      </c>
      <c r="B21" s="484"/>
      <c r="C21" s="577"/>
      <c r="D21" s="436" t="s">
        <v>816</v>
      </c>
      <c r="E21" s="354" t="s">
        <v>54</v>
      </c>
      <c r="F21" s="354">
        <v>68</v>
      </c>
      <c r="G21" s="504"/>
      <c r="H21" s="504"/>
      <c r="I21" s="503"/>
      <c r="J21" s="504"/>
      <c r="K21" s="504"/>
      <c r="L21" s="503"/>
      <c r="M21" s="503"/>
      <c r="N21" s="503"/>
      <c r="O21" s="503"/>
      <c r="P21" s="503"/>
      <c r="Q21" s="503"/>
    </row>
    <row r="22" spans="1:17" ht="10.15" customHeight="1" x14ac:dyDescent="0.25">
      <c r="A22" s="57" t="str">
        <f t="shared" si="1"/>
        <v xml:space="preserve"> </v>
      </c>
      <c r="B22" s="479"/>
      <c r="C22" s="576" t="s">
        <v>817</v>
      </c>
      <c r="D22" s="436" t="s">
        <v>818</v>
      </c>
      <c r="E22" s="354" t="s">
        <v>784</v>
      </c>
      <c r="F22" s="354">
        <v>112</v>
      </c>
      <c r="G22" s="504"/>
      <c r="H22" s="504"/>
      <c r="I22" s="503"/>
      <c r="J22" s="504"/>
      <c r="K22" s="504"/>
      <c r="L22" s="503"/>
      <c r="M22" s="503"/>
      <c r="N22" s="503"/>
      <c r="O22" s="503"/>
      <c r="P22" s="503"/>
      <c r="Q22" s="503"/>
    </row>
    <row r="23" spans="1:17" x14ac:dyDescent="0.25">
      <c r="A23" s="57" t="str">
        <f t="shared" si="1"/>
        <v xml:space="preserve"> </v>
      </c>
      <c r="B23" s="479"/>
      <c r="C23" s="576"/>
      <c r="D23" s="436" t="s">
        <v>819</v>
      </c>
      <c r="E23" s="354" t="s">
        <v>784</v>
      </c>
      <c r="F23" s="354">
        <v>224</v>
      </c>
      <c r="G23" s="504"/>
      <c r="H23" s="504"/>
      <c r="I23" s="503"/>
      <c r="J23" s="504"/>
      <c r="K23" s="504"/>
      <c r="L23" s="503"/>
      <c r="M23" s="503"/>
      <c r="N23" s="503"/>
      <c r="O23" s="503"/>
      <c r="P23" s="503"/>
      <c r="Q23" s="503"/>
    </row>
    <row r="24" spans="1:17" x14ac:dyDescent="0.25">
      <c r="A24" s="57" t="str">
        <f t="shared" si="1"/>
        <v xml:space="preserve"> </v>
      </c>
      <c r="B24" s="479"/>
      <c r="C24" s="576"/>
      <c r="D24" s="436" t="s">
        <v>820</v>
      </c>
      <c r="E24" s="354" t="s">
        <v>784</v>
      </c>
      <c r="F24" s="354">
        <v>112</v>
      </c>
      <c r="G24" s="504"/>
      <c r="H24" s="504"/>
      <c r="I24" s="503"/>
      <c r="J24" s="504"/>
      <c r="K24" s="504"/>
      <c r="L24" s="503"/>
      <c r="M24" s="503"/>
      <c r="N24" s="503"/>
      <c r="O24" s="503"/>
      <c r="P24" s="503"/>
      <c r="Q24" s="503"/>
    </row>
    <row r="25" spans="1:17" ht="10.15" customHeight="1" x14ac:dyDescent="0.25">
      <c r="A25" s="57" t="str">
        <f t="shared" si="1"/>
        <v xml:space="preserve"> </v>
      </c>
      <c r="B25" s="484"/>
      <c r="C25" s="576" t="s">
        <v>821</v>
      </c>
      <c r="D25" s="481" t="s">
        <v>822</v>
      </c>
      <c r="E25" s="354" t="s">
        <v>54</v>
      </c>
      <c r="F25" s="354">
        <f t="shared" ref="F25:F30" si="2">F15</f>
        <v>27</v>
      </c>
      <c r="G25" s="504"/>
      <c r="H25" s="504"/>
      <c r="I25" s="503"/>
      <c r="J25" s="504"/>
      <c r="K25" s="504"/>
      <c r="L25" s="503"/>
      <c r="M25" s="503"/>
      <c r="N25" s="503"/>
      <c r="O25" s="503"/>
      <c r="P25" s="503"/>
      <c r="Q25" s="503"/>
    </row>
    <row r="26" spans="1:17" x14ac:dyDescent="0.25">
      <c r="A26" s="57" t="str">
        <f t="shared" si="1"/>
        <v xml:space="preserve"> </v>
      </c>
      <c r="B26" s="484"/>
      <c r="C26" s="576"/>
      <c r="D26" s="481" t="s">
        <v>823</v>
      </c>
      <c r="E26" s="354" t="s">
        <v>54</v>
      </c>
      <c r="F26" s="354">
        <f t="shared" si="2"/>
        <v>8</v>
      </c>
      <c r="G26" s="504"/>
      <c r="H26" s="504"/>
      <c r="I26" s="503"/>
      <c r="J26" s="504"/>
      <c r="K26" s="505"/>
      <c r="L26" s="503"/>
      <c r="M26" s="503"/>
      <c r="N26" s="503"/>
      <c r="O26" s="503"/>
      <c r="P26" s="503"/>
      <c r="Q26" s="503"/>
    </row>
    <row r="27" spans="1:17" x14ac:dyDescent="0.25">
      <c r="A27" s="57" t="str">
        <f t="shared" si="1"/>
        <v xml:space="preserve"> </v>
      </c>
      <c r="B27" s="484"/>
      <c r="C27" s="576"/>
      <c r="D27" s="481" t="s">
        <v>824</v>
      </c>
      <c r="E27" s="354" t="s">
        <v>54</v>
      </c>
      <c r="F27" s="354">
        <f t="shared" si="2"/>
        <v>7</v>
      </c>
      <c r="G27" s="504"/>
      <c r="H27" s="504"/>
      <c r="I27" s="503"/>
      <c r="J27" s="504"/>
      <c r="K27" s="504"/>
      <c r="L27" s="503"/>
      <c r="M27" s="503"/>
      <c r="N27" s="503"/>
      <c r="O27" s="503"/>
      <c r="P27" s="503"/>
      <c r="Q27" s="503"/>
    </row>
    <row r="28" spans="1:17" x14ac:dyDescent="0.25">
      <c r="A28" s="57" t="str">
        <f t="shared" si="1"/>
        <v xml:space="preserve"> </v>
      </c>
      <c r="B28" s="484"/>
      <c r="C28" s="576"/>
      <c r="D28" s="481" t="s">
        <v>825</v>
      </c>
      <c r="E28" s="354" t="s">
        <v>54</v>
      </c>
      <c r="F28" s="354">
        <f t="shared" si="2"/>
        <v>15</v>
      </c>
      <c r="G28" s="504"/>
      <c r="H28" s="504"/>
      <c r="I28" s="503"/>
      <c r="J28" s="504"/>
      <c r="K28" s="504"/>
      <c r="L28" s="503"/>
      <c r="M28" s="503"/>
      <c r="N28" s="503"/>
      <c r="O28" s="503"/>
      <c r="P28" s="503"/>
      <c r="Q28" s="503"/>
    </row>
    <row r="29" spans="1:17" x14ac:dyDescent="0.25">
      <c r="A29" s="57" t="str">
        <f t="shared" si="1"/>
        <v xml:space="preserve"> </v>
      </c>
      <c r="B29" s="484"/>
      <c r="C29" s="576"/>
      <c r="D29" s="481" t="s">
        <v>826</v>
      </c>
      <c r="E29" s="354" t="s">
        <v>54</v>
      </c>
      <c r="F29" s="354">
        <f t="shared" si="2"/>
        <v>142</v>
      </c>
      <c r="G29" s="504"/>
      <c r="H29" s="504"/>
      <c r="I29" s="503"/>
      <c r="J29" s="504"/>
      <c r="K29" s="504"/>
      <c r="L29" s="503"/>
      <c r="M29" s="503"/>
      <c r="N29" s="503"/>
      <c r="O29" s="503"/>
      <c r="P29" s="503"/>
      <c r="Q29" s="503"/>
    </row>
    <row r="30" spans="1:17" x14ac:dyDescent="0.25">
      <c r="A30" s="57" t="str">
        <f t="shared" si="1"/>
        <v xml:space="preserve"> </v>
      </c>
      <c r="B30" s="484"/>
      <c r="C30" s="576"/>
      <c r="D30" s="481" t="s">
        <v>827</v>
      </c>
      <c r="E30" s="354" t="s">
        <v>54</v>
      </c>
      <c r="F30" s="354">
        <f t="shared" si="2"/>
        <v>167</v>
      </c>
      <c r="G30" s="504"/>
      <c r="H30" s="504"/>
      <c r="I30" s="503"/>
      <c r="J30" s="504"/>
      <c r="K30" s="504"/>
      <c r="L30" s="503"/>
      <c r="M30" s="503"/>
      <c r="N30" s="503"/>
      <c r="O30" s="503"/>
      <c r="P30" s="503"/>
      <c r="Q30" s="503"/>
    </row>
    <row r="31" spans="1:17" ht="22.5" x14ac:dyDescent="0.25">
      <c r="A31" s="57" t="str">
        <f t="shared" si="1"/>
        <v xml:space="preserve"> </v>
      </c>
      <c r="B31" s="479"/>
      <c r="C31" s="487" t="s">
        <v>828</v>
      </c>
      <c r="D31" s="436" t="s">
        <v>829</v>
      </c>
      <c r="E31" s="354" t="s">
        <v>784</v>
      </c>
      <c r="F31" s="354">
        <v>12</v>
      </c>
      <c r="G31" s="504"/>
      <c r="H31" s="504"/>
      <c r="I31" s="503"/>
      <c r="J31" s="504"/>
      <c r="K31" s="504"/>
      <c r="L31" s="503"/>
      <c r="M31" s="503"/>
      <c r="N31" s="503"/>
      <c r="O31" s="503"/>
      <c r="P31" s="503"/>
      <c r="Q31" s="503"/>
    </row>
    <row r="32" spans="1:17" ht="10.15" customHeight="1" x14ac:dyDescent="0.25">
      <c r="A32" s="57" t="str">
        <f t="shared" si="1"/>
        <v xml:space="preserve"> </v>
      </c>
      <c r="B32" s="479"/>
      <c r="C32" s="577" t="s">
        <v>830</v>
      </c>
      <c r="D32" s="436" t="s">
        <v>831</v>
      </c>
      <c r="E32" s="354" t="s">
        <v>784</v>
      </c>
      <c r="F32" s="354">
        <v>1</v>
      </c>
      <c r="G32" s="504"/>
      <c r="H32" s="504"/>
      <c r="I32" s="503"/>
      <c r="J32" s="503"/>
      <c r="K32" s="504"/>
      <c r="L32" s="503"/>
      <c r="M32" s="503"/>
      <c r="N32" s="503"/>
      <c r="O32" s="503"/>
      <c r="P32" s="503"/>
      <c r="Q32" s="503"/>
    </row>
    <row r="33" spans="1:17" x14ac:dyDescent="0.25">
      <c r="A33" s="57" t="str">
        <f t="shared" si="1"/>
        <v xml:space="preserve"> </v>
      </c>
      <c r="B33" s="479"/>
      <c r="C33" s="577"/>
      <c r="D33" s="436" t="s">
        <v>783</v>
      </c>
      <c r="E33" s="354" t="s">
        <v>784</v>
      </c>
      <c r="F33" s="354">
        <v>3</v>
      </c>
      <c r="G33" s="504"/>
      <c r="H33" s="504"/>
      <c r="I33" s="503"/>
      <c r="J33" s="503"/>
      <c r="K33" s="504"/>
      <c r="L33" s="503"/>
      <c r="M33" s="503"/>
      <c r="N33" s="503"/>
      <c r="O33" s="503"/>
      <c r="P33" s="503"/>
      <c r="Q33" s="503"/>
    </row>
    <row r="34" spans="1:17" x14ac:dyDescent="0.25">
      <c r="A34" s="57" t="str">
        <f t="shared" si="1"/>
        <v xml:space="preserve"> </v>
      </c>
      <c r="B34" s="484"/>
      <c r="C34" s="577"/>
      <c r="D34" s="436" t="s">
        <v>787</v>
      </c>
      <c r="E34" s="354" t="s">
        <v>784</v>
      </c>
      <c r="F34" s="354">
        <v>8</v>
      </c>
      <c r="G34" s="504"/>
      <c r="H34" s="504"/>
      <c r="I34" s="503"/>
      <c r="J34" s="503"/>
      <c r="K34" s="504"/>
      <c r="L34" s="503"/>
      <c r="M34" s="503"/>
      <c r="N34" s="503"/>
      <c r="O34" s="503"/>
      <c r="P34" s="503"/>
      <c r="Q34" s="503"/>
    </row>
    <row r="35" spans="1:17" x14ac:dyDescent="0.25">
      <c r="A35" s="57" t="str">
        <f t="shared" si="1"/>
        <v xml:space="preserve"> </v>
      </c>
      <c r="B35" s="484"/>
      <c r="C35" s="577"/>
      <c r="D35" s="436" t="s">
        <v>832</v>
      </c>
      <c r="E35" s="354" t="s">
        <v>784</v>
      </c>
      <c r="F35" s="354">
        <v>16</v>
      </c>
      <c r="G35" s="504"/>
      <c r="H35" s="504"/>
      <c r="I35" s="503"/>
      <c r="J35" s="503"/>
      <c r="K35" s="504"/>
      <c r="L35" s="503"/>
      <c r="M35" s="503"/>
      <c r="N35" s="503"/>
      <c r="O35" s="503"/>
      <c r="P35" s="503"/>
      <c r="Q35" s="503"/>
    </row>
    <row r="36" spans="1:17" ht="10.15" customHeight="1" x14ac:dyDescent="0.25">
      <c r="A36" s="57" t="str">
        <f t="shared" si="1"/>
        <v xml:space="preserve"> </v>
      </c>
      <c r="B36" s="484"/>
      <c r="C36" s="577" t="s">
        <v>833</v>
      </c>
      <c r="D36" s="436" t="s">
        <v>831</v>
      </c>
      <c r="E36" s="354" t="s">
        <v>784</v>
      </c>
      <c r="F36" s="354">
        <v>1</v>
      </c>
      <c r="G36" s="504"/>
      <c r="H36" s="504"/>
      <c r="I36" s="503"/>
      <c r="J36" s="504"/>
      <c r="K36" s="505"/>
      <c r="L36" s="503"/>
      <c r="M36" s="503"/>
      <c r="N36" s="503"/>
      <c r="O36" s="503"/>
      <c r="P36" s="503"/>
      <c r="Q36" s="503"/>
    </row>
    <row r="37" spans="1:17" x14ac:dyDescent="0.25">
      <c r="A37" s="57" t="str">
        <f t="shared" si="1"/>
        <v xml:space="preserve"> </v>
      </c>
      <c r="B37" s="484"/>
      <c r="C37" s="577"/>
      <c r="D37" s="436" t="s">
        <v>783</v>
      </c>
      <c r="E37" s="354" t="s">
        <v>784</v>
      </c>
      <c r="F37" s="354">
        <v>2</v>
      </c>
      <c r="G37" s="504"/>
      <c r="H37" s="504"/>
      <c r="I37" s="503"/>
      <c r="J37" s="503"/>
      <c r="K37" s="504"/>
      <c r="L37" s="503"/>
      <c r="M37" s="503"/>
      <c r="N37" s="503"/>
      <c r="O37" s="503"/>
      <c r="P37" s="503"/>
      <c r="Q37" s="503"/>
    </row>
    <row r="38" spans="1:17" x14ac:dyDescent="0.25">
      <c r="A38" s="57" t="str">
        <f t="shared" si="1"/>
        <v xml:space="preserve"> </v>
      </c>
      <c r="B38" s="484"/>
      <c r="C38" s="577"/>
      <c r="D38" s="436" t="s">
        <v>785</v>
      </c>
      <c r="E38" s="354" t="s">
        <v>784</v>
      </c>
      <c r="F38" s="354">
        <v>3</v>
      </c>
      <c r="G38" s="504"/>
      <c r="H38" s="504"/>
      <c r="I38" s="503"/>
      <c r="J38" s="503"/>
      <c r="K38" s="504"/>
      <c r="L38" s="503"/>
      <c r="M38" s="503"/>
      <c r="N38" s="503"/>
      <c r="O38" s="503"/>
      <c r="P38" s="503"/>
      <c r="Q38" s="503"/>
    </row>
    <row r="39" spans="1:17" x14ac:dyDescent="0.25">
      <c r="A39" s="57" t="str">
        <f t="shared" si="1"/>
        <v xml:space="preserve"> </v>
      </c>
      <c r="B39" s="484"/>
      <c r="C39" s="577"/>
      <c r="D39" s="436" t="s">
        <v>786</v>
      </c>
      <c r="E39" s="354" t="s">
        <v>784</v>
      </c>
      <c r="F39" s="354">
        <v>8</v>
      </c>
      <c r="G39" s="504"/>
      <c r="H39" s="504"/>
      <c r="I39" s="503"/>
      <c r="J39" s="503"/>
      <c r="K39" s="504"/>
      <c r="L39" s="503"/>
      <c r="M39" s="503"/>
      <c r="N39" s="503"/>
      <c r="O39" s="503"/>
      <c r="P39" s="503"/>
      <c r="Q39" s="503"/>
    </row>
    <row r="40" spans="1:17" x14ac:dyDescent="0.25">
      <c r="A40" s="57" t="str">
        <f t="shared" si="1"/>
        <v xml:space="preserve"> </v>
      </c>
      <c r="B40" s="484"/>
      <c r="C40" s="577"/>
      <c r="D40" s="436" t="s">
        <v>787</v>
      </c>
      <c r="E40" s="354" t="s">
        <v>784</v>
      </c>
      <c r="F40" s="354">
        <v>16</v>
      </c>
      <c r="G40" s="504"/>
      <c r="H40" s="504"/>
      <c r="I40" s="503"/>
      <c r="J40" s="503"/>
      <c r="K40" s="504"/>
      <c r="L40" s="503"/>
      <c r="M40" s="503"/>
      <c r="N40" s="503"/>
      <c r="O40" s="503"/>
      <c r="P40" s="503"/>
      <c r="Q40" s="503"/>
    </row>
    <row r="41" spans="1:17" ht="10.15" customHeight="1" x14ac:dyDescent="0.25">
      <c r="A41" s="57" t="str">
        <f t="shared" si="1"/>
        <v xml:space="preserve"> </v>
      </c>
      <c r="B41" s="484"/>
      <c r="C41" s="577" t="s">
        <v>782</v>
      </c>
      <c r="D41" s="481" t="s">
        <v>834</v>
      </c>
      <c r="E41" s="354" t="s">
        <v>784</v>
      </c>
      <c r="F41" s="354">
        <f t="shared" ref="F41:F47" si="3">F15</f>
        <v>27</v>
      </c>
      <c r="G41" s="504"/>
      <c r="H41" s="504"/>
      <c r="I41" s="503"/>
      <c r="J41" s="504"/>
      <c r="K41" s="505"/>
      <c r="L41" s="503"/>
      <c r="M41" s="503"/>
      <c r="N41" s="503"/>
      <c r="O41" s="503"/>
      <c r="P41" s="503"/>
      <c r="Q41" s="503"/>
    </row>
    <row r="42" spans="1:17" x14ac:dyDescent="0.25">
      <c r="A42" s="57" t="str">
        <f t="shared" si="1"/>
        <v xml:space="preserve"> </v>
      </c>
      <c r="B42" s="484"/>
      <c r="C42" s="577"/>
      <c r="D42" s="436" t="s">
        <v>783</v>
      </c>
      <c r="E42" s="354" t="s">
        <v>784</v>
      </c>
      <c r="F42" s="354">
        <f t="shared" si="3"/>
        <v>8</v>
      </c>
      <c r="G42" s="504"/>
      <c r="H42" s="504"/>
      <c r="I42" s="503"/>
      <c r="J42" s="503"/>
      <c r="K42" s="504"/>
      <c r="L42" s="503"/>
      <c r="M42" s="503"/>
      <c r="N42" s="503"/>
      <c r="O42" s="503"/>
      <c r="P42" s="503"/>
      <c r="Q42" s="503"/>
    </row>
    <row r="43" spans="1:17" x14ac:dyDescent="0.25">
      <c r="A43" s="57" t="str">
        <f t="shared" si="1"/>
        <v xml:space="preserve"> </v>
      </c>
      <c r="B43" s="484"/>
      <c r="C43" s="577"/>
      <c r="D43" s="436" t="s">
        <v>785</v>
      </c>
      <c r="E43" s="354" t="s">
        <v>784</v>
      </c>
      <c r="F43" s="354">
        <f t="shared" si="3"/>
        <v>7</v>
      </c>
      <c r="G43" s="504"/>
      <c r="H43" s="504"/>
      <c r="I43" s="503"/>
      <c r="J43" s="503"/>
      <c r="K43" s="504"/>
      <c r="L43" s="503"/>
      <c r="M43" s="503"/>
      <c r="N43" s="503"/>
      <c r="O43" s="503"/>
      <c r="P43" s="503"/>
      <c r="Q43" s="503"/>
    </row>
    <row r="44" spans="1:17" x14ac:dyDescent="0.25">
      <c r="A44" s="57" t="str">
        <f t="shared" si="1"/>
        <v xml:space="preserve"> </v>
      </c>
      <c r="B44" s="484"/>
      <c r="C44" s="577"/>
      <c r="D44" s="436" t="s">
        <v>786</v>
      </c>
      <c r="E44" s="354" t="s">
        <v>784</v>
      </c>
      <c r="F44" s="354">
        <f t="shared" si="3"/>
        <v>15</v>
      </c>
      <c r="G44" s="504"/>
      <c r="H44" s="504"/>
      <c r="I44" s="503"/>
      <c r="J44" s="503"/>
      <c r="K44" s="504"/>
      <c r="L44" s="503"/>
      <c r="M44" s="503"/>
      <c r="N44" s="503"/>
      <c r="O44" s="503"/>
      <c r="P44" s="503"/>
      <c r="Q44" s="503"/>
    </row>
    <row r="45" spans="1:17" x14ac:dyDescent="0.25">
      <c r="A45" s="57" t="str">
        <f t="shared" si="1"/>
        <v xml:space="preserve"> </v>
      </c>
      <c r="B45" s="484"/>
      <c r="C45" s="577"/>
      <c r="D45" s="436" t="s">
        <v>787</v>
      </c>
      <c r="E45" s="354" t="s">
        <v>784</v>
      </c>
      <c r="F45" s="354">
        <f t="shared" si="3"/>
        <v>142</v>
      </c>
      <c r="G45" s="504"/>
      <c r="H45" s="504"/>
      <c r="I45" s="503"/>
      <c r="J45" s="503"/>
      <c r="K45" s="504"/>
      <c r="L45" s="503"/>
      <c r="M45" s="503"/>
      <c r="N45" s="503"/>
      <c r="O45" s="503"/>
      <c r="P45" s="503"/>
      <c r="Q45" s="503"/>
    </row>
    <row r="46" spans="1:17" x14ac:dyDescent="0.25">
      <c r="A46" s="57" t="str">
        <f t="shared" si="1"/>
        <v xml:space="preserve"> </v>
      </c>
      <c r="B46" s="484"/>
      <c r="C46" s="577"/>
      <c r="D46" s="436" t="s">
        <v>832</v>
      </c>
      <c r="E46" s="354" t="s">
        <v>784</v>
      </c>
      <c r="F46" s="354">
        <f t="shared" si="3"/>
        <v>167</v>
      </c>
      <c r="G46" s="504"/>
      <c r="H46" s="504"/>
      <c r="I46" s="503"/>
      <c r="J46" s="503"/>
      <c r="K46" s="504"/>
      <c r="L46" s="503"/>
      <c r="M46" s="503"/>
      <c r="N46" s="503"/>
      <c r="O46" s="503"/>
      <c r="P46" s="503"/>
      <c r="Q46" s="503"/>
    </row>
    <row r="47" spans="1:17" x14ac:dyDescent="0.25">
      <c r="A47" s="57" t="str">
        <f t="shared" si="1"/>
        <v xml:space="preserve"> </v>
      </c>
      <c r="B47" s="484"/>
      <c r="C47" s="577"/>
      <c r="D47" s="436" t="s">
        <v>835</v>
      </c>
      <c r="E47" s="354" t="s">
        <v>784</v>
      </c>
      <c r="F47" s="354">
        <f t="shared" si="3"/>
        <v>68</v>
      </c>
      <c r="G47" s="504"/>
      <c r="H47" s="504"/>
      <c r="I47" s="503"/>
      <c r="J47" s="503"/>
      <c r="K47" s="504"/>
      <c r="L47" s="503"/>
      <c r="M47" s="503"/>
      <c r="N47" s="503"/>
      <c r="O47" s="503"/>
      <c r="P47" s="503"/>
      <c r="Q47" s="503"/>
    </row>
    <row r="48" spans="1:17" x14ac:dyDescent="0.25">
      <c r="A48" s="57" t="str">
        <f t="shared" si="1"/>
        <v xml:space="preserve"> </v>
      </c>
      <c r="B48" s="484"/>
      <c r="C48" s="487" t="s">
        <v>836</v>
      </c>
      <c r="D48" s="436" t="s">
        <v>837</v>
      </c>
      <c r="E48" s="354" t="s">
        <v>784</v>
      </c>
      <c r="F48" s="354">
        <v>51</v>
      </c>
      <c r="G48" s="504"/>
      <c r="H48" s="504"/>
      <c r="I48" s="503"/>
      <c r="J48" s="504"/>
      <c r="K48" s="504"/>
      <c r="L48" s="503"/>
      <c r="M48" s="503"/>
      <c r="N48" s="503"/>
      <c r="O48" s="503"/>
      <c r="P48" s="503"/>
      <c r="Q48" s="503"/>
    </row>
    <row r="49" spans="1:17" ht="24.4" customHeight="1" x14ac:dyDescent="0.25">
      <c r="A49" s="57" t="str">
        <f t="shared" si="1"/>
        <v xml:space="preserve"> </v>
      </c>
      <c r="B49" s="484"/>
      <c r="C49" s="487" t="s">
        <v>838</v>
      </c>
      <c r="D49" s="436" t="s">
        <v>839</v>
      </c>
      <c r="E49" s="354" t="s">
        <v>54</v>
      </c>
      <c r="F49" s="354">
        <v>9.5</v>
      </c>
      <c r="G49" s="506"/>
      <c r="H49" s="504"/>
      <c r="I49" s="503"/>
      <c r="J49" s="504"/>
      <c r="K49" s="505"/>
      <c r="L49" s="503"/>
      <c r="M49" s="503"/>
      <c r="N49" s="503"/>
      <c r="O49" s="503"/>
      <c r="P49" s="503"/>
      <c r="Q49" s="503"/>
    </row>
    <row r="50" spans="1:17" x14ac:dyDescent="0.25">
      <c r="A50" s="57" t="str">
        <f t="shared" si="1"/>
        <v xml:space="preserve"> </v>
      </c>
      <c r="B50" s="479"/>
      <c r="C50" s="480" t="s">
        <v>840</v>
      </c>
      <c r="D50" s="481"/>
      <c r="E50" s="354" t="s">
        <v>215</v>
      </c>
      <c r="F50" s="502">
        <v>2</v>
      </c>
      <c r="G50" s="503"/>
      <c r="H50" s="504"/>
      <c r="I50" s="503"/>
      <c r="J50" s="503"/>
      <c r="K50" s="504"/>
      <c r="L50" s="503"/>
      <c r="M50" s="503"/>
      <c r="N50" s="503"/>
      <c r="O50" s="503"/>
      <c r="P50" s="503"/>
      <c r="Q50" s="503"/>
    </row>
    <row r="51" spans="1:17" ht="22.5" x14ac:dyDescent="0.25">
      <c r="A51" s="57" t="str">
        <f t="shared" si="1"/>
        <v xml:space="preserve"> </v>
      </c>
      <c r="B51" s="479"/>
      <c r="C51" s="480" t="s">
        <v>796</v>
      </c>
      <c r="D51" s="481"/>
      <c r="E51" s="354" t="s">
        <v>215</v>
      </c>
      <c r="F51" s="502">
        <v>2</v>
      </c>
      <c r="G51" s="503"/>
      <c r="H51" s="504"/>
      <c r="I51" s="503"/>
      <c r="J51" s="503"/>
      <c r="K51" s="504"/>
      <c r="L51" s="503"/>
      <c r="M51" s="503"/>
      <c r="N51" s="503"/>
      <c r="O51" s="503"/>
      <c r="P51" s="503"/>
      <c r="Q51" s="503"/>
    </row>
    <row r="52" spans="1:17" x14ac:dyDescent="0.25">
      <c r="A52" s="493"/>
      <c r="B52" s="350"/>
      <c r="C52" s="138"/>
      <c r="D52" s="494"/>
      <c r="E52" s="493"/>
      <c r="F52" s="493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</row>
    <row r="53" spans="1:17" x14ac:dyDescent="0.25">
      <c r="A53" s="300"/>
      <c r="B53" s="496"/>
      <c r="C53" s="453" t="s">
        <v>677</v>
      </c>
      <c r="D53" s="454"/>
      <c r="E53" s="454"/>
      <c r="F53" s="454"/>
      <c r="G53" s="454"/>
      <c r="H53" s="454"/>
      <c r="I53" s="454"/>
      <c r="J53" s="454"/>
      <c r="K53" s="454"/>
      <c r="L53" s="454"/>
      <c r="M53" s="475">
        <f>SUM(M14:M51)</f>
        <v>0</v>
      </c>
      <c r="N53" s="475">
        <f>SUM(N14:N51)</f>
        <v>0</v>
      </c>
      <c r="O53" s="475">
        <f>SUM(O14:O51)</f>
        <v>0</v>
      </c>
      <c r="P53" s="475">
        <f>SUM(P14:P51)</f>
        <v>0</v>
      </c>
      <c r="Q53" s="475">
        <f>SUM(Q14:Q51)</f>
        <v>0</v>
      </c>
    </row>
    <row r="54" spans="1:17" x14ac:dyDescent="0.25">
      <c r="A54" s="300"/>
      <c r="B54" s="300"/>
      <c r="C54" s="456" t="s">
        <v>678</v>
      </c>
      <c r="D54" s="458"/>
      <c r="E54" s="458"/>
      <c r="F54" s="457">
        <v>0</v>
      </c>
      <c r="G54" s="458"/>
      <c r="H54" s="458"/>
      <c r="I54" s="458"/>
      <c r="J54" s="458"/>
      <c r="K54" s="458"/>
      <c r="L54" s="458"/>
      <c r="M54" s="476"/>
      <c r="N54" s="476"/>
      <c r="O54" s="476">
        <f>O53*F54</f>
        <v>0</v>
      </c>
      <c r="P54" s="476"/>
      <c r="Q54" s="476"/>
    </row>
    <row r="55" spans="1:17" x14ac:dyDescent="0.25">
      <c r="A55" s="300"/>
      <c r="B55" s="300"/>
      <c r="C55" s="453" t="s">
        <v>106</v>
      </c>
      <c r="D55" s="454"/>
      <c r="E55" s="454"/>
      <c r="F55" s="458"/>
      <c r="G55" s="458"/>
      <c r="H55" s="458"/>
      <c r="I55" s="458"/>
      <c r="J55" s="458"/>
      <c r="K55" s="458"/>
      <c r="L55" s="458"/>
      <c r="M55" s="475">
        <f>SUM(M53:M54)</f>
        <v>0</v>
      </c>
      <c r="N55" s="475">
        <f>SUM(N53:N54)</f>
        <v>0</v>
      </c>
      <c r="O55" s="475">
        <f>SUM(O53:O54)</f>
        <v>0</v>
      </c>
      <c r="P55" s="475">
        <f>SUM(P53:P54)</f>
        <v>0</v>
      </c>
      <c r="Q55" s="475">
        <f>SUM(N55:P55)</f>
        <v>0</v>
      </c>
    </row>
    <row r="56" spans="1:17" x14ac:dyDescent="0.25">
      <c r="A56" s="461"/>
      <c r="B56" s="461"/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461"/>
      <c r="P56" s="461"/>
      <c r="Q56" s="461"/>
    </row>
    <row r="57" spans="1:17" x14ac:dyDescent="0.25">
      <c r="A57" s="461"/>
      <c r="B57" s="461"/>
      <c r="C57" s="121" t="s">
        <v>25</v>
      </c>
      <c r="D57" s="122"/>
      <c r="E57" s="193"/>
      <c r="F57" s="460"/>
      <c r="G57" s="461"/>
      <c r="H57" s="461"/>
      <c r="I57" s="461"/>
      <c r="J57" s="461"/>
      <c r="K57" s="461"/>
      <c r="L57" s="461"/>
      <c r="M57" s="461"/>
      <c r="N57" s="461"/>
      <c r="O57" s="461"/>
      <c r="P57" s="461"/>
      <c r="Q57" s="461"/>
    </row>
    <row r="58" spans="1:17" x14ac:dyDescent="0.25">
      <c r="A58" s="461"/>
      <c r="B58" s="461"/>
      <c r="C58" s="124" t="s">
        <v>27</v>
      </c>
      <c r="D58" s="122"/>
      <c r="E58" s="193"/>
      <c r="F58" s="193"/>
      <c r="G58" s="461"/>
      <c r="H58" s="461"/>
      <c r="I58" s="461"/>
      <c r="J58" s="461"/>
      <c r="K58" s="461"/>
      <c r="L58" s="461"/>
      <c r="M58" s="461"/>
      <c r="N58" s="461"/>
      <c r="O58" s="461"/>
      <c r="P58" s="461"/>
      <c r="Q58" s="461"/>
    </row>
    <row r="59" spans="1:17" x14ac:dyDescent="0.25">
      <c r="A59" s="461"/>
      <c r="B59" s="461"/>
      <c r="C59" s="125"/>
      <c r="D59" s="122"/>
      <c r="E59" s="193"/>
      <c r="F59" s="461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</row>
    <row r="60" spans="1:17" x14ac:dyDescent="0.25">
      <c r="A60" s="37"/>
      <c r="B60" s="37"/>
      <c r="C60" s="127" t="s">
        <v>29</v>
      </c>
      <c r="D60" s="122"/>
      <c r="E60" s="193"/>
      <c r="F60" s="460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25">
      <c r="A61" s="37"/>
      <c r="B61" s="37"/>
      <c r="C61" s="129" t="s">
        <v>30</v>
      </c>
      <c r="D61" s="122"/>
      <c r="E61" s="193"/>
      <c r="F61" s="462"/>
      <c r="G61" s="37"/>
      <c r="H61" s="37"/>
      <c r="I61" s="37"/>
      <c r="J61" s="37"/>
      <c r="K61" s="37"/>
      <c r="L61" s="37"/>
      <c r="M61" s="37"/>
      <c r="N61" s="463"/>
      <c r="O61" s="37"/>
      <c r="P61" s="463"/>
      <c r="Q61" s="37"/>
    </row>
  </sheetData>
  <sheetProtection selectLockedCells="1" selectUnlockedCells="1"/>
  <mergeCells count="16">
    <mergeCell ref="C41:C47"/>
    <mergeCell ref="C13:D13"/>
    <mergeCell ref="C15:C21"/>
    <mergeCell ref="C22:C24"/>
    <mergeCell ref="C25:C30"/>
    <mergeCell ref="C32:C35"/>
    <mergeCell ref="C36:C40"/>
    <mergeCell ref="A1:G1"/>
    <mergeCell ref="A9:P9"/>
    <mergeCell ref="A11:A12"/>
    <mergeCell ref="B11:B12"/>
    <mergeCell ref="C11:D12"/>
    <mergeCell ref="E11:E12"/>
    <mergeCell ref="F11:F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4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40"/>
  <sheetViews>
    <sheetView view="pageBreakPreview" zoomScale="110" zoomScaleSheetLayoutView="110" workbookViewId="0">
      <selection activeCell="I22" activeCellId="1" sqref="E14:E62 I22"/>
    </sheetView>
  </sheetViews>
  <sheetFormatPr defaultColWidth="4.28515625" defaultRowHeight="11.25" x14ac:dyDescent="0.25"/>
  <cols>
    <col min="1" max="1" width="4.28515625" style="1"/>
    <col min="2" max="2" width="4" style="1" customWidth="1"/>
    <col min="3" max="3" width="39" style="403" customWidth="1"/>
    <col min="4" max="4" width="9.7109375" style="403" customWidth="1"/>
    <col min="5" max="6" width="5.140625" style="1" customWidth="1"/>
    <col min="7" max="7" width="6.85546875" style="27" customWidth="1"/>
    <col min="8" max="9" width="5.5703125" style="1" customWidth="1"/>
    <col min="10" max="10" width="6.85546875" style="1" customWidth="1"/>
    <col min="11" max="11" width="5.5703125" style="1" customWidth="1"/>
    <col min="12" max="13" width="7.28515625" style="1" customWidth="1"/>
    <col min="14" max="14" width="8" style="1" customWidth="1"/>
    <col min="15" max="15" width="7.7109375" style="1" customWidth="1"/>
    <col min="16" max="16" width="7" style="1" customWidth="1"/>
    <col min="17" max="17" width="8.42578125" style="1" customWidth="1"/>
    <col min="18" max="18" width="3.140625" style="1" customWidth="1"/>
    <col min="19" max="253" width="8.7109375" style="1" customWidth="1"/>
    <col min="254" max="16384" width="4.28515625" style="1"/>
  </cols>
  <sheetData>
    <row r="1" spans="1:17" s="28" customFormat="1" x14ac:dyDescent="0.25">
      <c r="A1" s="531" t="s">
        <v>31</v>
      </c>
      <c r="B1" s="531"/>
      <c r="C1" s="531"/>
      <c r="D1" s="531"/>
      <c r="E1" s="531"/>
      <c r="F1" s="531"/>
      <c r="G1" s="531"/>
      <c r="H1" s="29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2" t="s">
        <v>841</v>
      </c>
      <c r="D2" s="32"/>
      <c r="E2" s="32"/>
      <c r="F2" s="32"/>
      <c r="G2" s="32"/>
      <c r="H2" s="32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5.9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02"/>
      <c r="D5" s="302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02"/>
      <c r="D6" s="30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02"/>
      <c r="D7" s="302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140" t="s">
        <v>742</v>
      </c>
      <c r="F8" s="42" t="s">
        <v>35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Q34</f>
        <v>0</v>
      </c>
    </row>
    <row r="10" spans="1:17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65" t="s">
        <v>37</v>
      </c>
      <c r="B11" s="565" t="s">
        <v>38</v>
      </c>
      <c r="C11" s="566" t="s">
        <v>39</v>
      </c>
      <c r="D11" s="566"/>
      <c r="E11" s="567" t="s">
        <v>40</v>
      </c>
      <c r="F11" s="565" t="s">
        <v>41</v>
      </c>
      <c r="G11" s="568" t="s">
        <v>42</v>
      </c>
      <c r="H11" s="568"/>
      <c r="I11" s="568"/>
      <c r="J11" s="568"/>
      <c r="K11" s="568"/>
      <c r="L11" s="568"/>
      <c r="M11" s="568" t="s">
        <v>43</v>
      </c>
      <c r="N11" s="568"/>
      <c r="O11" s="568"/>
      <c r="P11" s="568"/>
      <c r="Q11" s="568"/>
    </row>
    <row r="12" spans="1:17" s="5" customFormat="1" ht="66" x14ac:dyDescent="0.25">
      <c r="A12" s="565"/>
      <c r="B12" s="565"/>
      <c r="C12" s="566"/>
      <c r="D12" s="566"/>
      <c r="E12" s="567"/>
      <c r="F12" s="565"/>
      <c r="G12" s="355" t="s">
        <v>44</v>
      </c>
      <c r="H12" s="355" t="s">
        <v>45</v>
      </c>
      <c r="I12" s="355" t="s">
        <v>46</v>
      </c>
      <c r="J12" s="355" t="s">
        <v>47</v>
      </c>
      <c r="K12" s="355" t="s">
        <v>48</v>
      </c>
      <c r="L12" s="355" t="s">
        <v>49</v>
      </c>
      <c r="M12" s="355" t="s">
        <v>50</v>
      </c>
      <c r="N12" s="355" t="s">
        <v>46</v>
      </c>
      <c r="O12" s="355" t="s">
        <v>47</v>
      </c>
      <c r="P12" s="355" t="s">
        <v>48</v>
      </c>
      <c r="Q12" s="355" t="s">
        <v>51</v>
      </c>
    </row>
    <row r="13" spans="1:17" s="5" customFormat="1" x14ac:dyDescent="0.25">
      <c r="A13" s="464">
        <v>1</v>
      </c>
      <c r="B13" s="464">
        <f>A13+1</f>
        <v>2</v>
      </c>
      <c r="C13" s="578">
        <f>B13+1</f>
        <v>3</v>
      </c>
      <c r="D13" s="578"/>
      <c r="E13" s="464">
        <f>C13+1</f>
        <v>4</v>
      </c>
      <c r="F13" s="296">
        <f t="shared" ref="F13:Q13" si="0">E13+1</f>
        <v>5</v>
      </c>
      <c r="G13" s="296">
        <f t="shared" si="0"/>
        <v>6</v>
      </c>
      <c r="H13" s="296">
        <f t="shared" si="0"/>
        <v>7</v>
      </c>
      <c r="I13" s="296">
        <f t="shared" si="0"/>
        <v>8</v>
      </c>
      <c r="J13" s="296">
        <f t="shared" si="0"/>
        <v>9</v>
      </c>
      <c r="K13" s="296">
        <f t="shared" si="0"/>
        <v>10</v>
      </c>
      <c r="L13" s="296">
        <f t="shared" si="0"/>
        <v>11</v>
      </c>
      <c r="M13" s="296">
        <f t="shared" si="0"/>
        <v>12</v>
      </c>
      <c r="N13" s="296">
        <f t="shared" si="0"/>
        <v>13</v>
      </c>
      <c r="O13" s="296">
        <f t="shared" si="0"/>
        <v>14</v>
      </c>
      <c r="P13" s="296">
        <f t="shared" si="0"/>
        <v>15</v>
      </c>
      <c r="Q13" s="296">
        <f t="shared" si="0"/>
        <v>16</v>
      </c>
    </row>
    <row r="14" spans="1:17" x14ac:dyDescent="0.25">
      <c r="A14" s="450"/>
      <c r="B14" s="450"/>
      <c r="C14" s="428" t="s">
        <v>842</v>
      </c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</row>
    <row r="15" spans="1:17" ht="25.15" customHeight="1" x14ac:dyDescent="0.25">
      <c r="A15" s="507">
        <v>1</v>
      </c>
      <c r="B15" s="508"/>
      <c r="C15" s="509" t="s">
        <v>843</v>
      </c>
      <c r="D15" s="510" t="s">
        <v>844</v>
      </c>
      <c r="E15" s="507" t="s">
        <v>54</v>
      </c>
      <c r="F15" s="507">
        <v>985</v>
      </c>
      <c r="G15" s="506"/>
      <c r="H15" s="506"/>
      <c r="I15" s="503"/>
      <c r="J15" s="503"/>
      <c r="K15" s="505"/>
      <c r="L15" s="503"/>
      <c r="M15" s="503"/>
      <c r="N15" s="503"/>
      <c r="O15" s="503"/>
      <c r="P15" s="503"/>
      <c r="Q15" s="503"/>
    </row>
    <row r="16" spans="1:17" ht="22.5" x14ac:dyDescent="0.25">
      <c r="A16" s="507">
        <v>2</v>
      </c>
      <c r="B16" s="508"/>
      <c r="C16" s="509" t="s">
        <v>838</v>
      </c>
      <c r="D16" s="510" t="s">
        <v>845</v>
      </c>
      <c r="E16" s="507" t="s">
        <v>54</v>
      </c>
      <c r="F16" s="507">
        <v>9</v>
      </c>
      <c r="G16" s="506"/>
      <c r="H16" s="506"/>
      <c r="I16" s="503"/>
      <c r="J16" s="503"/>
      <c r="K16" s="505"/>
      <c r="L16" s="503"/>
      <c r="M16" s="503"/>
      <c r="N16" s="503"/>
      <c r="O16" s="503"/>
      <c r="P16" s="503"/>
      <c r="Q16" s="503"/>
    </row>
    <row r="17" spans="1:17" ht="15.75" customHeight="1" x14ac:dyDescent="0.25">
      <c r="A17" s="507">
        <v>3</v>
      </c>
      <c r="B17" s="508"/>
      <c r="C17" s="579" t="s">
        <v>846</v>
      </c>
      <c r="D17" s="510" t="s">
        <v>847</v>
      </c>
      <c r="E17" s="507" t="s">
        <v>54</v>
      </c>
      <c r="F17" s="507">
        <v>608</v>
      </c>
      <c r="G17" s="506"/>
      <c r="H17" s="506"/>
      <c r="I17" s="503"/>
      <c r="J17" s="503"/>
      <c r="K17" s="505"/>
      <c r="L17" s="503"/>
      <c r="M17" s="503"/>
      <c r="N17" s="503"/>
      <c r="O17" s="503"/>
      <c r="P17" s="503"/>
      <c r="Q17" s="503"/>
    </row>
    <row r="18" spans="1:17" x14ac:dyDescent="0.25">
      <c r="A18" s="507">
        <v>4</v>
      </c>
      <c r="B18" s="508"/>
      <c r="C18" s="579"/>
      <c r="D18" s="510" t="s">
        <v>848</v>
      </c>
      <c r="E18" s="507" t="s">
        <v>54</v>
      </c>
      <c r="F18" s="507">
        <v>378</v>
      </c>
      <c r="G18" s="506"/>
      <c r="H18" s="506"/>
      <c r="I18" s="503"/>
      <c r="J18" s="503"/>
      <c r="K18" s="505"/>
      <c r="L18" s="503"/>
      <c r="M18" s="503"/>
      <c r="N18" s="503"/>
      <c r="O18" s="503"/>
      <c r="P18" s="503"/>
      <c r="Q18" s="503"/>
    </row>
    <row r="19" spans="1:17" ht="22.5" x14ac:dyDescent="0.25">
      <c r="A19" s="507">
        <v>3</v>
      </c>
      <c r="B19" s="508"/>
      <c r="C19" s="509" t="s">
        <v>846</v>
      </c>
      <c r="D19" s="510" t="s">
        <v>849</v>
      </c>
      <c r="E19" s="507" t="s">
        <v>54</v>
      </c>
      <c r="F19" s="507">
        <f>10*9</f>
        <v>90</v>
      </c>
      <c r="G19" s="506"/>
      <c r="H19" s="506"/>
      <c r="I19" s="503"/>
      <c r="J19" s="503"/>
      <c r="K19" s="505"/>
      <c r="L19" s="503"/>
      <c r="M19" s="503"/>
      <c r="N19" s="503"/>
      <c r="O19" s="503"/>
      <c r="P19" s="503"/>
      <c r="Q19" s="503"/>
    </row>
    <row r="20" spans="1:17" x14ac:dyDescent="0.25">
      <c r="A20" s="507">
        <v>3</v>
      </c>
      <c r="B20" s="508"/>
      <c r="C20" s="509" t="s">
        <v>850</v>
      </c>
      <c r="D20" s="510" t="s">
        <v>847</v>
      </c>
      <c r="E20" s="507" t="s">
        <v>851</v>
      </c>
      <c r="F20" s="507">
        <v>9</v>
      </c>
      <c r="G20" s="506"/>
      <c r="H20" s="506"/>
      <c r="I20" s="503"/>
      <c r="J20" s="503"/>
      <c r="K20" s="505"/>
      <c r="L20" s="503"/>
      <c r="M20" s="503"/>
      <c r="N20" s="503"/>
      <c r="O20" s="503"/>
      <c r="P20" s="503"/>
      <c r="Q20" s="503"/>
    </row>
    <row r="21" spans="1:17" ht="15.75" customHeight="1" x14ac:dyDescent="0.25">
      <c r="A21" s="507">
        <v>5</v>
      </c>
      <c r="B21" s="508"/>
      <c r="C21" s="579" t="s">
        <v>852</v>
      </c>
      <c r="D21" s="510" t="s">
        <v>853</v>
      </c>
      <c r="E21" s="507" t="s">
        <v>784</v>
      </c>
      <c r="F21" s="507">
        <v>203</v>
      </c>
      <c r="G21" s="506"/>
      <c r="H21" s="506"/>
      <c r="I21" s="503"/>
      <c r="J21" s="506"/>
      <c r="K21" s="505"/>
      <c r="L21" s="503"/>
      <c r="M21" s="503"/>
      <c r="N21" s="503"/>
      <c r="O21" s="503"/>
      <c r="P21" s="503"/>
      <c r="Q21" s="503"/>
    </row>
    <row r="22" spans="1:17" x14ac:dyDescent="0.25">
      <c r="A22" s="507">
        <v>6</v>
      </c>
      <c r="B22" s="508"/>
      <c r="C22" s="579"/>
      <c r="D22" s="510" t="s">
        <v>854</v>
      </c>
      <c r="E22" s="507" t="s">
        <v>784</v>
      </c>
      <c r="F22" s="507">
        <v>28</v>
      </c>
      <c r="G22" s="506"/>
      <c r="H22" s="506"/>
      <c r="I22" s="503"/>
      <c r="J22" s="506"/>
      <c r="K22" s="505"/>
      <c r="L22" s="503"/>
      <c r="M22" s="503"/>
      <c r="N22" s="503"/>
      <c r="O22" s="503"/>
      <c r="P22" s="503"/>
      <c r="Q22" s="503"/>
    </row>
    <row r="23" spans="1:17" ht="22.5" x14ac:dyDescent="0.25">
      <c r="A23" s="507">
        <v>7</v>
      </c>
      <c r="B23" s="508"/>
      <c r="C23" s="579"/>
      <c r="D23" s="510" t="s">
        <v>855</v>
      </c>
      <c r="E23" s="507" t="s">
        <v>784</v>
      </c>
      <c r="F23" s="507">
        <v>129</v>
      </c>
      <c r="G23" s="506"/>
      <c r="H23" s="506"/>
      <c r="I23" s="503"/>
      <c r="J23" s="506"/>
      <c r="K23" s="505"/>
      <c r="L23" s="503"/>
      <c r="M23" s="503"/>
      <c r="N23" s="503"/>
      <c r="O23" s="503"/>
      <c r="P23" s="503"/>
      <c r="Q23" s="503"/>
    </row>
    <row r="24" spans="1:17" ht="15.75" customHeight="1" x14ac:dyDescent="0.25">
      <c r="A24" s="507">
        <v>8</v>
      </c>
      <c r="B24" s="508"/>
      <c r="C24" s="579" t="s">
        <v>856</v>
      </c>
      <c r="D24" s="510" t="s">
        <v>853</v>
      </c>
      <c r="E24" s="507" t="s">
        <v>784</v>
      </c>
      <c r="F24" s="507">
        <v>184</v>
      </c>
      <c r="G24" s="506"/>
      <c r="H24" s="506"/>
      <c r="I24" s="503"/>
      <c r="J24" s="506"/>
      <c r="K24" s="505"/>
      <c r="L24" s="503"/>
      <c r="M24" s="503"/>
      <c r="N24" s="503"/>
      <c r="O24" s="503"/>
      <c r="P24" s="503"/>
      <c r="Q24" s="503"/>
    </row>
    <row r="25" spans="1:17" x14ac:dyDescent="0.25">
      <c r="A25" s="507">
        <v>9</v>
      </c>
      <c r="B25" s="508"/>
      <c r="C25" s="579"/>
      <c r="D25" s="510" t="s">
        <v>857</v>
      </c>
      <c r="E25" s="507" t="s">
        <v>784</v>
      </c>
      <c r="F25" s="507">
        <v>65</v>
      </c>
      <c r="G25" s="506"/>
      <c r="H25" s="506"/>
      <c r="I25" s="503"/>
      <c r="J25" s="506"/>
      <c r="K25" s="505"/>
      <c r="L25" s="503"/>
      <c r="M25" s="503"/>
      <c r="N25" s="503"/>
      <c r="O25" s="503"/>
      <c r="P25" s="503"/>
      <c r="Q25" s="503"/>
    </row>
    <row r="26" spans="1:17" ht="15.75" customHeight="1" x14ac:dyDescent="0.25">
      <c r="A26" s="507">
        <v>10</v>
      </c>
      <c r="B26" s="508"/>
      <c r="C26" s="580" t="s">
        <v>858</v>
      </c>
      <c r="D26" s="510" t="s">
        <v>844</v>
      </c>
      <c r="E26" s="507" t="s">
        <v>784</v>
      </c>
      <c r="F26" s="507">
        <v>184</v>
      </c>
      <c r="G26" s="506"/>
      <c r="H26" s="506"/>
      <c r="I26" s="503"/>
      <c r="J26" s="506"/>
      <c r="K26" s="505"/>
      <c r="L26" s="503"/>
      <c r="M26" s="503"/>
      <c r="N26" s="503"/>
      <c r="O26" s="503"/>
      <c r="P26" s="503"/>
      <c r="Q26" s="503"/>
    </row>
    <row r="27" spans="1:17" x14ac:dyDescent="0.25">
      <c r="A27" s="507">
        <v>11</v>
      </c>
      <c r="B27" s="511"/>
      <c r="C27" s="580"/>
      <c r="D27" s="510" t="s">
        <v>859</v>
      </c>
      <c r="E27" s="507" t="s">
        <v>784</v>
      </c>
      <c r="F27" s="507">
        <v>138</v>
      </c>
      <c r="G27" s="506"/>
      <c r="H27" s="506"/>
      <c r="I27" s="503"/>
      <c r="J27" s="506"/>
      <c r="K27" s="505"/>
      <c r="L27" s="503"/>
      <c r="M27" s="503"/>
      <c r="N27" s="503"/>
      <c r="O27" s="503"/>
      <c r="P27" s="503"/>
      <c r="Q27" s="503"/>
    </row>
    <row r="28" spans="1:17" ht="22.5" x14ac:dyDescent="0.25">
      <c r="A28" s="507">
        <v>12</v>
      </c>
      <c r="B28" s="511"/>
      <c r="C28" s="509" t="s">
        <v>860</v>
      </c>
      <c r="D28" s="510" t="s">
        <v>844</v>
      </c>
      <c r="E28" s="507" t="s">
        <v>784</v>
      </c>
      <c r="F28" s="507">
        <v>46</v>
      </c>
      <c r="G28" s="506"/>
      <c r="H28" s="506"/>
      <c r="I28" s="503"/>
      <c r="J28" s="506"/>
      <c r="K28" s="505"/>
      <c r="L28" s="503"/>
      <c r="M28" s="503"/>
      <c r="N28" s="503"/>
      <c r="O28" s="503"/>
      <c r="P28" s="503"/>
      <c r="Q28" s="503"/>
    </row>
    <row r="29" spans="1:17" ht="15.75" customHeight="1" x14ac:dyDescent="0.25">
      <c r="A29" s="507">
        <v>13</v>
      </c>
      <c r="B29" s="508"/>
      <c r="C29" s="579" t="s">
        <v>861</v>
      </c>
      <c r="D29" s="510" t="s">
        <v>862</v>
      </c>
      <c r="E29" s="507" t="s">
        <v>784</v>
      </c>
      <c r="F29" s="507">
        <v>700</v>
      </c>
      <c r="G29" s="506"/>
      <c r="H29" s="506"/>
      <c r="I29" s="503"/>
      <c r="J29" s="503"/>
      <c r="K29" s="505"/>
      <c r="L29" s="503"/>
      <c r="M29" s="503"/>
      <c r="N29" s="503"/>
      <c r="O29" s="503"/>
      <c r="P29" s="503"/>
      <c r="Q29" s="503"/>
    </row>
    <row r="30" spans="1:17" x14ac:dyDescent="0.25">
      <c r="A30" s="507">
        <v>14</v>
      </c>
      <c r="B30" s="508"/>
      <c r="C30" s="579"/>
      <c r="D30" s="510" t="s">
        <v>863</v>
      </c>
      <c r="E30" s="507" t="s">
        <v>784</v>
      </c>
      <c r="F30" s="507">
        <v>442</v>
      </c>
      <c r="G30" s="506"/>
      <c r="H30" s="506"/>
      <c r="I30" s="503"/>
      <c r="J30" s="503"/>
      <c r="K30" s="505"/>
      <c r="L30" s="503"/>
      <c r="M30" s="503"/>
      <c r="N30" s="503"/>
      <c r="O30" s="503"/>
      <c r="P30" s="503"/>
      <c r="Q30" s="503"/>
    </row>
    <row r="31" spans="1:17" x14ac:dyDescent="0.25">
      <c r="A31" s="507">
        <v>15</v>
      </c>
      <c r="B31" s="508"/>
      <c r="C31" s="509" t="s">
        <v>864</v>
      </c>
      <c r="D31" s="510" t="s">
        <v>844</v>
      </c>
      <c r="E31" s="507" t="s">
        <v>784</v>
      </c>
      <c r="F31" s="507">
        <v>104</v>
      </c>
      <c r="G31" s="506"/>
      <c r="H31" s="506"/>
      <c r="I31" s="503"/>
      <c r="J31" s="503"/>
      <c r="K31" s="505"/>
      <c r="L31" s="503"/>
      <c r="M31" s="503"/>
      <c r="N31" s="503"/>
      <c r="O31" s="503"/>
      <c r="P31" s="503"/>
      <c r="Q31" s="503"/>
    </row>
    <row r="32" spans="1:17" x14ac:dyDescent="0.25">
      <c r="A32" s="493"/>
      <c r="B32" s="512"/>
      <c r="C32" s="411" t="s">
        <v>131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8">
        <f>SUM(M15:M31)</f>
        <v>0</v>
      </c>
      <c r="N32" s="108">
        <f>SUM(N15:N31)</f>
        <v>0</v>
      </c>
      <c r="O32" s="108">
        <f>SUM(O15:O31)</f>
        <v>0</v>
      </c>
      <c r="P32" s="108">
        <f>SUM(P15:P31)</f>
        <v>0</v>
      </c>
      <c r="Q32" s="108">
        <f>SUM(Q15:Q31)</f>
        <v>0</v>
      </c>
    </row>
    <row r="33" spans="1:17" x14ac:dyDescent="0.2">
      <c r="A33" s="493"/>
      <c r="B33" s="512"/>
      <c r="C33" s="412" t="s">
        <v>105</v>
      </c>
      <c r="D33" s="283"/>
      <c r="E33" s="130"/>
      <c r="F33" s="109"/>
      <c r="G33" s="188">
        <v>0</v>
      </c>
      <c r="H33" s="109"/>
      <c r="I33" s="109"/>
      <c r="J33" s="109"/>
      <c r="K33" s="109"/>
      <c r="L33" s="109"/>
      <c r="M33" s="284"/>
      <c r="N33" s="284"/>
      <c r="O33" s="284">
        <f>O32*G33</f>
        <v>0</v>
      </c>
      <c r="P33" s="284"/>
      <c r="Q33" s="284"/>
    </row>
    <row r="34" spans="1:17" x14ac:dyDescent="0.2">
      <c r="A34" s="300"/>
      <c r="B34" s="300"/>
      <c r="C34" s="411" t="s">
        <v>106</v>
      </c>
      <c r="D34" s="187"/>
      <c r="E34" s="187"/>
      <c r="F34" s="109"/>
      <c r="G34" s="109"/>
      <c r="H34" s="130"/>
      <c r="I34" s="109"/>
      <c r="J34" s="109"/>
      <c r="K34" s="109"/>
      <c r="L34" s="109"/>
      <c r="M34" s="190">
        <f>SUM(M32:M33)</f>
        <v>0</v>
      </c>
      <c r="N34" s="190">
        <f>SUM(N32:N33)</f>
        <v>0</v>
      </c>
      <c r="O34" s="190">
        <f>SUM(O32:O33)</f>
        <v>0</v>
      </c>
      <c r="P34" s="190">
        <f>SUM(P32:P33)</f>
        <v>0</v>
      </c>
      <c r="Q34" s="285">
        <f>SUM(N34:P34)</f>
        <v>0</v>
      </c>
    </row>
    <row r="35" spans="1:17" x14ac:dyDescent="0.25">
      <c r="A35" s="193"/>
      <c r="B35" s="193"/>
      <c r="C35" s="193"/>
      <c r="D35" s="193"/>
      <c r="E35" s="193"/>
      <c r="F35" s="193"/>
      <c r="G35" s="513"/>
      <c r="H35" s="193"/>
      <c r="I35" s="193"/>
      <c r="J35" s="193"/>
      <c r="K35" s="193"/>
      <c r="L35" s="193"/>
      <c r="M35" s="193"/>
      <c r="N35" s="193"/>
      <c r="O35" s="193"/>
      <c r="P35" s="193"/>
      <c r="Q35" s="193"/>
    </row>
    <row r="36" spans="1:17" x14ac:dyDescent="0.25">
      <c r="A36" s="193"/>
      <c r="B36" s="193"/>
      <c r="C36" s="121" t="s">
        <v>25</v>
      </c>
      <c r="D36" s="122"/>
      <c r="E36" s="193"/>
      <c r="F36" s="460"/>
      <c r="G36" s="461"/>
      <c r="H36" s="461"/>
      <c r="I36" s="461"/>
      <c r="J36" s="461"/>
      <c r="K36" s="193"/>
      <c r="L36" s="193"/>
      <c r="M36" s="193"/>
      <c r="N36" s="193"/>
      <c r="O36" s="193"/>
      <c r="P36" s="193"/>
      <c r="Q36" s="193"/>
    </row>
    <row r="37" spans="1:17" x14ac:dyDescent="0.25">
      <c r="A37" s="193"/>
      <c r="B37" s="193"/>
      <c r="C37" s="124" t="s">
        <v>27</v>
      </c>
      <c r="D37" s="122"/>
      <c r="E37" s="193"/>
      <c r="F37" s="193"/>
      <c r="G37" s="461"/>
      <c r="H37" s="461"/>
      <c r="I37" s="461"/>
      <c r="J37" s="461"/>
      <c r="K37" s="193"/>
      <c r="L37" s="193"/>
      <c r="M37" s="193"/>
      <c r="N37" s="193"/>
      <c r="O37" s="193"/>
      <c r="P37" s="193"/>
      <c r="Q37" s="193"/>
    </row>
    <row r="38" spans="1:17" x14ac:dyDescent="0.25">
      <c r="A38" s="193"/>
      <c r="B38" s="193"/>
      <c r="C38" s="125"/>
      <c r="D38" s="122"/>
      <c r="E38" s="193"/>
      <c r="F38" s="461"/>
      <c r="G38" s="461"/>
      <c r="H38" s="461"/>
      <c r="I38" s="461"/>
      <c r="J38" s="461"/>
      <c r="K38" s="193"/>
      <c r="L38" s="193"/>
      <c r="M38" s="193"/>
      <c r="N38" s="193"/>
      <c r="O38" s="193"/>
      <c r="P38" s="193"/>
      <c r="Q38" s="193"/>
    </row>
    <row r="39" spans="1:17" x14ac:dyDescent="0.25">
      <c r="A39" s="193"/>
      <c r="B39" s="193"/>
      <c r="C39" s="127" t="s">
        <v>29</v>
      </c>
      <c r="D39" s="122"/>
      <c r="E39" s="193"/>
      <c r="F39" s="460"/>
      <c r="G39" s="37"/>
      <c r="H39" s="37"/>
      <c r="I39" s="37"/>
      <c r="J39" s="37"/>
      <c r="K39" s="193"/>
      <c r="L39" s="193"/>
      <c r="M39" s="193"/>
      <c r="N39" s="193"/>
      <c r="O39" s="193"/>
      <c r="P39" s="193"/>
      <c r="Q39" s="193"/>
    </row>
    <row r="40" spans="1:17" x14ac:dyDescent="0.25">
      <c r="A40" s="193"/>
      <c r="B40" s="193"/>
      <c r="C40" s="129" t="s">
        <v>30</v>
      </c>
      <c r="D40" s="122"/>
      <c r="E40" s="193"/>
      <c r="F40" s="462"/>
      <c r="G40" s="37"/>
      <c r="H40" s="37"/>
      <c r="I40" s="37"/>
      <c r="J40" s="37"/>
      <c r="K40" s="193"/>
      <c r="L40" s="193"/>
      <c r="M40" s="193"/>
      <c r="N40" s="193"/>
      <c r="O40" s="193"/>
      <c r="P40" s="193"/>
      <c r="Q40" s="193"/>
    </row>
  </sheetData>
  <sheetProtection selectLockedCells="1" selectUnlockedCells="1"/>
  <mergeCells count="15">
    <mergeCell ref="C29:C30"/>
    <mergeCell ref="A1:G1"/>
    <mergeCell ref="A9:P9"/>
    <mergeCell ref="A11:A12"/>
    <mergeCell ref="B11:B12"/>
    <mergeCell ref="C11:D12"/>
    <mergeCell ref="E11:E12"/>
    <mergeCell ref="F11:F12"/>
    <mergeCell ref="G11:L11"/>
    <mergeCell ref="M11:Q11"/>
    <mergeCell ref="C13:D13"/>
    <mergeCell ref="C17:C18"/>
    <mergeCell ref="C21:C23"/>
    <mergeCell ref="C24:C25"/>
    <mergeCell ref="C26:C27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IU78"/>
  <sheetViews>
    <sheetView view="pageBreakPreview" topLeftCell="A55" zoomScale="110" zoomScaleSheetLayoutView="110" workbookViewId="0">
      <selection activeCell="C74" sqref="C74:C78"/>
    </sheetView>
  </sheetViews>
  <sheetFormatPr defaultColWidth="8.5703125" defaultRowHeight="15" x14ac:dyDescent="0.25"/>
  <cols>
    <col min="1" max="1" width="4.42578125" style="1" customWidth="1"/>
    <col min="2" max="2" width="5.42578125" style="1" customWidth="1"/>
    <col min="3" max="3" width="42.85546875" style="25" customWidth="1"/>
    <col min="4" max="4" width="5.28515625" style="1" customWidth="1"/>
    <col min="5" max="5" width="7.42578125" style="26" customWidth="1"/>
    <col min="6" max="6" width="0" style="1" hidden="1" customWidth="1"/>
    <col min="7" max="7" width="7.5703125" style="27" customWidth="1"/>
    <col min="8" max="12" width="5.85546875" style="1" customWidth="1"/>
    <col min="13" max="13" width="7.42578125" style="1" customWidth="1"/>
    <col min="14" max="14" width="8.28515625" style="1" customWidth="1"/>
    <col min="15" max="16" width="7.42578125" style="1" customWidth="1"/>
    <col min="17" max="17" width="8" style="1" customWidth="1"/>
    <col min="18" max="255" width="8.5703125" style="1"/>
  </cols>
  <sheetData>
    <row r="1" spans="1:17" s="28" customFormat="1" ht="11.25" x14ac:dyDescent="0.25">
      <c r="B1" s="29"/>
      <c r="C1" s="29"/>
      <c r="D1" s="29"/>
      <c r="E1" s="30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ht="11.25" x14ac:dyDescent="0.25">
      <c r="A2" s="532" t="s">
        <v>32</v>
      </c>
      <c r="B2" s="532"/>
      <c r="C2" s="532"/>
      <c r="D2" s="532"/>
      <c r="E2" s="532"/>
      <c r="F2" s="32"/>
      <c r="G2" s="32"/>
      <c r="H2" s="33"/>
      <c r="I2" s="32"/>
      <c r="J2" s="32"/>
      <c r="K2" s="32"/>
      <c r="L2" s="32"/>
    </row>
    <row r="3" spans="1:17" s="5" customFormat="1" ht="11.25" x14ac:dyDescent="0.25">
      <c r="A3" s="35" t="e">
        <f>#REF!</f>
        <v>#REF!</v>
      </c>
      <c r="B3" s="35"/>
      <c r="C3" s="35"/>
      <c r="D3" s="35"/>
      <c r="E3" s="36"/>
      <c r="F3" s="35"/>
      <c r="G3" s="35"/>
      <c r="H3" s="35"/>
      <c r="I3" s="35"/>
      <c r="J3" s="35"/>
      <c r="K3" s="35"/>
      <c r="L3" s="35"/>
    </row>
    <row r="4" spans="1:17" s="5" customFormat="1" ht="11.25" x14ac:dyDescent="0.25">
      <c r="A4" s="35"/>
      <c r="B4" s="35"/>
      <c r="C4" s="35"/>
      <c r="D4" s="35"/>
      <c r="E4" s="36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9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9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9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1"/>
      <c r="D8" s="40" t="s">
        <v>33</v>
      </c>
      <c r="E8" s="41" t="s">
        <v>34</v>
      </c>
      <c r="G8" s="42" t="s">
        <v>35</v>
      </c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Q72</f>
        <v>0</v>
      </c>
    </row>
    <row r="10" spans="1:17" x14ac:dyDescent="0.25">
      <c r="C10" s="1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41" t="s">
        <v>41</v>
      </c>
      <c r="F11" s="45"/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55.7" customHeight="1" x14ac:dyDescent="0.25">
      <c r="A12" s="538"/>
      <c r="B12" s="538"/>
      <c r="C12" s="539"/>
      <c r="D12" s="540"/>
      <c r="E12" s="541"/>
      <c r="F12" s="46"/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ht="11.25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2">
        <f>D13+1</f>
        <v>5</v>
      </c>
      <c r="F13" s="53"/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>
        <f t="shared" ref="A14:A68" si="1">IF(COUNTBLANK(B14)=1," ",COUNTA(B$14:B14))</f>
        <v>1</v>
      </c>
      <c r="B14" s="58" t="s">
        <v>52</v>
      </c>
      <c r="C14" s="59" t="s">
        <v>53</v>
      </c>
      <c r="D14" s="6" t="s">
        <v>54</v>
      </c>
      <c r="E14" s="60">
        <v>326</v>
      </c>
      <c r="F14" s="57"/>
      <c r="G14" s="61"/>
      <c r="H14" s="62"/>
      <c r="I14" s="61"/>
      <c r="J14" s="61"/>
      <c r="K14" s="61"/>
      <c r="L14" s="63"/>
      <c r="M14" s="63"/>
      <c r="N14" s="63"/>
      <c r="O14" s="63"/>
      <c r="P14" s="63"/>
      <c r="Q14" s="63"/>
    </row>
    <row r="15" spans="1:17" x14ac:dyDescent="0.25">
      <c r="A15" s="57" t="str">
        <f t="shared" si="1"/>
        <v xml:space="preserve"> </v>
      </c>
      <c r="B15" s="58"/>
      <c r="C15" s="59" t="s">
        <v>55</v>
      </c>
      <c r="D15" s="6" t="s">
        <v>56</v>
      </c>
      <c r="E15" s="64">
        <f>E14/3.5</f>
        <v>93.142857142857139</v>
      </c>
      <c r="F15" s="57">
        <v>4.5</v>
      </c>
      <c r="G15" s="61"/>
      <c r="H15" s="62"/>
      <c r="I15" s="61"/>
      <c r="J15" s="65"/>
      <c r="K15" s="61"/>
      <c r="L15" s="63"/>
      <c r="M15" s="63"/>
      <c r="N15" s="63"/>
      <c r="O15" s="63"/>
      <c r="P15" s="63"/>
      <c r="Q15" s="63"/>
    </row>
    <row r="16" spans="1:17" x14ac:dyDescent="0.25">
      <c r="A16" s="57" t="str">
        <f t="shared" si="1"/>
        <v xml:space="preserve"> </v>
      </c>
      <c r="B16" s="58"/>
      <c r="C16" s="59" t="s">
        <v>57</v>
      </c>
      <c r="D16" s="6" t="s">
        <v>56</v>
      </c>
      <c r="E16" s="64">
        <f>E15+1</f>
        <v>94.142857142857139</v>
      </c>
      <c r="F16" s="57">
        <v>4.5</v>
      </c>
      <c r="G16" s="61"/>
      <c r="H16" s="62"/>
      <c r="I16" s="61"/>
      <c r="J16" s="65"/>
      <c r="K16" s="61"/>
      <c r="L16" s="63"/>
      <c r="M16" s="63"/>
      <c r="N16" s="63"/>
      <c r="O16" s="63"/>
      <c r="P16" s="63"/>
      <c r="Q16" s="63"/>
    </row>
    <row r="17" spans="1:18" x14ac:dyDescent="0.25">
      <c r="A17" s="57">
        <f t="shared" si="1"/>
        <v>2</v>
      </c>
      <c r="B17" s="58" t="s">
        <v>52</v>
      </c>
      <c r="C17" s="59" t="s">
        <v>58</v>
      </c>
      <c r="D17" s="6" t="s">
        <v>59</v>
      </c>
      <c r="E17" s="60">
        <v>5050</v>
      </c>
      <c r="F17" s="57"/>
      <c r="G17" s="61"/>
      <c r="H17" s="62"/>
      <c r="I17" s="61"/>
      <c r="J17" s="61"/>
      <c r="K17" s="61"/>
      <c r="L17" s="63"/>
      <c r="M17" s="63"/>
      <c r="N17" s="63"/>
      <c r="O17" s="63"/>
      <c r="P17" s="63"/>
      <c r="Q17" s="63"/>
    </row>
    <row r="18" spans="1:18" x14ac:dyDescent="0.25">
      <c r="A18" s="57" t="str">
        <f t="shared" si="1"/>
        <v xml:space="preserve"> </v>
      </c>
      <c r="B18" s="58"/>
      <c r="C18" s="59" t="s">
        <v>60</v>
      </c>
      <c r="D18" s="6" t="s">
        <v>59</v>
      </c>
      <c r="E18" s="60">
        <f>E17</f>
        <v>5050</v>
      </c>
      <c r="F18" s="57"/>
      <c r="G18" s="61"/>
      <c r="H18" s="62"/>
      <c r="I18" s="61"/>
      <c r="J18" s="61"/>
      <c r="K18" s="61"/>
      <c r="L18" s="63"/>
      <c r="M18" s="63"/>
      <c r="N18" s="63"/>
      <c r="O18" s="63"/>
      <c r="P18" s="63"/>
      <c r="Q18" s="63"/>
    </row>
    <row r="19" spans="1:18" x14ac:dyDescent="0.25">
      <c r="A19" s="57">
        <f t="shared" si="1"/>
        <v>3</v>
      </c>
      <c r="B19" s="58" t="s">
        <v>52</v>
      </c>
      <c r="C19" s="59" t="s">
        <v>61</v>
      </c>
      <c r="D19" s="6" t="s">
        <v>56</v>
      </c>
      <c r="E19" s="60">
        <v>1</v>
      </c>
      <c r="F19" s="57"/>
      <c r="G19" s="61"/>
      <c r="H19" s="62"/>
      <c r="I19" s="61"/>
      <c r="J19" s="61"/>
      <c r="K19" s="61"/>
      <c r="L19" s="63"/>
      <c r="M19" s="63"/>
      <c r="N19" s="63"/>
      <c r="O19" s="63"/>
      <c r="P19" s="63"/>
      <c r="Q19" s="63"/>
    </row>
    <row r="20" spans="1:18" x14ac:dyDescent="0.25">
      <c r="A20" s="57" t="str">
        <f t="shared" si="1"/>
        <v xml:space="preserve"> </v>
      </c>
      <c r="B20" s="58"/>
      <c r="C20" s="59" t="s">
        <v>62</v>
      </c>
      <c r="D20" s="6" t="s">
        <v>63</v>
      </c>
      <c r="E20" s="60">
        <v>16</v>
      </c>
      <c r="F20" s="57"/>
      <c r="G20" s="61"/>
      <c r="H20" s="62"/>
      <c r="I20" s="61"/>
      <c r="J20" s="61"/>
      <c r="K20" s="61"/>
      <c r="L20" s="63"/>
      <c r="M20" s="63"/>
      <c r="N20" s="63"/>
      <c r="O20" s="63"/>
      <c r="P20" s="63"/>
      <c r="Q20" s="63"/>
    </row>
    <row r="21" spans="1:18" x14ac:dyDescent="0.25">
      <c r="A21" s="57">
        <f t="shared" si="1"/>
        <v>4</v>
      </c>
      <c r="B21" s="58" t="s">
        <v>52</v>
      </c>
      <c r="C21" s="59" t="s">
        <v>64</v>
      </c>
      <c r="D21" s="6" t="s">
        <v>56</v>
      </c>
      <c r="E21" s="60">
        <v>1</v>
      </c>
      <c r="F21" s="57"/>
      <c r="G21" s="61"/>
      <c r="H21" s="62"/>
      <c r="I21" s="61"/>
      <c r="J21" s="61"/>
      <c r="K21" s="61"/>
      <c r="L21" s="63"/>
      <c r="M21" s="63"/>
      <c r="N21" s="63"/>
      <c r="O21" s="63"/>
      <c r="P21" s="63"/>
      <c r="Q21" s="63"/>
    </row>
    <row r="22" spans="1:18" x14ac:dyDescent="0.25">
      <c r="A22" s="57">
        <f t="shared" si="1"/>
        <v>5</v>
      </c>
      <c r="B22" s="58" t="s">
        <v>52</v>
      </c>
      <c r="C22" s="66" t="s">
        <v>65</v>
      </c>
      <c r="D22" s="6" t="s">
        <v>59</v>
      </c>
      <c r="E22" s="67">
        <v>35</v>
      </c>
      <c r="G22" s="61"/>
      <c r="H22" s="62"/>
      <c r="I22" s="68"/>
      <c r="J22" s="68"/>
      <c r="K22" s="68"/>
      <c r="L22" s="63"/>
      <c r="M22" s="63"/>
      <c r="N22" s="63"/>
      <c r="O22" s="63"/>
      <c r="P22" s="63"/>
      <c r="Q22" s="63"/>
    </row>
    <row r="23" spans="1:18" s="71" customFormat="1" ht="22.5" x14ac:dyDescent="0.25">
      <c r="A23" s="57">
        <f t="shared" si="1"/>
        <v>6</v>
      </c>
      <c r="B23" s="58" t="s">
        <v>52</v>
      </c>
      <c r="C23" s="59" t="s">
        <v>66</v>
      </c>
      <c r="D23" s="6" t="s">
        <v>54</v>
      </c>
      <c r="E23" s="60">
        <f>aprēķini!U24</f>
        <v>305</v>
      </c>
      <c r="F23" s="62"/>
      <c r="G23" s="61"/>
      <c r="H23" s="62"/>
      <c r="I23" s="69"/>
      <c r="J23" s="62"/>
      <c r="K23" s="62"/>
      <c r="L23" s="63"/>
      <c r="M23" s="63"/>
      <c r="N23" s="63"/>
      <c r="O23" s="63"/>
      <c r="P23" s="63"/>
      <c r="Q23" s="63"/>
      <c r="R23" s="70"/>
    </row>
    <row r="24" spans="1:18" s="72" customFormat="1" ht="22.5" x14ac:dyDescent="0.25">
      <c r="A24" s="57">
        <f t="shared" si="1"/>
        <v>7</v>
      </c>
      <c r="B24" s="58" t="s">
        <v>52</v>
      </c>
      <c r="C24" s="59" t="s">
        <v>67</v>
      </c>
      <c r="D24" s="6" t="s">
        <v>59</v>
      </c>
      <c r="E24" s="60">
        <f>E28</f>
        <v>3940.0871428571431</v>
      </c>
      <c r="F24" s="62"/>
      <c r="G24" s="61"/>
      <c r="H24" s="62"/>
      <c r="I24" s="69"/>
      <c r="J24" s="69"/>
      <c r="K24" s="62"/>
      <c r="L24" s="63"/>
      <c r="M24" s="63"/>
      <c r="N24" s="63"/>
      <c r="O24" s="63"/>
      <c r="P24" s="63"/>
      <c r="Q24" s="63"/>
    </row>
    <row r="25" spans="1:18" s="71" customFormat="1" ht="11.25" x14ac:dyDescent="0.25">
      <c r="A25" s="57" t="str">
        <f t="shared" si="1"/>
        <v xml:space="preserve"> </v>
      </c>
      <c r="B25" s="73"/>
      <c r="C25" s="74" t="s">
        <v>68</v>
      </c>
      <c r="D25" s="75" t="s">
        <v>69</v>
      </c>
      <c r="E25" s="76">
        <f>E24*F25</f>
        <v>591.01307142857149</v>
      </c>
      <c r="F25" s="62">
        <v>0.15</v>
      </c>
      <c r="G25" s="61"/>
      <c r="H25" s="62"/>
      <c r="I25" s="62"/>
      <c r="J25" s="62"/>
      <c r="K25" s="62"/>
      <c r="L25" s="63"/>
      <c r="M25" s="63"/>
      <c r="N25" s="63"/>
      <c r="O25" s="63"/>
      <c r="P25" s="63"/>
      <c r="Q25" s="63"/>
    </row>
    <row r="26" spans="1:18" s="71" customFormat="1" ht="22.5" x14ac:dyDescent="0.25">
      <c r="A26" s="57">
        <f t="shared" si="1"/>
        <v>8</v>
      </c>
      <c r="B26" s="58" t="s">
        <v>52</v>
      </c>
      <c r="C26" s="59" t="s">
        <v>70</v>
      </c>
      <c r="D26" s="6" t="s">
        <v>59</v>
      </c>
      <c r="E26" s="60">
        <f>aprēķini!D39*0.1</f>
        <v>0</v>
      </c>
      <c r="F26" s="62"/>
      <c r="G26" s="61"/>
      <c r="H26" s="62"/>
      <c r="I26" s="69"/>
      <c r="J26" s="62"/>
      <c r="K26" s="62"/>
      <c r="L26" s="63"/>
      <c r="M26" s="63"/>
      <c r="N26" s="63"/>
      <c r="O26" s="63"/>
      <c r="P26" s="63"/>
      <c r="Q26" s="63"/>
    </row>
    <row r="27" spans="1:18" s="71" customFormat="1" ht="11.25" x14ac:dyDescent="0.25">
      <c r="A27" s="57" t="str">
        <f t="shared" si="1"/>
        <v xml:space="preserve"> </v>
      </c>
      <c r="B27" s="58"/>
      <c r="C27" s="59" t="s">
        <v>71</v>
      </c>
      <c r="D27" s="6" t="s">
        <v>72</v>
      </c>
      <c r="E27" s="60">
        <f>E26*0.2</f>
        <v>0</v>
      </c>
      <c r="F27" s="62"/>
      <c r="G27" s="61"/>
      <c r="H27" s="62"/>
      <c r="I27" s="69"/>
      <c r="J27" s="62"/>
      <c r="K27" s="62"/>
      <c r="L27" s="63"/>
      <c r="M27" s="63"/>
      <c r="N27" s="63"/>
      <c r="O27" s="63"/>
      <c r="P27" s="63"/>
      <c r="Q27" s="63"/>
    </row>
    <row r="28" spans="1:18" s="72" customFormat="1" ht="33.75" x14ac:dyDescent="0.25">
      <c r="A28" s="57">
        <f t="shared" si="1"/>
        <v>9</v>
      </c>
      <c r="B28" s="58" t="s">
        <v>52</v>
      </c>
      <c r="C28" s="77" t="s">
        <v>73</v>
      </c>
      <c r="D28" s="78" t="s">
        <v>59</v>
      </c>
      <c r="E28" s="79">
        <f>(E31+E32+E33+E34+E35)/F31</f>
        <v>3940.0871428571431</v>
      </c>
      <c r="F28" s="57"/>
      <c r="G28" s="61"/>
      <c r="H28" s="62"/>
      <c r="I28" s="61"/>
      <c r="J28" s="80"/>
      <c r="K28" s="57"/>
      <c r="L28" s="63"/>
      <c r="M28" s="63"/>
      <c r="N28" s="63"/>
      <c r="O28" s="63"/>
      <c r="P28" s="63"/>
      <c r="Q28" s="63"/>
    </row>
    <row r="29" spans="1:18" s="71" customFormat="1" ht="11.25" x14ac:dyDescent="0.25">
      <c r="A29" s="57" t="str">
        <f t="shared" si="1"/>
        <v xml:space="preserve"> </v>
      </c>
      <c r="B29" s="57"/>
      <c r="C29" s="74" t="s">
        <v>68</v>
      </c>
      <c r="D29" s="81" t="s">
        <v>69</v>
      </c>
      <c r="E29" s="82">
        <f>ROUNDUP(E28*F29,2)</f>
        <v>985.03</v>
      </c>
      <c r="F29" s="62">
        <v>0.25</v>
      </c>
      <c r="G29" s="61"/>
      <c r="H29" s="62"/>
      <c r="I29" s="62"/>
      <c r="J29" s="62"/>
      <c r="K29" s="62"/>
      <c r="L29" s="63"/>
      <c r="M29" s="63"/>
      <c r="N29" s="63"/>
      <c r="O29" s="63"/>
      <c r="P29" s="63"/>
      <c r="Q29" s="63"/>
    </row>
    <row r="30" spans="1:18" s="71" customFormat="1" ht="11.25" x14ac:dyDescent="0.25">
      <c r="A30" s="57" t="str">
        <f t="shared" si="1"/>
        <v xml:space="preserve"> </v>
      </c>
      <c r="B30" s="57"/>
      <c r="C30" s="74" t="s">
        <v>74</v>
      </c>
      <c r="D30" s="81" t="s">
        <v>69</v>
      </c>
      <c r="E30" s="82">
        <f>ROUNDUP(E28*F30,2)</f>
        <v>19700.439999999999</v>
      </c>
      <c r="F30" s="62">
        <v>5</v>
      </c>
      <c r="G30" s="61"/>
      <c r="H30" s="62"/>
      <c r="I30" s="62"/>
      <c r="J30" s="62"/>
      <c r="K30" s="62"/>
      <c r="L30" s="63"/>
      <c r="M30" s="63"/>
      <c r="N30" s="63"/>
      <c r="O30" s="63"/>
      <c r="P30" s="63"/>
      <c r="Q30" s="63"/>
    </row>
    <row r="31" spans="1:18" s="71" customFormat="1" ht="29.25" x14ac:dyDescent="0.25">
      <c r="A31" s="57">
        <f t="shared" si="1"/>
        <v>10</v>
      </c>
      <c r="B31" s="57" t="str">
        <f>aprēķini!A28</f>
        <v>S1</v>
      </c>
      <c r="C31" s="83" t="str">
        <f>aprēķini!B28</f>
        <v>Grunts, siltinājums - akmensvate ( PAROC Linio 10 vai ekvivalents, λ=0,036W/m²K, b=160 mm), līmjava, grunts. Esošā siena - gāzbetona panelis (b=270mm)</v>
      </c>
      <c r="D31" s="78" t="s">
        <v>59</v>
      </c>
      <c r="E31" s="84">
        <f>aprēķini!D28*F31</f>
        <v>2779.56</v>
      </c>
      <c r="F31" s="57">
        <v>1.05</v>
      </c>
      <c r="G31" s="61"/>
      <c r="H31" s="62"/>
      <c r="I31" s="57"/>
      <c r="J31" s="61"/>
      <c r="K31" s="61"/>
      <c r="L31" s="63"/>
      <c r="M31" s="63"/>
      <c r="N31" s="63"/>
      <c r="O31" s="63"/>
      <c r="P31" s="63"/>
      <c r="Q31" s="63"/>
    </row>
    <row r="32" spans="1:18" s="72" customFormat="1" ht="29.25" x14ac:dyDescent="0.25">
      <c r="A32" s="57">
        <f t="shared" si="1"/>
        <v>11</v>
      </c>
      <c r="B32" s="57" t="str">
        <f>aprēķini!A29</f>
        <v>S2</v>
      </c>
      <c r="C32" s="83" t="str">
        <f>aprēķini!B29</f>
        <v>Grunts, siltinājums - akmensvate ( PAROC Linio 10 vai ekvivalents, λ=0,036W/m²K, b=180 mm), līmjava, grunts. Esošā siena - vieglbetona panelis ( b=430mm)</v>
      </c>
      <c r="D32" s="78" t="str">
        <f t="shared" ref="D32:D35" si="2">D31</f>
        <v>m²</v>
      </c>
      <c r="E32" s="84">
        <f>aprēķini!D29*F32</f>
        <v>637.45500000000004</v>
      </c>
      <c r="F32" s="57">
        <f t="shared" ref="F32:F35" si="3">F31</f>
        <v>1.05</v>
      </c>
      <c r="G32" s="61"/>
      <c r="H32" s="62"/>
      <c r="I32" s="57"/>
      <c r="J32" s="61"/>
      <c r="K32" s="61"/>
      <c r="L32" s="63"/>
      <c r="M32" s="63"/>
      <c r="N32" s="63"/>
      <c r="O32" s="63"/>
      <c r="P32" s="63"/>
      <c r="Q32" s="63"/>
    </row>
    <row r="33" spans="1:17" s="71" customFormat="1" ht="29.25" x14ac:dyDescent="0.25">
      <c r="A33" s="57">
        <f t="shared" si="1"/>
        <v>12</v>
      </c>
      <c r="B33" s="57" t="str">
        <f>aprēķini!A30</f>
        <v>S4</v>
      </c>
      <c r="C33" s="83" t="str">
        <f>aprēķini!B30</f>
        <v>Grunts, siltinājums - akmensvate ( PAROC Linio 15 vai ekvivalents, λ=0,037W/m²K, b=80 mm), līmjava, grunts. Esošā siena - silikātķieģeļu mūra siena ( b=150mm)</v>
      </c>
      <c r="D33" s="78" t="str">
        <f t="shared" si="2"/>
        <v>m²</v>
      </c>
      <c r="E33" s="84">
        <f>aprēķini!D30*F33</f>
        <v>277.536</v>
      </c>
      <c r="F33" s="57">
        <f t="shared" si="3"/>
        <v>1.05</v>
      </c>
      <c r="G33" s="61"/>
      <c r="H33" s="62"/>
      <c r="I33" s="57"/>
      <c r="J33" s="61"/>
      <c r="K33" s="61"/>
      <c r="L33" s="63"/>
      <c r="M33" s="63"/>
      <c r="N33" s="63"/>
      <c r="O33" s="63"/>
      <c r="P33" s="63"/>
      <c r="Q33" s="63"/>
    </row>
    <row r="34" spans="1:17" s="71" customFormat="1" ht="48.75" x14ac:dyDescent="0.25">
      <c r="A34" s="57">
        <f t="shared" si="1"/>
        <v>13</v>
      </c>
      <c r="B34" s="57" t="str">
        <f>aprēķini!A31</f>
        <v>S5</v>
      </c>
      <c r="C34" s="83" t="str">
        <f>aprēķini!B31</f>
        <v>Grunts, Siltinājums - akmensvate ( PAROC Linio 15 vai ekvivalents, λ=0,037W/m²K, b=50 mm), līmjava, gruntējums, esošā dzelzsbetona starpsiena (b=120mm), gruntējums, līmjava, siltinājums - akmensvate ( Paroc Linio 15 vai ekvivalents, λ=0,037W/m²K, b=50 mm)</v>
      </c>
      <c r="D34" s="78" t="str">
        <f t="shared" si="2"/>
        <v>m²</v>
      </c>
      <c r="E34" s="84">
        <f>aprēķini!D31*F34</f>
        <v>398.38050000000004</v>
      </c>
      <c r="F34" s="57">
        <f t="shared" si="3"/>
        <v>1.05</v>
      </c>
      <c r="G34" s="61"/>
      <c r="H34" s="62"/>
      <c r="I34" s="57"/>
      <c r="J34" s="61"/>
      <c r="K34" s="61"/>
      <c r="L34" s="63"/>
      <c r="M34" s="63"/>
      <c r="N34" s="63"/>
      <c r="O34" s="63"/>
      <c r="P34" s="63"/>
      <c r="Q34" s="63"/>
    </row>
    <row r="35" spans="1:17" s="71" customFormat="1" ht="29.25" x14ac:dyDescent="0.25">
      <c r="A35" s="57">
        <f t="shared" si="1"/>
        <v>14</v>
      </c>
      <c r="B35" s="57" t="str">
        <f>aprēķini!A32</f>
        <v>S6</v>
      </c>
      <c r="C35" s="83" t="str">
        <f>aprēķini!B32</f>
        <v>Siltinājums - akmensvate ( PAROC Linio 10 vai ekvivalents, λ=0,036W/m²K, b=160 mm), līmjava, grunts.Projektētā siena- gāzbetona bloki ( b=250mm)</v>
      </c>
      <c r="D35" s="78" t="str">
        <f t="shared" si="2"/>
        <v>m²</v>
      </c>
      <c r="E35" s="84">
        <f>aprēķini!D32</f>
        <v>44.16</v>
      </c>
      <c r="F35" s="57">
        <f t="shared" si="3"/>
        <v>1.05</v>
      </c>
      <c r="G35" s="61"/>
      <c r="H35" s="62"/>
      <c r="I35" s="69"/>
      <c r="J35" s="69"/>
      <c r="K35" s="62"/>
      <c r="L35" s="63"/>
      <c r="M35" s="63"/>
      <c r="N35" s="63"/>
      <c r="O35" s="63"/>
      <c r="P35" s="63"/>
      <c r="Q35" s="63"/>
    </row>
    <row r="36" spans="1:17" s="71" customFormat="1" ht="11.25" x14ac:dyDescent="0.25">
      <c r="A36" s="57" t="str">
        <f t="shared" si="1"/>
        <v xml:space="preserve"> </v>
      </c>
      <c r="B36" s="57"/>
      <c r="C36" s="66" t="s">
        <v>75</v>
      </c>
      <c r="D36" s="6" t="s">
        <v>76</v>
      </c>
      <c r="E36" s="82">
        <f>SUM(E31+E32+E35)*F36</f>
        <v>20767.05</v>
      </c>
      <c r="F36" s="61">
        <v>6</v>
      </c>
      <c r="G36" s="61"/>
      <c r="H36" s="62"/>
      <c r="I36" s="57"/>
      <c r="J36" s="61"/>
      <c r="K36" s="61"/>
      <c r="L36" s="63"/>
      <c r="M36" s="63"/>
      <c r="N36" s="63"/>
      <c r="O36" s="63"/>
      <c r="P36" s="63"/>
      <c r="Q36" s="63"/>
    </row>
    <row r="37" spans="1:17" s="71" customFormat="1" ht="11.25" x14ac:dyDescent="0.25">
      <c r="A37" s="57" t="str">
        <f t="shared" si="1"/>
        <v xml:space="preserve"> </v>
      </c>
      <c r="B37" s="57"/>
      <c r="C37" s="66" t="s">
        <v>77</v>
      </c>
      <c r="D37" s="6" t="s">
        <v>76</v>
      </c>
      <c r="E37" s="82">
        <f>(E33+E34)*F37</f>
        <v>4055.4990000000003</v>
      </c>
      <c r="F37" s="61">
        <v>6</v>
      </c>
      <c r="G37" s="61"/>
      <c r="H37" s="62"/>
      <c r="I37" s="57"/>
      <c r="J37" s="61"/>
      <c r="K37" s="61"/>
      <c r="L37" s="63"/>
      <c r="M37" s="63"/>
      <c r="N37" s="63"/>
      <c r="O37" s="63"/>
      <c r="P37" s="63"/>
      <c r="Q37" s="63"/>
    </row>
    <row r="38" spans="1:17" s="71" customFormat="1" ht="11.25" x14ac:dyDescent="0.25">
      <c r="A38" s="57" t="str">
        <f t="shared" si="1"/>
        <v xml:space="preserve"> </v>
      </c>
      <c r="B38" s="73"/>
      <c r="C38" s="74" t="s">
        <v>78</v>
      </c>
      <c r="D38" s="81" t="s">
        <v>69</v>
      </c>
      <c r="E38" s="82">
        <f>ROUNDUP(E28*F38,2)</f>
        <v>19700.439999999999</v>
      </c>
      <c r="F38" s="62">
        <v>5</v>
      </c>
      <c r="G38" s="61"/>
      <c r="H38" s="62"/>
      <c r="I38" s="62"/>
      <c r="J38" s="62"/>
      <c r="K38" s="62"/>
      <c r="L38" s="63"/>
      <c r="M38" s="63"/>
      <c r="N38" s="63"/>
      <c r="O38" s="63"/>
      <c r="P38" s="63"/>
      <c r="Q38" s="63"/>
    </row>
    <row r="39" spans="1:17" s="71" customFormat="1" ht="11.25" x14ac:dyDescent="0.25">
      <c r="A39" s="57" t="str">
        <f t="shared" si="1"/>
        <v xml:space="preserve"> </v>
      </c>
      <c r="B39" s="73"/>
      <c r="C39" s="74" t="s">
        <v>79</v>
      </c>
      <c r="D39" s="85" t="s">
        <v>59</v>
      </c>
      <c r="E39" s="82">
        <f>ROUNDUP(E28*F39,2)</f>
        <v>8668.2000000000007</v>
      </c>
      <c r="F39" s="62">
        <v>2.2000000000000002</v>
      </c>
      <c r="G39" s="61"/>
      <c r="H39" s="62"/>
      <c r="I39" s="62"/>
      <c r="J39" s="62"/>
      <c r="K39" s="62"/>
      <c r="L39" s="63"/>
      <c r="M39" s="63"/>
      <c r="N39" s="63"/>
      <c r="O39" s="63"/>
      <c r="P39" s="63"/>
      <c r="Q39" s="63"/>
    </row>
    <row r="40" spans="1:17" s="71" customFormat="1" ht="67.5" x14ac:dyDescent="0.25">
      <c r="A40" s="57">
        <f t="shared" si="1"/>
        <v>15</v>
      </c>
      <c r="B40" s="58" t="s">
        <v>52</v>
      </c>
      <c r="C40" s="74" t="s">
        <v>80</v>
      </c>
      <c r="D40" s="6" t="s">
        <v>59</v>
      </c>
      <c r="E40" s="82">
        <f>E28</f>
        <v>3940.0871428571431</v>
      </c>
      <c r="F40" s="62"/>
      <c r="G40" s="61"/>
      <c r="H40" s="62"/>
      <c r="I40" s="69"/>
      <c r="J40" s="69"/>
      <c r="K40" s="62"/>
      <c r="L40" s="63"/>
      <c r="M40" s="63"/>
      <c r="N40" s="63"/>
      <c r="O40" s="63"/>
      <c r="P40" s="63"/>
      <c r="Q40" s="63"/>
    </row>
    <row r="41" spans="1:17" s="71" customFormat="1" ht="11.25" x14ac:dyDescent="0.25">
      <c r="A41" s="57" t="str">
        <f t="shared" si="1"/>
        <v xml:space="preserve"> </v>
      </c>
      <c r="B41" s="73"/>
      <c r="C41" s="74" t="s">
        <v>81</v>
      </c>
      <c r="D41" s="81" t="s">
        <v>69</v>
      </c>
      <c r="E41" s="82">
        <f>ROUNDUP(E40*F41,2)</f>
        <v>1182.03</v>
      </c>
      <c r="F41" s="62">
        <v>0.30000000000000004</v>
      </c>
      <c r="G41" s="61"/>
      <c r="H41" s="62"/>
      <c r="I41" s="62"/>
      <c r="J41" s="62"/>
      <c r="K41" s="62"/>
      <c r="L41" s="63"/>
      <c r="M41" s="63"/>
      <c r="N41" s="63"/>
      <c r="O41" s="63"/>
      <c r="P41" s="63"/>
      <c r="Q41" s="63"/>
    </row>
    <row r="42" spans="1:17" s="71" customFormat="1" ht="11.25" x14ac:dyDescent="0.25">
      <c r="A42" s="57" t="str">
        <f t="shared" si="1"/>
        <v xml:space="preserve"> </v>
      </c>
      <c r="B42" s="73"/>
      <c r="C42" s="74" t="s">
        <v>82</v>
      </c>
      <c r="D42" s="81" t="s">
        <v>69</v>
      </c>
      <c r="E42" s="82">
        <f>ROUNDUP(E40*F42,2)</f>
        <v>19700.439999999999</v>
      </c>
      <c r="F42" s="62">
        <v>5</v>
      </c>
      <c r="G42" s="61"/>
      <c r="H42" s="62"/>
      <c r="I42" s="62"/>
      <c r="J42" s="62"/>
      <c r="K42" s="62"/>
      <c r="L42" s="63"/>
      <c r="M42" s="63"/>
      <c r="N42" s="63"/>
      <c r="O42" s="63"/>
      <c r="P42" s="63"/>
      <c r="Q42" s="63"/>
    </row>
    <row r="43" spans="1:17" s="71" customFormat="1" ht="22.5" x14ac:dyDescent="0.25">
      <c r="A43" s="57" t="str">
        <f t="shared" si="1"/>
        <v xml:space="preserve"> </v>
      </c>
      <c r="B43" s="73"/>
      <c r="C43" s="74" t="s">
        <v>83</v>
      </c>
      <c r="D43" s="81" t="s">
        <v>69</v>
      </c>
      <c r="E43" s="82">
        <f>ROUNDUP(E40*F43,2)</f>
        <v>14578.33</v>
      </c>
      <c r="F43" s="62">
        <v>3.7</v>
      </c>
      <c r="G43" s="61"/>
      <c r="H43" s="62"/>
      <c r="I43" s="62"/>
      <c r="J43" s="62"/>
      <c r="K43" s="62"/>
      <c r="L43" s="63"/>
      <c r="M43" s="63"/>
      <c r="N43" s="63"/>
      <c r="O43" s="63"/>
      <c r="P43" s="63"/>
      <c r="Q43" s="63"/>
    </row>
    <row r="44" spans="1:17" s="71" customFormat="1" ht="11.25" x14ac:dyDescent="0.25">
      <c r="A44" s="57" t="str">
        <f t="shared" si="1"/>
        <v xml:space="preserve"> </v>
      </c>
      <c r="B44" s="73"/>
      <c r="C44" s="74" t="s">
        <v>84</v>
      </c>
      <c r="D44" s="81" t="s">
        <v>85</v>
      </c>
      <c r="E44" s="82">
        <f>ROUNDUP(E40*F44,0)</f>
        <v>355</v>
      </c>
      <c r="F44" s="62">
        <v>0.09</v>
      </c>
      <c r="G44" s="61"/>
      <c r="H44" s="62"/>
      <c r="I44" s="62"/>
      <c r="J44" s="62"/>
      <c r="K44" s="62"/>
      <c r="L44" s="63"/>
      <c r="M44" s="63"/>
      <c r="N44" s="63"/>
      <c r="O44" s="63"/>
      <c r="P44" s="63"/>
      <c r="Q44" s="63"/>
    </row>
    <row r="45" spans="1:17" s="71" customFormat="1" ht="33.75" x14ac:dyDescent="0.25">
      <c r="A45" s="57">
        <f t="shared" si="1"/>
        <v>16</v>
      </c>
      <c r="B45" s="58" t="s">
        <v>52</v>
      </c>
      <c r="C45" s="86" t="s">
        <v>86</v>
      </c>
      <c r="D45" s="85" t="s">
        <v>59</v>
      </c>
      <c r="E45" s="87">
        <f>aprēķini!M24</f>
        <v>852.70500000000004</v>
      </c>
      <c r="F45" s="62"/>
      <c r="G45" s="61"/>
      <c r="H45" s="62"/>
      <c r="I45" s="69"/>
      <c r="J45" s="69"/>
      <c r="K45" s="62"/>
      <c r="L45" s="63"/>
      <c r="M45" s="63"/>
      <c r="N45" s="63"/>
      <c r="O45" s="63"/>
      <c r="P45" s="63"/>
      <c r="Q45" s="63"/>
    </row>
    <row r="46" spans="1:17" s="71" customFormat="1" ht="11.25" x14ac:dyDescent="0.25">
      <c r="A46" s="57" t="str">
        <f t="shared" si="1"/>
        <v xml:space="preserve"> </v>
      </c>
      <c r="B46" s="73"/>
      <c r="C46" s="74" t="s">
        <v>68</v>
      </c>
      <c r="D46" s="75" t="s">
        <v>69</v>
      </c>
      <c r="E46" s="76">
        <f>E45*F46</f>
        <v>170.54100000000003</v>
      </c>
      <c r="F46" s="62">
        <v>0.2</v>
      </c>
      <c r="G46" s="61"/>
      <c r="H46" s="62"/>
      <c r="I46" s="62"/>
      <c r="J46" s="62"/>
      <c r="K46" s="62"/>
      <c r="L46" s="63"/>
      <c r="M46" s="63"/>
      <c r="N46" s="63"/>
      <c r="O46" s="63"/>
      <c r="P46" s="63"/>
      <c r="Q46" s="63"/>
    </row>
    <row r="47" spans="1:17" s="71" customFormat="1" ht="11.25" x14ac:dyDescent="0.25">
      <c r="A47" s="57" t="str">
        <f t="shared" si="1"/>
        <v xml:space="preserve"> </v>
      </c>
      <c r="B47" s="73"/>
      <c r="C47" s="74" t="s">
        <v>87</v>
      </c>
      <c r="D47" s="85" t="s">
        <v>59</v>
      </c>
      <c r="E47" s="76">
        <f>E45*F47</f>
        <v>937.97550000000012</v>
      </c>
      <c r="F47" s="88">
        <v>1.1000000000000001</v>
      </c>
      <c r="G47" s="61"/>
      <c r="H47" s="62"/>
      <c r="I47" s="62"/>
      <c r="J47" s="62"/>
      <c r="K47" s="62"/>
      <c r="L47" s="63"/>
      <c r="M47" s="63"/>
      <c r="N47" s="63"/>
      <c r="O47" s="63"/>
      <c r="P47" s="63"/>
      <c r="Q47" s="63"/>
    </row>
    <row r="48" spans="1:17" s="71" customFormat="1" ht="11.25" x14ac:dyDescent="0.25">
      <c r="A48" s="57" t="str">
        <f t="shared" si="1"/>
        <v xml:space="preserve"> </v>
      </c>
      <c r="B48" s="73"/>
      <c r="C48" s="74" t="s">
        <v>88</v>
      </c>
      <c r="D48" s="75" t="s">
        <v>69</v>
      </c>
      <c r="E48" s="76">
        <f>E45*F48</f>
        <v>3837.1725000000001</v>
      </c>
      <c r="F48" s="88">
        <v>4.5</v>
      </c>
      <c r="G48" s="61"/>
      <c r="H48" s="62"/>
      <c r="I48" s="62"/>
      <c r="J48" s="62"/>
      <c r="K48" s="62"/>
      <c r="L48" s="63"/>
      <c r="M48" s="63"/>
      <c r="N48" s="63"/>
      <c r="O48" s="63"/>
      <c r="P48" s="63"/>
      <c r="Q48" s="63"/>
    </row>
    <row r="49" spans="1:17" s="71" customFormat="1" ht="11.25" x14ac:dyDescent="0.25">
      <c r="A49" s="57" t="str">
        <f t="shared" si="1"/>
        <v xml:space="preserve"> </v>
      </c>
      <c r="B49" s="73"/>
      <c r="C49" s="74" t="s">
        <v>89</v>
      </c>
      <c r="D49" s="75" t="s">
        <v>76</v>
      </c>
      <c r="E49" s="76">
        <f>E45*F49</f>
        <v>5116.2300000000005</v>
      </c>
      <c r="F49" s="88">
        <v>6</v>
      </c>
      <c r="G49" s="61"/>
      <c r="H49" s="62"/>
      <c r="I49" s="62"/>
      <c r="J49" s="62"/>
      <c r="K49" s="62"/>
      <c r="L49" s="63"/>
      <c r="M49" s="63"/>
      <c r="N49" s="63"/>
      <c r="O49" s="63"/>
      <c r="P49" s="63"/>
      <c r="Q49" s="63"/>
    </row>
    <row r="50" spans="1:17" s="71" customFormat="1" ht="11.25" x14ac:dyDescent="0.25">
      <c r="A50" s="57" t="str">
        <f t="shared" si="1"/>
        <v xml:space="preserve"> </v>
      </c>
      <c r="B50" s="73"/>
      <c r="C50" s="74" t="s">
        <v>82</v>
      </c>
      <c r="D50" s="75" t="s">
        <v>69</v>
      </c>
      <c r="E50" s="76">
        <f>E45*F50</f>
        <v>4263.5250000000005</v>
      </c>
      <c r="F50" s="89">
        <v>5</v>
      </c>
      <c r="G50" s="61"/>
      <c r="H50" s="62"/>
      <c r="I50" s="62"/>
      <c r="J50" s="62"/>
      <c r="K50" s="62"/>
      <c r="L50" s="63"/>
      <c r="M50" s="63"/>
      <c r="N50" s="63"/>
      <c r="O50" s="63"/>
      <c r="P50" s="63"/>
      <c r="Q50" s="63"/>
    </row>
    <row r="51" spans="1:17" s="71" customFormat="1" ht="11.25" x14ac:dyDescent="0.25">
      <c r="A51" s="57" t="str">
        <f t="shared" si="1"/>
        <v xml:space="preserve"> </v>
      </c>
      <c r="B51" s="73"/>
      <c r="C51" s="74" t="s">
        <v>79</v>
      </c>
      <c r="D51" s="85" t="s">
        <v>59</v>
      </c>
      <c r="E51" s="76">
        <f>E45*F51</f>
        <v>937.97550000000012</v>
      </c>
      <c r="F51" s="62">
        <v>1.1000000000000001</v>
      </c>
      <c r="G51" s="61"/>
      <c r="H51" s="62"/>
      <c r="I51" s="62"/>
      <c r="J51" s="62"/>
      <c r="K51" s="62"/>
      <c r="L51" s="63"/>
      <c r="M51" s="63"/>
      <c r="N51" s="63"/>
      <c r="O51" s="63"/>
      <c r="P51" s="63"/>
      <c r="Q51" s="63"/>
    </row>
    <row r="52" spans="1:17" s="71" customFormat="1" ht="22.5" x14ac:dyDescent="0.25">
      <c r="A52" s="57">
        <f t="shared" si="1"/>
        <v>17</v>
      </c>
      <c r="B52" s="58" t="s">
        <v>52</v>
      </c>
      <c r="C52" s="74" t="s">
        <v>90</v>
      </c>
      <c r="D52" s="85" t="s">
        <v>59</v>
      </c>
      <c r="E52" s="87">
        <f>E45</f>
        <v>852.70500000000004</v>
      </c>
      <c r="F52" s="62"/>
      <c r="G52" s="61"/>
      <c r="H52" s="62"/>
      <c r="I52" s="69"/>
      <c r="J52" s="69"/>
      <c r="K52" s="62"/>
      <c r="L52" s="63"/>
      <c r="M52" s="63"/>
      <c r="N52" s="63"/>
      <c r="O52" s="63"/>
      <c r="P52" s="63"/>
      <c r="Q52" s="63"/>
    </row>
    <row r="53" spans="1:17" s="71" customFormat="1" ht="11.25" x14ac:dyDescent="0.25">
      <c r="A53" s="57" t="str">
        <f t="shared" si="1"/>
        <v xml:space="preserve"> </v>
      </c>
      <c r="B53" s="73"/>
      <c r="C53" s="74" t="s">
        <v>82</v>
      </c>
      <c r="D53" s="75" t="s">
        <v>69</v>
      </c>
      <c r="E53" s="76">
        <f>E52*F53</f>
        <v>4263.5250000000005</v>
      </c>
      <c r="F53" s="90">
        <v>5</v>
      </c>
      <c r="G53" s="61"/>
      <c r="H53" s="62"/>
      <c r="I53" s="62"/>
      <c r="J53" s="62"/>
      <c r="K53" s="62"/>
      <c r="L53" s="63"/>
      <c r="M53" s="63"/>
      <c r="N53" s="63"/>
      <c r="O53" s="63"/>
      <c r="P53" s="63"/>
      <c r="Q53" s="63"/>
    </row>
    <row r="54" spans="1:17" s="71" customFormat="1" ht="11.25" x14ac:dyDescent="0.25">
      <c r="A54" s="57" t="str">
        <f t="shared" si="1"/>
        <v xml:space="preserve"> </v>
      </c>
      <c r="B54" s="73"/>
      <c r="C54" s="74" t="s">
        <v>79</v>
      </c>
      <c r="D54" s="85" t="s">
        <v>59</v>
      </c>
      <c r="E54" s="76">
        <f>E52*F54</f>
        <v>937.97550000000012</v>
      </c>
      <c r="F54" s="88">
        <v>1.1000000000000001</v>
      </c>
      <c r="G54" s="61"/>
      <c r="H54" s="62"/>
      <c r="I54" s="62"/>
      <c r="J54" s="62"/>
      <c r="K54" s="62"/>
      <c r="L54" s="63"/>
      <c r="M54" s="63"/>
      <c r="N54" s="63"/>
      <c r="O54" s="63"/>
      <c r="P54" s="63"/>
      <c r="Q54" s="63"/>
    </row>
    <row r="55" spans="1:17" s="71" customFormat="1" ht="45" x14ac:dyDescent="0.25">
      <c r="A55" s="57">
        <f t="shared" si="1"/>
        <v>18</v>
      </c>
      <c r="B55" s="58" t="s">
        <v>52</v>
      </c>
      <c r="C55" s="66" t="s">
        <v>91</v>
      </c>
      <c r="D55" s="85" t="s">
        <v>59</v>
      </c>
      <c r="E55" s="60">
        <f>4*aprēķini!E24*0.3*0.4</f>
        <v>255.84000000000003</v>
      </c>
      <c r="F55" s="91"/>
      <c r="G55" s="61"/>
      <c r="H55" s="62"/>
      <c r="I55" s="61"/>
      <c r="J55" s="80"/>
      <c r="K55" s="61"/>
      <c r="L55" s="63"/>
      <c r="M55" s="63"/>
      <c r="N55" s="63"/>
      <c r="O55" s="63"/>
      <c r="P55" s="63"/>
      <c r="Q55" s="63"/>
    </row>
    <row r="56" spans="1:17" s="71" customFormat="1" ht="11.25" x14ac:dyDescent="0.25">
      <c r="A56" s="57" t="str">
        <f t="shared" si="1"/>
        <v xml:space="preserve"> </v>
      </c>
      <c r="B56" s="73"/>
      <c r="C56" s="74" t="s">
        <v>82</v>
      </c>
      <c r="D56" s="75" t="s">
        <v>69</v>
      </c>
      <c r="E56" s="76">
        <f>E55*F56</f>
        <v>1279.2000000000003</v>
      </c>
      <c r="F56" s="90">
        <v>5</v>
      </c>
      <c r="G56" s="61"/>
      <c r="H56" s="62"/>
      <c r="I56" s="62"/>
      <c r="J56" s="62"/>
      <c r="K56" s="62"/>
      <c r="L56" s="63"/>
      <c r="M56" s="63"/>
      <c r="N56" s="63"/>
      <c r="O56" s="63"/>
      <c r="P56" s="63"/>
      <c r="Q56" s="63"/>
    </row>
    <row r="57" spans="1:17" s="71" customFormat="1" ht="11.25" x14ac:dyDescent="0.25">
      <c r="A57" s="57" t="str">
        <f t="shared" si="1"/>
        <v xml:space="preserve"> </v>
      </c>
      <c r="B57" s="73"/>
      <c r="C57" s="74" t="s">
        <v>79</v>
      </c>
      <c r="D57" s="85" t="s">
        <v>59</v>
      </c>
      <c r="E57" s="82">
        <f>ROUNDUP(E55*F57,0)</f>
        <v>282</v>
      </c>
      <c r="F57" s="88">
        <v>1.1000000000000001</v>
      </c>
      <c r="G57" s="61"/>
      <c r="H57" s="62"/>
      <c r="I57" s="62"/>
      <c r="J57" s="62"/>
      <c r="K57" s="62"/>
      <c r="L57" s="63"/>
      <c r="M57" s="63"/>
      <c r="N57" s="63"/>
      <c r="O57" s="63"/>
      <c r="P57" s="63"/>
      <c r="Q57" s="63"/>
    </row>
    <row r="58" spans="1:17" s="71" customFormat="1" ht="11.25" x14ac:dyDescent="0.25">
      <c r="A58" s="57">
        <f t="shared" si="1"/>
        <v>19</v>
      </c>
      <c r="B58" s="58" t="s">
        <v>52</v>
      </c>
      <c r="C58" s="66" t="s">
        <v>92</v>
      </c>
      <c r="D58" s="6" t="s">
        <v>54</v>
      </c>
      <c r="E58" s="60">
        <f>aprēķini!P24</f>
        <v>883.49099999999999</v>
      </c>
      <c r="F58" s="57"/>
      <c r="G58" s="61"/>
      <c r="H58" s="62"/>
      <c r="I58" s="62"/>
      <c r="J58" s="62"/>
      <c r="K58" s="62"/>
      <c r="L58" s="63"/>
      <c r="M58" s="63"/>
      <c r="N58" s="63"/>
      <c r="O58" s="63"/>
      <c r="P58" s="63"/>
      <c r="Q58" s="63"/>
    </row>
    <row r="59" spans="1:17" s="71" customFormat="1" ht="22.5" x14ac:dyDescent="0.25">
      <c r="A59" s="57">
        <f t="shared" si="1"/>
        <v>20</v>
      </c>
      <c r="B59" s="58" t="s">
        <v>52</v>
      </c>
      <c r="C59" s="66" t="s">
        <v>93</v>
      </c>
      <c r="D59" s="6" t="s">
        <v>54</v>
      </c>
      <c r="E59" s="60">
        <f>aprēķini!Q24</f>
        <v>2576.84</v>
      </c>
      <c r="F59" s="57"/>
      <c r="G59" s="61"/>
      <c r="H59" s="62"/>
      <c r="I59" s="62"/>
      <c r="J59" s="62"/>
      <c r="K59" s="62"/>
      <c r="L59" s="63"/>
      <c r="M59" s="63"/>
      <c r="N59" s="63"/>
      <c r="O59" s="63"/>
      <c r="P59" s="63"/>
      <c r="Q59" s="63"/>
    </row>
    <row r="60" spans="1:17" s="71" customFormat="1" ht="22.5" x14ac:dyDescent="0.25">
      <c r="A60" s="57">
        <f t="shared" si="1"/>
        <v>21</v>
      </c>
      <c r="B60" s="58" t="s">
        <v>52</v>
      </c>
      <c r="C60" s="66" t="s">
        <v>94</v>
      </c>
      <c r="D60" s="6" t="s">
        <v>54</v>
      </c>
      <c r="E60" s="92">
        <f>aprēķini!R24</f>
        <v>2576.84</v>
      </c>
      <c r="F60" s="57"/>
      <c r="G60" s="61"/>
      <c r="H60" s="62"/>
      <c r="I60" s="62"/>
      <c r="J60" s="62"/>
      <c r="K60" s="62"/>
      <c r="L60" s="63"/>
      <c r="M60" s="63"/>
      <c r="N60" s="63"/>
      <c r="O60" s="63"/>
      <c r="P60" s="63"/>
      <c r="Q60" s="63"/>
    </row>
    <row r="61" spans="1:17" s="71" customFormat="1" ht="22.5" x14ac:dyDescent="0.25">
      <c r="A61" s="57">
        <f t="shared" si="1"/>
        <v>22</v>
      </c>
      <c r="B61" s="58" t="s">
        <v>52</v>
      </c>
      <c r="C61" s="66" t="s">
        <v>95</v>
      </c>
      <c r="D61" s="93" t="s">
        <v>54</v>
      </c>
      <c r="E61" s="92">
        <f>aprēķini!S24</f>
        <v>871.81999999999994</v>
      </c>
      <c r="F61" s="57"/>
      <c r="G61" s="61"/>
      <c r="H61" s="62"/>
      <c r="I61" s="62"/>
      <c r="J61" s="62"/>
      <c r="K61" s="62"/>
      <c r="L61" s="63"/>
      <c r="M61" s="63"/>
      <c r="N61" s="63"/>
      <c r="O61" s="63"/>
      <c r="P61" s="63"/>
      <c r="Q61" s="63"/>
    </row>
    <row r="62" spans="1:17" s="71" customFormat="1" ht="22.5" x14ac:dyDescent="0.25">
      <c r="A62" s="57">
        <f t="shared" si="1"/>
        <v>23</v>
      </c>
      <c r="B62" s="58" t="s">
        <v>52</v>
      </c>
      <c r="C62" s="66" t="s">
        <v>96</v>
      </c>
      <c r="D62" s="93" t="s">
        <v>54</v>
      </c>
      <c r="E62" s="92">
        <f>aprēķini!T24</f>
        <v>871.81999999999994</v>
      </c>
      <c r="F62" s="57"/>
      <c r="G62" s="61"/>
      <c r="H62" s="62"/>
      <c r="I62" s="62"/>
      <c r="J62" s="62"/>
      <c r="K62" s="62"/>
      <c r="L62" s="63"/>
      <c r="M62" s="63"/>
      <c r="N62" s="63"/>
      <c r="O62" s="63"/>
      <c r="P62" s="63"/>
      <c r="Q62" s="63"/>
    </row>
    <row r="63" spans="1:17" s="71" customFormat="1" ht="22.5" x14ac:dyDescent="0.25">
      <c r="A63" s="57">
        <f t="shared" si="1"/>
        <v>24</v>
      </c>
      <c r="B63" s="58" t="s">
        <v>52</v>
      </c>
      <c r="C63" s="94" t="s">
        <v>97</v>
      </c>
      <c r="D63" s="6" t="s">
        <v>54</v>
      </c>
      <c r="E63" s="82">
        <f>aprēķini!U24</f>
        <v>305</v>
      </c>
      <c r="F63" s="57"/>
      <c r="G63" s="61"/>
      <c r="H63" s="62"/>
      <c r="I63" s="62"/>
      <c r="J63" s="62"/>
      <c r="K63" s="62"/>
      <c r="L63" s="63"/>
      <c r="M63" s="63"/>
      <c r="N63" s="63"/>
      <c r="O63" s="63"/>
      <c r="P63" s="63"/>
      <c r="Q63" s="63"/>
    </row>
    <row r="64" spans="1:17" s="95" customFormat="1" ht="11.25" x14ac:dyDescent="0.25">
      <c r="A64" s="57">
        <f t="shared" si="1"/>
        <v>25</v>
      </c>
      <c r="B64" s="58" t="s">
        <v>52</v>
      </c>
      <c r="C64" s="66" t="s">
        <v>98</v>
      </c>
      <c r="D64" s="78" t="s">
        <v>54</v>
      </c>
      <c r="E64" s="60">
        <f>120*17</f>
        <v>2040</v>
      </c>
      <c r="F64" s="62"/>
      <c r="G64" s="61"/>
      <c r="H64" s="62"/>
      <c r="I64" s="61"/>
      <c r="J64" s="61"/>
      <c r="K64" s="61"/>
      <c r="L64" s="63"/>
      <c r="M64" s="63"/>
      <c r="N64" s="63"/>
      <c r="O64" s="63"/>
      <c r="P64" s="63"/>
      <c r="Q64" s="63"/>
    </row>
    <row r="65" spans="1:17" s="95" customFormat="1" ht="11.25" x14ac:dyDescent="0.25">
      <c r="A65" s="57">
        <f t="shared" si="1"/>
        <v>26</v>
      </c>
      <c r="B65" s="58" t="s">
        <v>52</v>
      </c>
      <c r="C65" s="66" t="s">
        <v>99</v>
      </c>
      <c r="D65" s="78" t="s">
        <v>54</v>
      </c>
      <c r="E65" s="60">
        <f>E64</f>
        <v>2040</v>
      </c>
      <c r="F65" s="62"/>
      <c r="G65" s="61"/>
      <c r="H65" s="62"/>
      <c r="I65" s="61"/>
      <c r="J65" s="61"/>
      <c r="K65" s="61"/>
      <c r="L65" s="63"/>
      <c r="M65" s="63"/>
      <c r="N65" s="63"/>
      <c r="O65" s="63"/>
      <c r="P65" s="63"/>
      <c r="Q65" s="63"/>
    </row>
    <row r="66" spans="1:17" s="98" customFormat="1" ht="11.25" x14ac:dyDescent="0.25">
      <c r="A66" s="57">
        <f t="shared" si="1"/>
        <v>27</v>
      </c>
      <c r="B66" s="58" t="s">
        <v>52</v>
      </c>
      <c r="C66" s="74" t="s">
        <v>100</v>
      </c>
      <c r="D66" s="96" t="s">
        <v>76</v>
      </c>
      <c r="E66" s="97">
        <v>1</v>
      </c>
      <c r="F66" s="73"/>
      <c r="G66" s="61"/>
      <c r="H66" s="62"/>
      <c r="I66" s="69"/>
      <c r="J66" s="62"/>
      <c r="K66" s="62"/>
      <c r="L66" s="63"/>
      <c r="M66" s="63"/>
      <c r="N66" s="63"/>
      <c r="O66" s="63"/>
      <c r="P66" s="63"/>
      <c r="Q66" s="63"/>
    </row>
    <row r="67" spans="1:17" s="103" customFormat="1" ht="11.25" x14ac:dyDescent="0.25">
      <c r="A67" s="57">
        <f t="shared" si="1"/>
        <v>28</v>
      </c>
      <c r="B67" s="58" t="s">
        <v>52</v>
      </c>
      <c r="C67" s="99" t="s">
        <v>101</v>
      </c>
      <c r="D67" s="100" t="s">
        <v>102</v>
      </c>
      <c r="E67" s="76">
        <v>28</v>
      </c>
      <c r="F67" s="69"/>
      <c r="G67" s="61"/>
      <c r="H67" s="62"/>
      <c r="I67" s="101"/>
      <c r="J67" s="102"/>
      <c r="K67" s="69"/>
      <c r="L67" s="63"/>
      <c r="M67" s="63"/>
      <c r="N67" s="63"/>
      <c r="O67" s="63"/>
      <c r="P67" s="63"/>
      <c r="Q67" s="63"/>
    </row>
    <row r="68" spans="1:17" s="103" customFormat="1" ht="11.25" x14ac:dyDescent="0.25">
      <c r="A68" s="57" t="str">
        <f t="shared" si="1"/>
        <v xml:space="preserve"> </v>
      </c>
      <c r="B68" s="58"/>
      <c r="C68" s="99" t="s">
        <v>103</v>
      </c>
      <c r="D68" s="100" t="s">
        <v>56</v>
      </c>
      <c r="E68" s="76">
        <f>E67*F68</f>
        <v>4</v>
      </c>
      <c r="F68" s="69">
        <v>0.14285714285714285</v>
      </c>
      <c r="G68" s="61"/>
      <c r="H68" s="62"/>
      <c r="I68" s="101"/>
      <c r="J68" s="102"/>
      <c r="K68" s="69"/>
      <c r="L68" s="63"/>
      <c r="M68" s="63"/>
      <c r="N68" s="63"/>
      <c r="O68" s="63"/>
      <c r="P68" s="63"/>
      <c r="Q68" s="63"/>
    </row>
    <row r="69" spans="1:17" s="71" customFormat="1" ht="11.25" x14ac:dyDescent="0.25">
      <c r="A69" s="104"/>
      <c r="B69" s="104"/>
      <c r="C69" s="105"/>
      <c r="D69" s="104"/>
      <c r="E69" s="106"/>
      <c r="F69" s="107"/>
      <c r="G69" s="107"/>
      <c r="H69" s="107"/>
      <c r="I69" s="107"/>
      <c r="J69" s="107"/>
      <c r="K69" s="108"/>
      <c r="L69" s="108"/>
      <c r="M69" s="108"/>
      <c r="N69" s="108"/>
      <c r="O69" s="108"/>
      <c r="P69" s="108"/>
      <c r="Q69" s="108"/>
    </row>
    <row r="70" spans="1:17" s="71" customFormat="1" ht="11.25" x14ac:dyDescent="0.25">
      <c r="A70" s="109"/>
      <c r="B70" s="109"/>
      <c r="C70" s="110" t="s">
        <v>104</v>
      </c>
      <c r="D70" s="111"/>
      <c r="E70" s="112"/>
      <c r="F70" s="111"/>
      <c r="G70" s="111"/>
      <c r="H70" s="111"/>
      <c r="I70" s="111"/>
      <c r="J70" s="111"/>
      <c r="K70" s="111"/>
      <c r="L70" s="113"/>
      <c r="M70" s="113">
        <f>SUMIF($Q14:$Q68,"&gt;0",M14:M68)</f>
        <v>0</v>
      </c>
      <c r="N70" s="113">
        <f>SUMIF($Q14:$Q68,"&gt;0",N14:N68)</f>
        <v>0</v>
      </c>
      <c r="O70" s="113">
        <f>SUMIF($Q14:$Q68,"&gt;0",O14:O68)</f>
        <v>0</v>
      </c>
      <c r="P70" s="113">
        <f>SUMIF($Q14:$Q68,"&gt;0",P14:P68)</f>
        <v>0</v>
      </c>
      <c r="Q70" s="113">
        <f>SUMIF($Q14:$Q68,"&gt;0",Q14:Q68)</f>
        <v>0</v>
      </c>
    </row>
    <row r="71" spans="1:17" s="117" customFormat="1" ht="11.25" x14ac:dyDescent="0.25">
      <c r="A71" s="104" t="str">
        <f t="shared" ref="A71:A72" si="4">IF(COUNTBLANK(I71)=1," ",COUNTA($I$23:I71))</f>
        <v xml:space="preserve"> </v>
      </c>
      <c r="B71" s="109"/>
      <c r="C71" s="110" t="s">
        <v>105</v>
      </c>
      <c r="D71" s="110"/>
      <c r="E71" s="114"/>
      <c r="F71" s="111"/>
      <c r="G71" s="115">
        <v>0</v>
      </c>
      <c r="H71" s="111"/>
      <c r="I71" s="111"/>
      <c r="J71" s="111"/>
      <c r="K71" s="111"/>
      <c r="L71" s="111"/>
      <c r="M71" s="116"/>
      <c r="N71" s="116"/>
      <c r="O71" s="116">
        <f>O70*G71</f>
        <v>0</v>
      </c>
      <c r="P71" s="116"/>
      <c r="Q71" s="116"/>
    </row>
    <row r="72" spans="1:17" s="117" customFormat="1" ht="11.25" x14ac:dyDescent="0.25">
      <c r="A72" s="104" t="str">
        <f t="shared" si="4"/>
        <v xml:space="preserve"> </v>
      </c>
      <c r="B72" s="109"/>
      <c r="C72" s="110" t="s">
        <v>106</v>
      </c>
      <c r="D72" s="110"/>
      <c r="E72" s="118"/>
      <c r="F72" s="111"/>
      <c r="G72" s="111"/>
      <c r="H72" s="3"/>
      <c r="I72" s="111"/>
      <c r="J72" s="111"/>
      <c r="K72" s="111"/>
      <c r="L72" s="111"/>
      <c r="M72" s="119">
        <f>SUM(M70:M71)</f>
        <v>0</v>
      </c>
      <c r="N72" s="119">
        <f>SUM(N70:N71)</f>
        <v>0</v>
      </c>
      <c r="O72" s="119">
        <f>SUM(O70:O71)</f>
        <v>0</v>
      </c>
      <c r="P72" s="119">
        <f>SUM(P70:P71)</f>
        <v>0</v>
      </c>
      <c r="Q72" s="119">
        <f>SUM(N72:P72)</f>
        <v>0</v>
      </c>
    </row>
    <row r="73" spans="1:17" s="71" customFormat="1" ht="11.25" x14ac:dyDescent="0.25">
      <c r="A73" s="27"/>
      <c r="B73" s="27"/>
      <c r="C73" s="111"/>
      <c r="D73" s="3"/>
      <c r="E73" s="12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s="71" customFormat="1" ht="11.25" x14ac:dyDescent="0.25">
      <c r="A74" s="27"/>
      <c r="B74" s="27"/>
      <c r="C74" s="121" t="s">
        <v>25</v>
      </c>
      <c r="D74" s="122"/>
      <c r="E74" s="12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s="71" customFormat="1" ht="11.25" x14ac:dyDescent="0.25">
      <c r="A75" s="27"/>
      <c r="B75" s="27"/>
      <c r="C75" s="124" t="s">
        <v>27</v>
      </c>
      <c r="D75" s="122"/>
      <c r="E75" s="12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s="117" customFormat="1" ht="11.25" x14ac:dyDescent="0.25">
      <c r="A76" s="1"/>
      <c r="B76" s="1"/>
      <c r="C76" s="125"/>
      <c r="D76" s="122"/>
      <c r="E76" s="123"/>
      <c r="F76" s="126"/>
      <c r="G76" s="3"/>
      <c r="H76" s="126"/>
      <c r="I76" s="126"/>
      <c r="J76" s="126"/>
      <c r="K76" s="126"/>
      <c r="L76" s="126"/>
      <c r="M76" s="126"/>
      <c r="N76" s="126"/>
      <c r="O76" s="126"/>
      <c r="P76" s="126"/>
      <c r="Q76" s="126"/>
    </row>
    <row r="77" spans="1:17" s="117" customFormat="1" ht="11.25" x14ac:dyDescent="0.25">
      <c r="A77" s="1"/>
      <c r="B77" s="1"/>
      <c r="C77" s="127" t="s">
        <v>29</v>
      </c>
      <c r="D77" s="122"/>
      <c r="E77" s="123"/>
      <c r="F77" s="126"/>
      <c r="G77" s="128"/>
      <c r="H77" s="126"/>
      <c r="I77" s="126"/>
      <c r="J77" s="126"/>
      <c r="K77" s="126"/>
      <c r="L77" s="126"/>
      <c r="M77" s="126"/>
      <c r="N77" s="126"/>
      <c r="O77" s="126"/>
      <c r="P77" s="126"/>
      <c r="Q77" s="126"/>
    </row>
    <row r="78" spans="1:17" s="117" customFormat="1" ht="11.25" x14ac:dyDescent="0.25">
      <c r="A78" s="1"/>
      <c r="B78" s="1"/>
      <c r="C78" s="129" t="s">
        <v>30</v>
      </c>
      <c r="D78" s="122"/>
      <c r="E78" s="123"/>
      <c r="F78" s="126"/>
      <c r="G78" s="3"/>
      <c r="H78" s="126"/>
      <c r="I78" s="126"/>
      <c r="J78" s="126"/>
      <c r="K78" s="126"/>
      <c r="L78" s="126"/>
      <c r="M78" s="126"/>
      <c r="N78" s="126"/>
      <c r="O78" s="126"/>
      <c r="P78" s="126"/>
      <c r="Q78" s="126"/>
    </row>
  </sheetData>
  <sheetProtection selectLockedCells="1" selectUnlockedCells="1"/>
  <autoFilter ref="A13:Q68" xr:uid="{00000000-0009-0000-0000-000001000000}"/>
  <mergeCells count="9">
    <mergeCell ref="A2:E2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scale="96" firstPageNumber="0" orientation="landscape" horizontalDpi="300" verticalDpi="300" r:id="rId1"/>
  <headerFooter alignWithMargins="0"/>
  <rowBreaks count="3" manualBreakCount="3">
    <brk id="32" max="16383" man="1"/>
    <brk id="62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T34"/>
  <sheetViews>
    <sheetView view="pageBreakPreview" zoomScale="110" zoomScaleSheetLayoutView="110" workbookViewId="0">
      <selection activeCell="L16" activeCellId="1" sqref="E14:E62 L16"/>
    </sheetView>
  </sheetViews>
  <sheetFormatPr defaultColWidth="9" defaultRowHeight="15" x14ac:dyDescent="0.25"/>
  <cols>
    <col min="1" max="1" width="2.85546875" style="130" customWidth="1"/>
    <col min="2" max="2" width="4.85546875" style="130" customWidth="1"/>
    <col min="3" max="3" width="45.7109375" style="130" customWidth="1"/>
    <col min="4" max="4" width="3.5703125" style="130" customWidth="1"/>
    <col min="5" max="5" width="5.85546875" style="130" customWidth="1"/>
    <col min="6" max="6" width="0" style="130" hidden="1" customWidth="1"/>
    <col min="7" max="12" width="6.28515625" style="130" customWidth="1"/>
    <col min="13" max="17" width="8" style="130" customWidth="1"/>
    <col min="18" max="19" width="9.140625" customWidth="1"/>
    <col min="20" max="20" width="60.42578125" customWidth="1"/>
    <col min="21" max="16384" width="9" style="130"/>
  </cols>
  <sheetData>
    <row r="1" spans="1:20" s="132" customFormat="1" x14ac:dyDescent="0.25">
      <c r="A1" s="543" t="s">
        <v>31</v>
      </c>
      <c r="B1" s="543"/>
      <c r="C1" s="543"/>
      <c r="D1" s="543"/>
      <c r="E1" s="543"/>
      <c r="F1" s="543"/>
      <c r="G1" s="543"/>
      <c r="H1" s="131">
        <v>2</v>
      </c>
      <c r="I1" s="131"/>
      <c r="J1" s="131"/>
      <c r="K1" s="131"/>
      <c r="L1" s="131"/>
      <c r="M1" s="131"/>
      <c r="N1" s="131"/>
      <c r="O1" s="131"/>
      <c r="P1" s="131"/>
      <c r="Q1" s="131"/>
      <c r="R1"/>
      <c r="S1"/>
      <c r="T1"/>
    </row>
    <row r="2" spans="1:20" s="136" customFormat="1" x14ac:dyDescent="0.25">
      <c r="A2" s="133"/>
      <c r="B2" s="131"/>
      <c r="C2" s="134" t="s">
        <v>107</v>
      </c>
      <c r="D2" s="131"/>
      <c r="E2" s="131"/>
      <c r="F2" s="131"/>
      <c r="G2" s="131"/>
      <c r="H2" s="135"/>
      <c r="I2" s="135"/>
      <c r="J2" s="135"/>
      <c r="K2" s="135"/>
      <c r="L2" s="135"/>
      <c r="M2" s="135"/>
      <c r="N2" s="135"/>
      <c r="O2" s="135"/>
      <c r="P2" s="135"/>
      <c r="Q2" s="135"/>
      <c r="R2"/>
      <c r="S2"/>
      <c r="T2"/>
    </row>
    <row r="3" spans="1:20" x14ac:dyDescent="0.25">
      <c r="A3" s="137" t="s">
        <v>108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9"/>
      <c r="N3" s="139"/>
      <c r="O3" s="139"/>
      <c r="P3" s="139"/>
      <c r="Q3" s="135"/>
    </row>
    <row r="4" spans="1:20" x14ac:dyDescent="0.25">
      <c r="A4" s="35" t="s">
        <v>109</v>
      </c>
      <c r="B4" s="38"/>
      <c r="C4" s="38"/>
      <c r="D4" s="38"/>
      <c r="E4" s="38"/>
      <c r="F4" s="38"/>
      <c r="G4" s="38"/>
      <c r="H4" s="38"/>
      <c r="I4" s="140"/>
      <c r="J4" s="140"/>
      <c r="K4" s="139"/>
      <c r="L4" s="139"/>
      <c r="M4" s="139"/>
      <c r="N4" s="139"/>
      <c r="O4" s="139"/>
      <c r="P4" s="139"/>
      <c r="Q4" s="135"/>
    </row>
    <row r="5" spans="1:20" x14ac:dyDescent="0.25">
      <c r="A5" s="35" t="s">
        <v>110</v>
      </c>
      <c r="B5" s="140"/>
      <c r="C5" s="35"/>
      <c r="D5" s="140"/>
      <c r="E5" s="38"/>
      <c r="F5" s="38"/>
      <c r="G5" s="140"/>
      <c r="H5" s="140"/>
      <c r="I5" s="140"/>
      <c r="J5" s="140"/>
      <c r="K5" s="139"/>
      <c r="L5" s="139"/>
      <c r="M5" s="139"/>
      <c r="N5" s="139"/>
      <c r="O5" s="139"/>
      <c r="P5" s="139"/>
      <c r="Q5" s="135"/>
    </row>
    <row r="6" spans="1:20" x14ac:dyDescent="0.25">
      <c r="A6" s="35" t="e">
        <f>#REF!</f>
        <v>#REF!</v>
      </c>
      <c r="B6" s="140"/>
      <c r="C6" s="35"/>
      <c r="D6" s="140"/>
      <c r="E6" s="140"/>
      <c r="F6" s="140"/>
      <c r="G6" s="140"/>
      <c r="H6" s="140"/>
      <c r="I6" s="140"/>
      <c r="J6" s="140"/>
      <c r="K6" s="139"/>
      <c r="L6" s="139"/>
      <c r="M6" s="139"/>
      <c r="N6" s="139"/>
      <c r="O6" s="139"/>
      <c r="P6" s="139"/>
      <c r="Q6" s="135"/>
    </row>
    <row r="7" spans="1:20" x14ac:dyDescent="0.25">
      <c r="A7" s="35"/>
      <c r="B7" s="140"/>
      <c r="C7" s="35"/>
      <c r="D7" s="140"/>
      <c r="E7" s="140"/>
      <c r="F7" s="140"/>
      <c r="G7" s="140"/>
      <c r="H7" s="140"/>
      <c r="I7" s="140"/>
      <c r="J7" s="140"/>
      <c r="K7" s="139"/>
      <c r="L7" s="139"/>
      <c r="M7" s="139"/>
      <c r="N7" s="139"/>
      <c r="O7" s="139"/>
      <c r="P7" s="139"/>
      <c r="Q7" s="135"/>
    </row>
    <row r="8" spans="1:20" x14ac:dyDescent="0.25">
      <c r="A8" s="544" t="s">
        <v>33</v>
      </c>
      <c r="B8" s="544"/>
      <c r="C8" s="544"/>
      <c r="D8" s="544"/>
      <c r="E8" s="141" t="s">
        <v>111</v>
      </c>
      <c r="F8" s="135"/>
      <c r="G8" s="545" t="s">
        <v>35</v>
      </c>
      <c r="H8" s="545"/>
      <c r="I8" s="545"/>
      <c r="J8" s="545"/>
      <c r="K8" s="142"/>
      <c r="L8" s="142"/>
      <c r="M8" s="142"/>
      <c r="N8" s="142" t="s">
        <v>112</v>
      </c>
      <c r="O8" s="142"/>
      <c r="P8" s="143">
        <f>Q26</f>
        <v>0</v>
      </c>
      <c r="Q8" s="144" t="s">
        <v>113</v>
      </c>
    </row>
    <row r="9" spans="1:20" ht="15.95" customHeight="1" x14ac:dyDescent="0.25">
      <c r="A9" s="133"/>
      <c r="B9" s="135"/>
      <c r="C9" s="133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546" t="s">
        <v>9</v>
      </c>
      <c r="O9" s="546"/>
      <c r="P9" s="546"/>
      <c r="Q9" s="546"/>
    </row>
    <row r="10" spans="1:20" ht="10.15" customHeight="1" x14ac:dyDescent="0.25">
      <c r="A10" s="547" t="s">
        <v>37</v>
      </c>
      <c r="B10" s="548" t="s">
        <v>38</v>
      </c>
      <c r="C10" s="549" t="s">
        <v>39</v>
      </c>
      <c r="D10" s="550" t="s">
        <v>40</v>
      </c>
      <c r="E10" s="548" t="s">
        <v>41</v>
      </c>
      <c r="F10" s="145">
        <v>1</v>
      </c>
      <c r="G10" s="542" t="s">
        <v>42</v>
      </c>
      <c r="H10" s="542"/>
      <c r="I10" s="542"/>
      <c r="J10" s="542"/>
      <c r="K10" s="542"/>
      <c r="L10" s="542"/>
      <c r="M10" s="542" t="s">
        <v>43</v>
      </c>
      <c r="N10" s="542"/>
      <c r="O10" s="542"/>
      <c r="P10" s="542"/>
      <c r="Q10" s="542"/>
    </row>
    <row r="11" spans="1:20" ht="63" customHeight="1" x14ac:dyDescent="0.25">
      <c r="A11" s="547"/>
      <c r="B11" s="548"/>
      <c r="C11" s="549"/>
      <c r="D11" s="550"/>
      <c r="E11" s="548"/>
      <c r="F11" s="146">
        <v>1</v>
      </c>
      <c r="G11" s="47" t="s">
        <v>44</v>
      </c>
      <c r="H11" s="48" t="s">
        <v>114</v>
      </c>
      <c r="I11" s="48" t="s">
        <v>115</v>
      </c>
      <c r="J11" s="48" t="s">
        <v>116</v>
      </c>
      <c r="K11" s="48" t="s">
        <v>117</v>
      </c>
      <c r="L11" s="49" t="s">
        <v>118</v>
      </c>
      <c r="M11" s="47" t="s">
        <v>50</v>
      </c>
      <c r="N11" s="48" t="s">
        <v>115</v>
      </c>
      <c r="O11" s="48" t="s">
        <v>116</v>
      </c>
      <c r="P11" s="48" t="s">
        <v>117</v>
      </c>
      <c r="Q11" s="49" t="s">
        <v>119</v>
      </c>
    </row>
    <row r="12" spans="1:20" x14ac:dyDescent="0.25">
      <c r="A12" s="147">
        <v>1</v>
      </c>
      <c r="B12" s="148">
        <f>A12+1</f>
        <v>2</v>
      </c>
      <c r="C12" s="149">
        <f>B12+1</f>
        <v>3</v>
      </c>
      <c r="D12" s="148">
        <f>C12+1</f>
        <v>4</v>
      </c>
      <c r="E12" s="148">
        <f>D12+1</f>
        <v>5</v>
      </c>
      <c r="F12" s="150">
        <v>1</v>
      </c>
      <c r="G12" s="151">
        <f>E12+1</f>
        <v>6</v>
      </c>
      <c r="H12" s="152">
        <f t="shared" ref="H12:Q12" si="0">G12+1</f>
        <v>7</v>
      </c>
      <c r="I12" s="152">
        <f t="shared" si="0"/>
        <v>8</v>
      </c>
      <c r="J12" s="152">
        <f t="shared" si="0"/>
        <v>9</v>
      </c>
      <c r="K12" s="153">
        <f t="shared" si="0"/>
        <v>10</v>
      </c>
      <c r="L12" s="148">
        <f t="shared" si="0"/>
        <v>11</v>
      </c>
      <c r="M12" s="151">
        <f t="shared" si="0"/>
        <v>12</v>
      </c>
      <c r="N12" s="152">
        <f t="shared" si="0"/>
        <v>13</v>
      </c>
      <c r="O12" s="152">
        <f t="shared" si="0"/>
        <v>14</v>
      </c>
      <c r="P12" s="152">
        <f t="shared" si="0"/>
        <v>15</v>
      </c>
      <c r="Q12" s="153">
        <f t="shared" si="0"/>
        <v>16</v>
      </c>
    </row>
    <row r="13" spans="1:20" x14ac:dyDescent="0.25">
      <c r="A13" s="57">
        <f>IF(COUNTBLANK(B13)=1," ",COUNTA(B13:B$13))</f>
        <v>1</v>
      </c>
      <c r="B13" s="154" t="s">
        <v>52</v>
      </c>
      <c r="C13" s="155" t="s">
        <v>120</v>
      </c>
      <c r="D13" s="156" t="s">
        <v>54</v>
      </c>
      <c r="E13" s="157">
        <f>aprēķini!P24</f>
        <v>883.49099999999999</v>
      </c>
      <c r="F13" s="158"/>
      <c r="G13" s="159"/>
      <c r="H13" s="159"/>
      <c r="I13" s="160"/>
      <c r="J13" s="160"/>
      <c r="K13" s="160"/>
      <c r="L13" s="161"/>
      <c r="M13" s="161"/>
      <c r="N13" s="161"/>
      <c r="O13" s="161"/>
      <c r="P13" s="161"/>
      <c r="Q13" s="161"/>
    </row>
    <row r="14" spans="1:20" ht="22.5" x14ac:dyDescent="0.25">
      <c r="A14" s="57">
        <f t="shared" ref="A14:A23" si="1">IF(COUNTBLANK(B14)=1," ",COUNTA(B$13:B14))</f>
        <v>2</v>
      </c>
      <c r="B14" s="58" t="s">
        <v>52</v>
      </c>
      <c r="C14" s="162" t="s">
        <v>121</v>
      </c>
      <c r="D14" s="163" t="s">
        <v>54</v>
      </c>
      <c r="E14" s="164">
        <f>aprēķini!P24</f>
        <v>883.49099999999999</v>
      </c>
      <c r="F14" s="62"/>
      <c r="G14" s="159"/>
      <c r="H14" s="159"/>
      <c r="I14" s="69"/>
      <c r="J14" s="62"/>
      <c r="K14" s="62"/>
      <c r="L14" s="63"/>
      <c r="M14" s="63"/>
      <c r="N14" s="63"/>
      <c r="O14" s="63"/>
      <c r="P14" s="63"/>
      <c r="Q14" s="63"/>
    </row>
    <row r="15" spans="1:20" s="136" customFormat="1" ht="33.75" x14ac:dyDescent="0.25">
      <c r="A15" s="57">
        <f t="shared" si="1"/>
        <v>3</v>
      </c>
      <c r="B15" s="154" t="s">
        <v>52</v>
      </c>
      <c r="C15" s="165" t="s">
        <v>122</v>
      </c>
      <c r="D15" s="166" t="s">
        <v>59</v>
      </c>
      <c r="E15" s="167">
        <f>aprēķini!I4</f>
        <v>342.2</v>
      </c>
      <c r="F15" s="168"/>
      <c r="G15" s="159"/>
      <c r="H15" s="159"/>
      <c r="I15" s="169"/>
      <c r="J15" s="170"/>
      <c r="K15" s="169"/>
      <c r="L15" s="161"/>
      <c r="M15" s="161"/>
      <c r="N15" s="161"/>
      <c r="O15" s="161"/>
      <c r="P15" s="161"/>
      <c r="Q15" s="161"/>
      <c r="R15"/>
      <c r="S15"/>
      <c r="T15"/>
    </row>
    <row r="16" spans="1:20" s="136" customFormat="1" ht="22.5" x14ac:dyDescent="0.25">
      <c r="A16" s="57">
        <f t="shared" si="1"/>
        <v>4</v>
      </c>
      <c r="B16" s="154" t="s">
        <v>52</v>
      </c>
      <c r="C16" s="171" t="s">
        <v>123</v>
      </c>
      <c r="D16" s="166" t="s">
        <v>54</v>
      </c>
      <c r="E16" s="172">
        <f>aprēķini!P4</f>
        <v>359.31</v>
      </c>
      <c r="F16" s="168"/>
      <c r="G16" s="159"/>
      <c r="H16" s="159"/>
      <c r="I16" s="169"/>
      <c r="J16" s="170"/>
      <c r="K16" s="169"/>
      <c r="L16" s="161"/>
      <c r="M16" s="161"/>
      <c r="N16" s="161"/>
      <c r="O16" s="161"/>
      <c r="P16" s="161"/>
      <c r="Q16" s="161"/>
      <c r="R16"/>
      <c r="S16"/>
      <c r="T16"/>
    </row>
    <row r="17" spans="1:20" s="136" customFormat="1" x14ac:dyDescent="0.25">
      <c r="A17" s="57">
        <f t="shared" si="1"/>
        <v>5</v>
      </c>
      <c r="B17" s="154" t="s">
        <v>52</v>
      </c>
      <c r="C17" s="173" t="s">
        <v>124</v>
      </c>
      <c r="D17" s="168" t="s">
        <v>59</v>
      </c>
      <c r="E17" s="160">
        <f>E15</f>
        <v>342.2</v>
      </c>
      <c r="F17" s="169"/>
      <c r="G17" s="159"/>
      <c r="H17" s="159"/>
      <c r="I17" s="169"/>
      <c r="J17" s="170"/>
      <c r="K17" s="169"/>
      <c r="L17" s="161"/>
      <c r="M17" s="161"/>
      <c r="N17" s="161"/>
      <c r="O17" s="161"/>
      <c r="P17" s="161"/>
      <c r="Q17" s="161"/>
      <c r="R17"/>
      <c r="S17"/>
      <c r="T17"/>
    </row>
    <row r="18" spans="1:20" x14ac:dyDescent="0.25">
      <c r="A18" s="57" t="str">
        <f t="shared" si="1"/>
        <v xml:space="preserve"> </v>
      </c>
      <c r="B18" s="174"/>
      <c r="C18" s="175" t="s">
        <v>125</v>
      </c>
      <c r="D18" s="174" t="s">
        <v>76</v>
      </c>
      <c r="E18" s="160">
        <f>ROUNDUP(E17*F18,0)</f>
        <v>890</v>
      </c>
      <c r="F18" s="169">
        <v>2.6</v>
      </c>
      <c r="G18" s="159"/>
      <c r="H18" s="159"/>
      <c r="I18" s="169"/>
      <c r="J18" s="169"/>
      <c r="K18" s="169"/>
      <c r="L18" s="161"/>
      <c r="M18" s="161"/>
      <c r="N18" s="161"/>
      <c r="O18" s="161"/>
      <c r="P18" s="161"/>
      <c r="Q18" s="161"/>
    </row>
    <row r="19" spans="1:20" x14ac:dyDescent="0.25">
      <c r="A19" s="57" t="str">
        <f t="shared" si="1"/>
        <v xml:space="preserve"> </v>
      </c>
      <c r="B19" s="174"/>
      <c r="C19" s="176" t="s">
        <v>126</v>
      </c>
      <c r="D19" s="169" t="s">
        <v>76</v>
      </c>
      <c r="E19" s="160">
        <f>ROUNDUP(E17*F19,0)</f>
        <v>685</v>
      </c>
      <c r="F19" s="169">
        <v>2</v>
      </c>
      <c r="G19" s="159"/>
      <c r="H19" s="159"/>
      <c r="I19" s="169"/>
      <c r="J19" s="169"/>
      <c r="K19" s="169"/>
      <c r="L19" s="161"/>
      <c r="M19" s="161"/>
      <c r="N19" s="161"/>
      <c r="O19" s="161"/>
      <c r="P19" s="161"/>
      <c r="Q19" s="161"/>
    </row>
    <row r="20" spans="1:20" x14ac:dyDescent="0.25">
      <c r="A20" s="57" t="str">
        <f t="shared" si="1"/>
        <v xml:space="preserve"> </v>
      </c>
      <c r="B20" s="174"/>
      <c r="C20" s="175" t="s">
        <v>127</v>
      </c>
      <c r="D20" s="174" t="s">
        <v>72</v>
      </c>
      <c r="E20" s="160">
        <f>ROUNDUP(E17*F20,0)</f>
        <v>137</v>
      </c>
      <c r="F20" s="169">
        <v>0.4</v>
      </c>
      <c r="G20" s="159"/>
      <c r="H20" s="159"/>
      <c r="I20" s="169"/>
      <c r="J20" s="169"/>
      <c r="K20" s="169"/>
      <c r="L20" s="161"/>
      <c r="M20" s="161"/>
      <c r="N20" s="161"/>
      <c r="O20" s="161"/>
      <c r="P20" s="161"/>
      <c r="Q20" s="161"/>
    </row>
    <row r="21" spans="1:20" x14ac:dyDescent="0.25">
      <c r="A21" s="57" t="str">
        <f t="shared" si="1"/>
        <v xml:space="preserve"> </v>
      </c>
      <c r="B21" s="177"/>
      <c r="C21" s="178" t="s">
        <v>128</v>
      </c>
      <c r="D21" s="177" t="s">
        <v>76</v>
      </c>
      <c r="E21" s="179">
        <f>ROUNDUP(E17*F21,0)</f>
        <v>856</v>
      </c>
      <c r="F21" s="180">
        <v>2.5</v>
      </c>
      <c r="G21" s="159"/>
      <c r="H21" s="159"/>
      <c r="I21" s="180"/>
      <c r="J21" s="180"/>
      <c r="K21" s="179"/>
      <c r="L21" s="181"/>
      <c r="M21" s="181"/>
      <c r="N21" s="181"/>
      <c r="O21" s="181"/>
      <c r="P21" s="181"/>
      <c r="Q21" s="181"/>
    </row>
    <row r="22" spans="1:20" x14ac:dyDescent="0.25">
      <c r="A22" s="57" t="str">
        <f t="shared" si="1"/>
        <v xml:space="preserve"> </v>
      </c>
      <c r="B22" s="174"/>
      <c r="C22" s="175" t="s">
        <v>129</v>
      </c>
      <c r="D22" s="174" t="s">
        <v>72</v>
      </c>
      <c r="E22" s="160">
        <f>ROUNDUP(E17*F22,2)</f>
        <v>85.55</v>
      </c>
      <c r="F22" s="169">
        <v>0.25</v>
      </c>
      <c r="G22" s="159"/>
      <c r="H22" s="159"/>
      <c r="I22" s="169"/>
      <c r="J22" s="169"/>
      <c r="K22" s="160"/>
      <c r="L22" s="161"/>
      <c r="M22" s="161"/>
      <c r="N22" s="161"/>
      <c r="O22" s="161"/>
      <c r="P22" s="161"/>
      <c r="Q22" s="161"/>
    </row>
    <row r="23" spans="1:20" ht="22.5" x14ac:dyDescent="0.25">
      <c r="A23" s="57">
        <f t="shared" si="1"/>
        <v>6</v>
      </c>
      <c r="B23" s="154" t="s">
        <v>52</v>
      </c>
      <c r="C23" s="171" t="s">
        <v>130</v>
      </c>
      <c r="D23" s="166" t="s">
        <v>54</v>
      </c>
      <c r="E23" s="182">
        <f>aprēķini!K24</f>
        <v>3410.82</v>
      </c>
      <c r="F23" s="168"/>
      <c r="G23" s="159"/>
      <c r="H23" s="159"/>
      <c r="I23" s="169"/>
      <c r="J23" s="170"/>
      <c r="K23" s="169"/>
      <c r="L23" s="161"/>
      <c r="M23" s="161"/>
      <c r="N23" s="161"/>
      <c r="O23" s="161"/>
      <c r="P23" s="161"/>
      <c r="Q23" s="161"/>
    </row>
    <row r="24" spans="1:20" x14ac:dyDescent="0.25">
      <c r="A24" s="183" t="str">
        <f t="shared" ref="A24:A26" si="2">IF(COUNTBLANK(I24)=1," ",COUNTA($I24:I$55))</f>
        <v xml:space="preserve"> </v>
      </c>
      <c r="B24" s="139"/>
      <c r="C24" s="110" t="s">
        <v>131</v>
      </c>
      <c r="D24" s="139"/>
      <c r="E24" s="184"/>
      <c r="F24" s="184"/>
      <c r="G24" s="139"/>
      <c r="H24" s="139"/>
      <c r="I24" s="139"/>
      <c r="J24" s="139"/>
      <c r="K24" s="139"/>
      <c r="L24" s="139"/>
      <c r="M24" s="185">
        <f>SUMIF($Q13:$Q23,"&gt;0",M13:M23)</f>
        <v>0</v>
      </c>
      <c r="N24" s="185">
        <f>SUMIF($Q13:$Q23,"&gt;0",N13:N23)</f>
        <v>0</v>
      </c>
      <c r="O24" s="185">
        <f>SUMIF($Q13:$Q23,"&gt;0",O13:O23)</f>
        <v>0</v>
      </c>
      <c r="P24" s="185">
        <f>SUMIF($Q13:$Q23,"&gt;0",P13:P23)</f>
        <v>0</v>
      </c>
      <c r="Q24" s="185">
        <f>SUMIF($Q13:$Q23,"&gt;0",Q13:Q23)</f>
        <v>0</v>
      </c>
    </row>
    <row r="25" spans="1:20" x14ac:dyDescent="0.25">
      <c r="A25" s="183" t="str">
        <f t="shared" si="2"/>
        <v xml:space="preserve"> </v>
      </c>
      <c r="B25" s="139"/>
      <c r="C25" s="186" t="s">
        <v>105</v>
      </c>
      <c r="D25" s="187"/>
      <c r="E25" s="187"/>
      <c r="F25" s="187"/>
      <c r="G25" s="188">
        <v>0</v>
      </c>
      <c r="H25" s="139"/>
      <c r="I25" s="139"/>
      <c r="J25" s="139"/>
      <c r="K25" s="139"/>
      <c r="L25" s="139"/>
      <c r="M25" s="189"/>
      <c r="N25" s="189"/>
      <c r="O25" s="189">
        <f>O24*G25</f>
        <v>0</v>
      </c>
      <c r="P25" s="189"/>
      <c r="Q25" s="189"/>
    </row>
    <row r="26" spans="1:20" x14ac:dyDescent="0.25">
      <c r="A26" s="183" t="str">
        <f t="shared" si="2"/>
        <v xml:space="preserve"> </v>
      </c>
      <c r="B26" s="139"/>
      <c r="C26" s="110" t="s">
        <v>106</v>
      </c>
      <c r="D26" s="187"/>
      <c r="E26" s="184"/>
      <c r="F26" s="184"/>
      <c r="G26" s="139"/>
      <c r="H26" s="184"/>
      <c r="I26" s="139"/>
      <c r="J26" s="139"/>
      <c r="K26" s="139"/>
      <c r="L26" s="139"/>
      <c r="M26" s="190">
        <f>SUM(M24:M25)</f>
        <v>0</v>
      </c>
      <c r="N26" s="190">
        <f>SUM(N24:N25)</f>
        <v>0</v>
      </c>
      <c r="O26" s="190">
        <f>SUM(O24:O25)</f>
        <v>0</v>
      </c>
      <c r="P26" s="190">
        <f>SUM(P24:P25)</f>
        <v>0</v>
      </c>
      <c r="Q26" s="190">
        <f>SUM(N26:P26)</f>
        <v>0</v>
      </c>
    </row>
    <row r="27" spans="1:20" x14ac:dyDescent="0.25">
      <c r="A27" s="191"/>
      <c r="B27" s="184"/>
      <c r="C27" s="192"/>
      <c r="D27" s="184"/>
      <c r="E27" s="184"/>
      <c r="F27" s="184"/>
      <c r="G27" s="135"/>
      <c r="H27" s="184"/>
      <c r="I27" s="184"/>
      <c r="J27" s="184"/>
      <c r="K27" s="184"/>
      <c r="L27" s="184"/>
      <c r="M27" s="184"/>
      <c r="N27" s="184"/>
      <c r="O27" s="184"/>
      <c r="P27" s="184"/>
      <c r="Q27" s="184"/>
    </row>
    <row r="28" spans="1:20" x14ac:dyDescent="0.25">
      <c r="A28" s="191"/>
      <c r="B28" s="184"/>
      <c r="C28" s="121" t="s">
        <v>25</v>
      </c>
      <c r="D28" s="122"/>
      <c r="E28" s="193"/>
      <c r="F28" s="184"/>
      <c r="G28" s="135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20" x14ac:dyDescent="0.25">
      <c r="A29" s="191"/>
      <c r="B29" s="184"/>
      <c r="C29" s="124" t="s">
        <v>27</v>
      </c>
      <c r="D29" s="122"/>
      <c r="E29" s="193"/>
      <c r="F29" s="184"/>
      <c r="G29" s="135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20" x14ac:dyDescent="0.25">
      <c r="A30" s="191"/>
      <c r="B30" s="184"/>
      <c r="C30" s="125"/>
      <c r="D30" s="122"/>
      <c r="E30" s="193"/>
      <c r="F30" s="184"/>
      <c r="G30" s="135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20" x14ac:dyDescent="0.25">
      <c r="A31" s="191"/>
      <c r="B31" s="184"/>
      <c r="C31" s="127" t="s">
        <v>29</v>
      </c>
      <c r="D31" s="122"/>
      <c r="E31" s="193"/>
      <c r="F31" s="184"/>
      <c r="G31" s="135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20" x14ac:dyDescent="0.25">
      <c r="A32" s="191"/>
      <c r="B32" s="184"/>
      <c r="C32" s="129" t="s">
        <v>30</v>
      </c>
      <c r="D32" s="122"/>
      <c r="E32" s="193"/>
      <c r="F32" s="194"/>
      <c r="G32" s="135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4" spans="10:10" x14ac:dyDescent="0.25">
      <c r="J34" s="130" t="s">
        <v>132</v>
      </c>
    </row>
  </sheetData>
  <sheetProtection selectLockedCells="1" selectUnlockedCells="1"/>
  <mergeCells count="11">
    <mergeCell ref="M10:Q10"/>
    <mergeCell ref="A1:G1"/>
    <mergeCell ref="A8:D8"/>
    <mergeCell ref="G8:J8"/>
    <mergeCell ref="N9:Q9"/>
    <mergeCell ref="A10:A11"/>
    <mergeCell ref="B10:B11"/>
    <mergeCell ref="C10:C11"/>
    <mergeCell ref="D10:D11"/>
    <mergeCell ref="E10:E11"/>
    <mergeCell ref="G10:L10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AJ53"/>
  <sheetViews>
    <sheetView view="pageBreakPreview" topLeftCell="A7" zoomScale="85" zoomScaleSheetLayoutView="85" workbookViewId="0">
      <selection activeCell="U25" activeCellId="1" sqref="E14:E62 U25"/>
    </sheetView>
  </sheetViews>
  <sheetFormatPr defaultRowHeight="15" x14ac:dyDescent="0.25"/>
  <cols>
    <col min="2" max="2" width="74.42578125" customWidth="1"/>
    <col min="3" max="3" width="6.28515625" customWidth="1"/>
    <col min="4" max="5" width="5.5703125" customWidth="1"/>
    <col min="6" max="6" width="9.42578125" customWidth="1"/>
    <col min="7" max="7" width="8.85546875" customWidth="1"/>
    <col min="8" max="12" width="5.5703125" customWidth="1"/>
    <col min="13" max="13" width="10.5703125" customWidth="1"/>
    <col min="14" max="14" width="8" customWidth="1"/>
    <col min="15" max="15" width="6.28515625" customWidth="1"/>
    <col min="16" max="17" width="7.140625" customWidth="1"/>
    <col min="18" max="18" width="6" customWidth="1"/>
    <col min="19" max="19" width="7.140625" customWidth="1"/>
    <col min="21" max="21" width="7.85546875" customWidth="1"/>
  </cols>
  <sheetData>
    <row r="1" spans="2:22" s="195" customFormat="1" x14ac:dyDescent="0.25">
      <c r="B1" s="196"/>
      <c r="C1" s="196"/>
      <c r="D1" s="196"/>
      <c r="E1" s="196"/>
      <c r="F1" s="196"/>
      <c r="G1" s="196"/>
      <c r="H1" s="196"/>
      <c r="I1" s="196"/>
      <c r="J1" s="196"/>
      <c r="K1" s="552" t="s">
        <v>133</v>
      </c>
      <c r="L1" s="552"/>
      <c r="M1" s="552" t="s">
        <v>134</v>
      </c>
      <c r="N1" s="552"/>
      <c r="O1" s="552" t="s">
        <v>135</v>
      </c>
      <c r="P1" s="552"/>
      <c r="Q1" s="553" t="s">
        <v>136</v>
      </c>
      <c r="R1" s="553"/>
      <c r="S1" s="553"/>
      <c r="T1" s="553"/>
      <c r="U1" s="553"/>
      <c r="V1" s="196"/>
    </row>
    <row r="2" spans="2:22" s="197" customFormat="1" ht="15" customHeight="1" x14ac:dyDescent="0.25">
      <c r="B2" s="551" t="s">
        <v>137</v>
      </c>
      <c r="C2" s="554" t="s">
        <v>138</v>
      </c>
      <c r="D2" s="554"/>
      <c r="E2" s="554"/>
      <c r="F2" s="554" t="s">
        <v>139</v>
      </c>
      <c r="G2" s="554"/>
      <c r="H2" s="554" t="s">
        <v>140</v>
      </c>
      <c r="I2" s="554"/>
      <c r="J2" s="554"/>
      <c r="K2" s="198"/>
      <c r="L2" s="198"/>
      <c r="M2" s="198" t="s">
        <v>141</v>
      </c>
      <c r="N2" s="198" t="s">
        <v>142</v>
      </c>
      <c r="O2" s="198" t="s">
        <v>142</v>
      </c>
      <c r="P2" s="198" t="s">
        <v>143</v>
      </c>
      <c r="Q2" s="198" t="s">
        <v>144</v>
      </c>
      <c r="R2" s="555" t="s">
        <v>145</v>
      </c>
      <c r="S2" s="555" t="s">
        <v>146</v>
      </c>
      <c r="T2" s="555" t="s">
        <v>147</v>
      </c>
      <c r="U2" s="555" t="s">
        <v>148</v>
      </c>
      <c r="V2" s="198"/>
    </row>
    <row r="3" spans="2:22" x14ac:dyDescent="0.25">
      <c r="B3" s="551"/>
      <c r="C3" s="198" t="s">
        <v>149</v>
      </c>
      <c r="D3" s="198" t="s">
        <v>150</v>
      </c>
      <c r="E3" s="198" t="s">
        <v>22</v>
      </c>
      <c r="F3" s="198" t="s">
        <v>151</v>
      </c>
      <c r="G3" s="198" t="s">
        <v>152</v>
      </c>
      <c r="H3" s="200" t="s">
        <v>153</v>
      </c>
      <c r="I3" s="200" t="s">
        <v>149</v>
      </c>
      <c r="J3" s="200" t="s">
        <v>150</v>
      </c>
      <c r="K3" s="200" t="s">
        <v>154</v>
      </c>
      <c r="L3" s="200" t="s">
        <v>155</v>
      </c>
      <c r="M3" s="201">
        <v>0.25</v>
      </c>
      <c r="N3" s="201">
        <v>0</v>
      </c>
      <c r="O3" s="198"/>
      <c r="P3" s="198"/>
      <c r="Q3" s="198"/>
      <c r="R3" s="555"/>
      <c r="S3" s="555"/>
      <c r="T3" s="555"/>
      <c r="U3" s="555"/>
      <c r="V3" s="198"/>
    </row>
    <row r="4" spans="2:22" x14ac:dyDescent="0.25">
      <c r="B4" s="202" t="s">
        <v>156</v>
      </c>
      <c r="C4" s="203">
        <f>22*5+4*2</f>
        <v>118</v>
      </c>
      <c r="D4" s="203"/>
      <c r="E4" s="203">
        <f>C4</f>
        <v>118</v>
      </c>
      <c r="F4" s="203">
        <v>2.9</v>
      </c>
      <c r="G4" s="203">
        <v>1</v>
      </c>
      <c r="H4" s="204">
        <f>F4*G4</f>
        <v>2.9</v>
      </c>
      <c r="I4" s="204">
        <f>H4*C4</f>
        <v>342.2</v>
      </c>
      <c r="J4" s="200"/>
      <c r="K4" s="200"/>
      <c r="L4" s="200"/>
      <c r="M4" s="201"/>
      <c r="N4" s="201"/>
      <c r="O4" s="198"/>
      <c r="P4" s="204">
        <f>E4*F4*1.05</f>
        <v>359.31</v>
      </c>
      <c r="Q4" s="198"/>
      <c r="R4" s="199"/>
      <c r="S4" s="199"/>
      <c r="T4" s="199"/>
      <c r="U4" s="199"/>
      <c r="V4" s="198"/>
    </row>
    <row r="5" spans="2:22" x14ac:dyDescent="0.25">
      <c r="B5" s="196"/>
      <c r="C5" s="198"/>
      <c r="D5" s="198"/>
      <c r="E5" s="198"/>
      <c r="F5" s="198"/>
      <c r="G5" s="198"/>
      <c r="H5" s="200"/>
      <c r="I5" s="200"/>
      <c r="J5" s="200"/>
      <c r="K5" s="200"/>
      <c r="L5" s="200"/>
      <c r="M5" s="201"/>
      <c r="N5" s="201"/>
      <c r="O5" s="198"/>
      <c r="P5" s="198"/>
      <c r="Q5" s="198"/>
      <c r="R5" s="199"/>
      <c r="S5" s="199"/>
      <c r="T5" s="199"/>
      <c r="U5" s="199"/>
      <c r="V5" s="198"/>
    </row>
    <row r="6" spans="2:22" x14ac:dyDescent="0.25">
      <c r="B6" s="551" t="s">
        <v>157</v>
      </c>
      <c r="C6" s="203">
        <f t="shared" ref="C6:C23" si="0">E6-D6</f>
        <v>32</v>
      </c>
      <c r="D6" s="203">
        <v>26</v>
      </c>
      <c r="E6" s="203">
        <v>58</v>
      </c>
      <c r="F6" s="203">
        <v>1.85</v>
      </c>
      <c r="G6" s="203">
        <v>1.5</v>
      </c>
      <c r="H6" s="204">
        <f t="shared" ref="H6:H23" si="1">F6*G6</f>
        <v>2.7750000000000004</v>
      </c>
      <c r="I6" s="204">
        <f t="shared" ref="I6:I23" si="2">H6*C6</f>
        <v>88.800000000000011</v>
      </c>
      <c r="J6" s="205">
        <f t="shared" ref="J6:J23" si="3">H6*D6</f>
        <v>72.150000000000006</v>
      </c>
      <c r="K6" s="204">
        <f t="shared" ref="K6:K21" si="4">(F6*2+G6*2)*E6</f>
        <v>388.6</v>
      </c>
      <c r="L6" s="204"/>
      <c r="M6" s="204">
        <f t="shared" ref="M6:M23" si="5">K6*$M$3</f>
        <v>97.15</v>
      </c>
      <c r="N6" s="204"/>
      <c r="O6" s="204">
        <f t="shared" ref="O6:O23" si="6">F6*D6</f>
        <v>48.1</v>
      </c>
      <c r="P6" s="204">
        <f t="shared" ref="P6:P21" si="7">E6*F6*1.05</f>
        <v>112.66500000000002</v>
      </c>
      <c r="Q6" s="204">
        <f t="shared" ref="Q6:Q23" si="8">E6*(F6+2*G6)</f>
        <v>281.29999999999995</v>
      </c>
      <c r="R6" s="204">
        <f t="shared" ref="R6:R23" si="9">Q6</f>
        <v>281.29999999999995</v>
      </c>
      <c r="S6" s="204">
        <f t="shared" ref="S6:S23" si="10">E6*F6</f>
        <v>107.30000000000001</v>
      </c>
      <c r="T6" s="204">
        <f t="shared" ref="T6:T23" si="11">S6</f>
        <v>107.30000000000001</v>
      </c>
      <c r="U6" s="206"/>
      <c r="V6" s="207" t="s">
        <v>158</v>
      </c>
    </row>
    <row r="7" spans="2:22" x14ac:dyDescent="0.25">
      <c r="B7" s="551"/>
      <c r="C7" s="203">
        <f t="shared" si="0"/>
        <v>32</v>
      </c>
      <c r="D7" s="203">
        <f>D6</f>
        <v>26</v>
      </c>
      <c r="E7" s="203">
        <f>E6</f>
        <v>58</v>
      </c>
      <c r="F7" s="203">
        <v>0.7</v>
      </c>
      <c r="G7" s="203">
        <v>2.25</v>
      </c>
      <c r="H7" s="204">
        <f t="shared" si="1"/>
        <v>1.575</v>
      </c>
      <c r="I7" s="204">
        <f t="shared" si="2"/>
        <v>50.4</v>
      </c>
      <c r="J7" s="205">
        <f t="shared" si="3"/>
        <v>40.949999999999996</v>
      </c>
      <c r="K7" s="204">
        <f t="shared" si="4"/>
        <v>342.20000000000005</v>
      </c>
      <c r="L7" s="204"/>
      <c r="M7" s="204">
        <f t="shared" si="5"/>
        <v>85.550000000000011</v>
      </c>
      <c r="N7" s="204"/>
      <c r="O7" s="204">
        <f t="shared" si="6"/>
        <v>18.2</v>
      </c>
      <c r="P7" s="204">
        <f t="shared" si="7"/>
        <v>42.629999999999995</v>
      </c>
      <c r="Q7" s="204">
        <f t="shared" si="8"/>
        <v>301.60000000000002</v>
      </c>
      <c r="R7" s="204">
        <f t="shared" si="9"/>
        <v>301.60000000000002</v>
      </c>
      <c r="S7" s="204">
        <f t="shared" si="10"/>
        <v>40.599999999999994</v>
      </c>
      <c r="T7" s="204">
        <f t="shared" si="11"/>
        <v>40.599999999999994</v>
      </c>
      <c r="U7" s="206"/>
      <c r="V7" s="207" t="s">
        <v>159</v>
      </c>
    </row>
    <row r="8" spans="2:22" x14ac:dyDescent="0.25">
      <c r="B8" s="551" t="s">
        <v>160</v>
      </c>
      <c r="C8" s="203">
        <f t="shared" si="0"/>
        <v>19</v>
      </c>
      <c r="D8" s="203">
        <v>6</v>
      </c>
      <c r="E8" s="203">
        <v>25</v>
      </c>
      <c r="F8" s="203">
        <v>1.1499999999999999</v>
      </c>
      <c r="G8" s="203">
        <v>1.35</v>
      </c>
      <c r="H8" s="204">
        <f t="shared" si="1"/>
        <v>1.5525</v>
      </c>
      <c r="I8" s="204">
        <f t="shared" si="2"/>
        <v>29.497499999999999</v>
      </c>
      <c r="J8" s="205">
        <f t="shared" si="3"/>
        <v>9.3149999999999995</v>
      </c>
      <c r="K8" s="204">
        <f t="shared" si="4"/>
        <v>125</v>
      </c>
      <c r="L8" s="204"/>
      <c r="M8" s="204">
        <f t="shared" si="5"/>
        <v>31.25</v>
      </c>
      <c r="N8" s="204"/>
      <c r="O8" s="204">
        <f t="shared" si="6"/>
        <v>6.8999999999999995</v>
      </c>
      <c r="P8" s="204">
        <f t="shared" si="7"/>
        <v>30.187499999999996</v>
      </c>
      <c r="Q8" s="204">
        <f t="shared" si="8"/>
        <v>96.25</v>
      </c>
      <c r="R8" s="204">
        <f t="shared" si="9"/>
        <v>96.25</v>
      </c>
      <c r="S8" s="204">
        <f t="shared" si="10"/>
        <v>28.749999999999996</v>
      </c>
      <c r="T8" s="204">
        <f t="shared" si="11"/>
        <v>28.749999999999996</v>
      </c>
      <c r="U8" s="206"/>
      <c r="V8" s="207" t="s">
        <v>161</v>
      </c>
    </row>
    <row r="9" spans="2:22" x14ac:dyDescent="0.25">
      <c r="B9" s="551"/>
      <c r="C9" s="203">
        <f t="shared" si="0"/>
        <v>19</v>
      </c>
      <c r="D9" s="203">
        <f>D8</f>
        <v>6</v>
      </c>
      <c r="E9" s="203">
        <f>E8</f>
        <v>25</v>
      </c>
      <c r="F9" s="203">
        <v>0.7</v>
      </c>
      <c r="G9" s="203">
        <v>2.1</v>
      </c>
      <c r="H9" s="204">
        <f t="shared" si="1"/>
        <v>1.47</v>
      </c>
      <c r="I9" s="204">
        <f t="shared" si="2"/>
        <v>27.93</v>
      </c>
      <c r="J9" s="205">
        <f t="shared" si="3"/>
        <v>8.82</v>
      </c>
      <c r="K9" s="204">
        <f t="shared" si="4"/>
        <v>140</v>
      </c>
      <c r="L9" s="204"/>
      <c r="M9" s="204">
        <f t="shared" si="5"/>
        <v>35</v>
      </c>
      <c r="N9" s="204"/>
      <c r="O9" s="204">
        <f t="shared" si="6"/>
        <v>4.1999999999999993</v>
      </c>
      <c r="P9" s="204">
        <f t="shared" si="7"/>
        <v>18.375</v>
      </c>
      <c r="Q9" s="204">
        <f t="shared" si="8"/>
        <v>122.50000000000001</v>
      </c>
      <c r="R9" s="204">
        <f t="shared" si="9"/>
        <v>122.50000000000001</v>
      </c>
      <c r="S9" s="204">
        <f t="shared" si="10"/>
        <v>17.5</v>
      </c>
      <c r="T9" s="204">
        <f t="shared" si="11"/>
        <v>17.5</v>
      </c>
      <c r="U9" s="206"/>
      <c r="V9" s="207" t="s">
        <v>162</v>
      </c>
    </row>
    <row r="10" spans="2:22" x14ac:dyDescent="0.25">
      <c r="B10" s="551" t="s">
        <v>163</v>
      </c>
      <c r="C10" s="203">
        <f t="shared" si="0"/>
        <v>18</v>
      </c>
      <c r="D10" s="203">
        <v>7</v>
      </c>
      <c r="E10" s="203">
        <v>25</v>
      </c>
      <c r="F10" s="203">
        <v>1.1499999999999999</v>
      </c>
      <c r="G10" s="203">
        <v>1.35</v>
      </c>
      <c r="H10" s="204">
        <f t="shared" si="1"/>
        <v>1.5525</v>
      </c>
      <c r="I10" s="204">
        <f t="shared" si="2"/>
        <v>27.945</v>
      </c>
      <c r="J10" s="205">
        <f t="shared" si="3"/>
        <v>10.8675</v>
      </c>
      <c r="K10" s="204">
        <f t="shared" si="4"/>
        <v>125</v>
      </c>
      <c r="L10" s="204"/>
      <c r="M10" s="204">
        <f t="shared" si="5"/>
        <v>31.25</v>
      </c>
      <c r="N10" s="204"/>
      <c r="O10" s="204">
        <f t="shared" si="6"/>
        <v>8.0499999999999989</v>
      </c>
      <c r="P10" s="204">
        <f t="shared" si="7"/>
        <v>30.187499999999996</v>
      </c>
      <c r="Q10" s="204">
        <f t="shared" si="8"/>
        <v>96.25</v>
      </c>
      <c r="R10" s="204">
        <f t="shared" si="9"/>
        <v>96.25</v>
      </c>
      <c r="S10" s="204">
        <f t="shared" si="10"/>
        <v>28.749999999999996</v>
      </c>
      <c r="T10" s="204">
        <f t="shared" si="11"/>
        <v>28.749999999999996</v>
      </c>
      <c r="U10" s="206"/>
      <c r="V10" s="207" t="s">
        <v>161</v>
      </c>
    </row>
    <row r="11" spans="2:22" x14ac:dyDescent="0.25">
      <c r="B11" s="551"/>
      <c r="C11" s="203">
        <f t="shared" si="0"/>
        <v>18</v>
      </c>
      <c r="D11" s="203">
        <f>D10</f>
        <v>7</v>
      </c>
      <c r="E11" s="203">
        <f>E10</f>
        <v>25</v>
      </c>
      <c r="F11" s="203">
        <v>0.7</v>
      </c>
      <c r="G11" s="203">
        <v>2.1</v>
      </c>
      <c r="H11" s="204">
        <f t="shared" si="1"/>
        <v>1.47</v>
      </c>
      <c r="I11" s="204">
        <f t="shared" si="2"/>
        <v>26.46</v>
      </c>
      <c r="J11" s="205">
        <f t="shared" si="3"/>
        <v>10.29</v>
      </c>
      <c r="K11" s="204">
        <f t="shared" si="4"/>
        <v>140</v>
      </c>
      <c r="L11" s="204"/>
      <c r="M11" s="204">
        <f t="shared" si="5"/>
        <v>35</v>
      </c>
      <c r="N11" s="204"/>
      <c r="O11" s="204">
        <f t="shared" si="6"/>
        <v>4.8999999999999995</v>
      </c>
      <c r="P11" s="204">
        <f t="shared" si="7"/>
        <v>18.375</v>
      </c>
      <c r="Q11" s="204">
        <f t="shared" si="8"/>
        <v>122.50000000000001</v>
      </c>
      <c r="R11" s="204">
        <f t="shared" si="9"/>
        <v>122.50000000000001</v>
      </c>
      <c r="S11" s="204">
        <f t="shared" si="10"/>
        <v>17.5</v>
      </c>
      <c r="T11" s="204">
        <f t="shared" si="11"/>
        <v>17.5</v>
      </c>
      <c r="U11" s="206"/>
      <c r="V11" s="207" t="s">
        <v>162</v>
      </c>
    </row>
    <row r="12" spans="2:22" x14ac:dyDescent="0.25">
      <c r="B12" s="551" t="s">
        <v>164</v>
      </c>
      <c r="C12" s="203">
        <f t="shared" si="0"/>
        <v>1</v>
      </c>
      <c r="D12" s="203">
        <v>4</v>
      </c>
      <c r="E12" s="203">
        <v>5</v>
      </c>
      <c r="F12" s="203">
        <v>1.2</v>
      </c>
      <c r="G12" s="203">
        <v>1.45</v>
      </c>
      <c r="H12" s="204">
        <f t="shared" si="1"/>
        <v>1.74</v>
      </c>
      <c r="I12" s="204">
        <f t="shared" si="2"/>
        <v>1.74</v>
      </c>
      <c r="J12" s="205">
        <f t="shared" si="3"/>
        <v>6.96</v>
      </c>
      <c r="K12" s="204">
        <f t="shared" si="4"/>
        <v>26.5</v>
      </c>
      <c r="L12" s="204"/>
      <c r="M12" s="204">
        <f t="shared" si="5"/>
        <v>6.625</v>
      </c>
      <c r="N12" s="204"/>
      <c r="O12" s="204">
        <f t="shared" si="6"/>
        <v>4.8</v>
      </c>
      <c r="P12" s="204">
        <f t="shared" si="7"/>
        <v>6.3000000000000007</v>
      </c>
      <c r="Q12" s="204">
        <f t="shared" si="8"/>
        <v>20.5</v>
      </c>
      <c r="R12" s="204">
        <f t="shared" si="9"/>
        <v>20.5</v>
      </c>
      <c r="S12" s="204">
        <f t="shared" si="10"/>
        <v>6</v>
      </c>
      <c r="T12" s="204">
        <f t="shared" si="11"/>
        <v>6</v>
      </c>
      <c r="U12" s="206"/>
      <c r="V12" s="207" t="s">
        <v>161</v>
      </c>
    </row>
    <row r="13" spans="2:22" x14ac:dyDescent="0.25">
      <c r="B13" s="551"/>
      <c r="C13" s="203">
        <f t="shared" si="0"/>
        <v>1</v>
      </c>
      <c r="D13" s="203">
        <f>D12</f>
        <v>4</v>
      </c>
      <c r="E13" s="203">
        <f>E12</f>
        <v>5</v>
      </c>
      <c r="F13" s="203">
        <v>0.7</v>
      </c>
      <c r="G13" s="203">
        <v>2.25</v>
      </c>
      <c r="H13" s="204">
        <f t="shared" si="1"/>
        <v>1.575</v>
      </c>
      <c r="I13" s="204">
        <f t="shared" si="2"/>
        <v>1.575</v>
      </c>
      <c r="J13" s="205">
        <f t="shared" si="3"/>
        <v>6.3</v>
      </c>
      <c r="K13" s="204">
        <f t="shared" si="4"/>
        <v>29.5</v>
      </c>
      <c r="L13" s="204"/>
      <c r="M13" s="204">
        <f t="shared" si="5"/>
        <v>7.375</v>
      </c>
      <c r="N13" s="204"/>
      <c r="O13" s="204">
        <f t="shared" si="6"/>
        <v>2.8</v>
      </c>
      <c r="P13" s="204">
        <f t="shared" si="7"/>
        <v>3.6750000000000003</v>
      </c>
      <c r="Q13" s="204">
        <f t="shared" si="8"/>
        <v>26</v>
      </c>
      <c r="R13" s="204">
        <f t="shared" si="9"/>
        <v>26</v>
      </c>
      <c r="S13" s="204">
        <f t="shared" si="10"/>
        <v>3.5</v>
      </c>
      <c r="T13" s="204">
        <f t="shared" si="11"/>
        <v>3.5</v>
      </c>
      <c r="U13" s="206"/>
      <c r="V13" s="207" t="s">
        <v>162</v>
      </c>
    </row>
    <row r="14" spans="2:22" x14ac:dyDescent="0.25">
      <c r="B14" s="551" t="s">
        <v>165</v>
      </c>
      <c r="C14" s="203">
        <f t="shared" si="0"/>
        <v>1</v>
      </c>
      <c r="D14" s="203">
        <v>4</v>
      </c>
      <c r="E14" s="203">
        <v>5</v>
      </c>
      <c r="F14" s="203">
        <v>1.85</v>
      </c>
      <c r="G14" s="203">
        <v>1.45</v>
      </c>
      <c r="H14" s="204">
        <f t="shared" si="1"/>
        <v>2.6825000000000001</v>
      </c>
      <c r="I14" s="204">
        <f t="shared" si="2"/>
        <v>2.6825000000000001</v>
      </c>
      <c r="J14" s="205">
        <f t="shared" si="3"/>
        <v>10.73</v>
      </c>
      <c r="K14" s="204">
        <f t="shared" si="4"/>
        <v>33</v>
      </c>
      <c r="L14" s="204"/>
      <c r="M14" s="204">
        <f t="shared" si="5"/>
        <v>8.25</v>
      </c>
      <c r="N14" s="204"/>
      <c r="O14" s="204">
        <f t="shared" si="6"/>
        <v>7.4</v>
      </c>
      <c r="P14" s="204">
        <f t="shared" si="7"/>
        <v>9.7125000000000004</v>
      </c>
      <c r="Q14" s="204">
        <f t="shared" si="8"/>
        <v>23.75</v>
      </c>
      <c r="R14" s="204">
        <f t="shared" si="9"/>
        <v>23.75</v>
      </c>
      <c r="S14" s="204">
        <f t="shared" si="10"/>
        <v>9.25</v>
      </c>
      <c r="T14" s="204">
        <f t="shared" si="11"/>
        <v>9.25</v>
      </c>
      <c r="U14" s="206"/>
      <c r="V14" s="207" t="s">
        <v>161</v>
      </c>
    </row>
    <row r="15" spans="2:22" x14ac:dyDescent="0.25">
      <c r="B15" s="551"/>
      <c r="C15" s="203">
        <f t="shared" si="0"/>
        <v>1</v>
      </c>
      <c r="D15" s="203">
        <f>D14</f>
        <v>4</v>
      </c>
      <c r="E15" s="203">
        <f>E14</f>
        <v>5</v>
      </c>
      <c r="F15" s="203">
        <v>0.7</v>
      </c>
      <c r="G15" s="203">
        <v>2.25</v>
      </c>
      <c r="H15" s="204">
        <f t="shared" si="1"/>
        <v>1.575</v>
      </c>
      <c r="I15" s="204">
        <f t="shared" si="2"/>
        <v>1.575</v>
      </c>
      <c r="J15" s="205">
        <f t="shared" si="3"/>
        <v>6.3</v>
      </c>
      <c r="K15" s="204">
        <f t="shared" si="4"/>
        <v>29.5</v>
      </c>
      <c r="L15" s="204"/>
      <c r="M15" s="204">
        <f t="shared" si="5"/>
        <v>7.375</v>
      </c>
      <c r="N15" s="204"/>
      <c r="O15" s="204">
        <f t="shared" si="6"/>
        <v>2.8</v>
      </c>
      <c r="P15" s="204">
        <f t="shared" si="7"/>
        <v>3.6750000000000003</v>
      </c>
      <c r="Q15" s="204">
        <f t="shared" si="8"/>
        <v>26</v>
      </c>
      <c r="R15" s="204">
        <f t="shared" si="9"/>
        <v>26</v>
      </c>
      <c r="S15" s="204">
        <f t="shared" si="10"/>
        <v>3.5</v>
      </c>
      <c r="T15" s="204">
        <f t="shared" si="11"/>
        <v>3.5</v>
      </c>
      <c r="U15" s="206"/>
      <c r="V15" s="207" t="s">
        <v>162</v>
      </c>
    </row>
    <row r="16" spans="2:22" x14ac:dyDescent="0.25">
      <c r="B16" s="202" t="s">
        <v>166</v>
      </c>
      <c r="C16" s="203">
        <f t="shared" si="0"/>
        <v>12</v>
      </c>
      <c r="D16" s="203">
        <v>3</v>
      </c>
      <c r="E16" s="203">
        <v>15</v>
      </c>
      <c r="F16" s="203">
        <v>1.75</v>
      </c>
      <c r="G16" s="203">
        <v>1.47</v>
      </c>
      <c r="H16" s="204">
        <f t="shared" si="1"/>
        <v>2.5724999999999998</v>
      </c>
      <c r="I16" s="204">
        <f t="shared" si="2"/>
        <v>30.869999999999997</v>
      </c>
      <c r="J16" s="205">
        <f t="shared" si="3"/>
        <v>7.7174999999999994</v>
      </c>
      <c r="K16" s="204">
        <f t="shared" si="4"/>
        <v>96.6</v>
      </c>
      <c r="L16" s="204"/>
      <c r="M16" s="204">
        <f t="shared" si="5"/>
        <v>24.15</v>
      </c>
      <c r="N16" s="204"/>
      <c r="O16" s="204">
        <f t="shared" si="6"/>
        <v>5.25</v>
      </c>
      <c r="P16" s="204">
        <f t="shared" si="7"/>
        <v>27.5625</v>
      </c>
      <c r="Q16" s="204">
        <f t="shared" si="8"/>
        <v>70.349999999999994</v>
      </c>
      <c r="R16" s="204">
        <f t="shared" si="9"/>
        <v>70.349999999999994</v>
      </c>
      <c r="S16" s="204">
        <f t="shared" si="10"/>
        <v>26.25</v>
      </c>
      <c r="T16" s="204">
        <f t="shared" si="11"/>
        <v>26.25</v>
      </c>
      <c r="U16" s="208"/>
      <c r="V16" s="207" t="s">
        <v>167</v>
      </c>
    </row>
    <row r="17" spans="1:36" x14ac:dyDescent="0.25">
      <c r="B17" s="202" t="s">
        <v>168</v>
      </c>
      <c r="C17" s="203">
        <f t="shared" si="0"/>
        <v>92</v>
      </c>
      <c r="D17" s="203">
        <v>12</v>
      </c>
      <c r="E17" s="203">
        <v>104</v>
      </c>
      <c r="F17" s="203">
        <v>2.91</v>
      </c>
      <c r="G17" s="203">
        <v>1.47</v>
      </c>
      <c r="H17" s="204">
        <f t="shared" si="1"/>
        <v>4.2777000000000003</v>
      </c>
      <c r="I17" s="204">
        <f t="shared" si="2"/>
        <v>393.54840000000002</v>
      </c>
      <c r="J17" s="205">
        <f t="shared" si="3"/>
        <v>51.332400000000007</v>
      </c>
      <c r="K17" s="204">
        <f t="shared" si="4"/>
        <v>911.04</v>
      </c>
      <c r="L17" s="204"/>
      <c r="M17" s="204">
        <f t="shared" si="5"/>
        <v>227.76</v>
      </c>
      <c r="N17" s="204"/>
      <c r="O17" s="204">
        <f t="shared" si="6"/>
        <v>34.92</v>
      </c>
      <c r="P17" s="204">
        <f t="shared" si="7"/>
        <v>317.77199999999999</v>
      </c>
      <c r="Q17" s="204">
        <f t="shared" si="8"/>
        <v>608.4</v>
      </c>
      <c r="R17" s="204">
        <f t="shared" si="9"/>
        <v>608.4</v>
      </c>
      <c r="S17" s="204">
        <f t="shared" si="10"/>
        <v>302.64</v>
      </c>
      <c r="T17" s="204">
        <f t="shared" si="11"/>
        <v>302.64</v>
      </c>
      <c r="U17" s="208"/>
      <c r="V17" s="207" t="s">
        <v>169</v>
      </c>
    </row>
    <row r="18" spans="1:36" x14ac:dyDescent="0.25">
      <c r="B18" s="202" t="s">
        <v>170</v>
      </c>
      <c r="C18" s="203">
        <f t="shared" si="0"/>
        <v>93</v>
      </c>
      <c r="D18" s="203">
        <v>11</v>
      </c>
      <c r="E18" s="203">
        <v>104</v>
      </c>
      <c r="F18" s="203">
        <v>1.17</v>
      </c>
      <c r="G18" s="203">
        <v>1.47</v>
      </c>
      <c r="H18" s="204">
        <f t="shared" si="1"/>
        <v>1.7198999999999998</v>
      </c>
      <c r="I18" s="204">
        <f t="shared" si="2"/>
        <v>159.95069999999998</v>
      </c>
      <c r="J18" s="205">
        <f t="shared" si="3"/>
        <v>18.918899999999997</v>
      </c>
      <c r="K18" s="204">
        <f t="shared" si="4"/>
        <v>549.11999999999989</v>
      </c>
      <c r="L18" s="204"/>
      <c r="M18" s="204">
        <f t="shared" si="5"/>
        <v>137.27999999999997</v>
      </c>
      <c r="N18" s="204"/>
      <c r="O18" s="204">
        <f t="shared" si="6"/>
        <v>12.87</v>
      </c>
      <c r="P18" s="204">
        <f t="shared" si="7"/>
        <v>127.764</v>
      </c>
      <c r="Q18" s="204">
        <f t="shared" si="8"/>
        <v>427.43999999999994</v>
      </c>
      <c r="R18" s="204">
        <f t="shared" si="9"/>
        <v>427.43999999999994</v>
      </c>
      <c r="S18" s="204">
        <f t="shared" si="10"/>
        <v>121.67999999999999</v>
      </c>
      <c r="T18" s="204">
        <f t="shared" si="11"/>
        <v>121.67999999999999</v>
      </c>
      <c r="U18" s="208"/>
      <c r="V18" s="209"/>
    </row>
    <row r="19" spans="1:36" x14ac:dyDescent="0.25">
      <c r="B19" s="202" t="s">
        <v>171</v>
      </c>
      <c r="C19" s="203">
        <f t="shared" si="0"/>
        <v>32</v>
      </c>
      <c r="D19" s="203">
        <v>0</v>
      </c>
      <c r="E19" s="203">
        <v>32</v>
      </c>
      <c r="F19" s="203">
        <v>2.83</v>
      </c>
      <c r="G19" s="203">
        <v>1.21</v>
      </c>
      <c r="H19" s="204">
        <f t="shared" si="1"/>
        <v>3.4243000000000001</v>
      </c>
      <c r="I19" s="204">
        <f t="shared" si="2"/>
        <v>109.5776</v>
      </c>
      <c r="J19" s="205">
        <f t="shared" si="3"/>
        <v>0</v>
      </c>
      <c r="K19" s="204">
        <f t="shared" si="4"/>
        <v>258.56</v>
      </c>
      <c r="L19" s="204"/>
      <c r="M19" s="204">
        <f t="shared" si="5"/>
        <v>64.64</v>
      </c>
      <c r="N19" s="204"/>
      <c r="O19" s="204">
        <f t="shared" si="6"/>
        <v>0</v>
      </c>
      <c r="P19" s="204">
        <f t="shared" si="7"/>
        <v>95.088000000000008</v>
      </c>
      <c r="Q19" s="204">
        <f t="shared" si="8"/>
        <v>168</v>
      </c>
      <c r="R19" s="204">
        <f t="shared" si="9"/>
        <v>168</v>
      </c>
      <c r="S19" s="204">
        <f t="shared" si="10"/>
        <v>90.56</v>
      </c>
      <c r="T19" s="204">
        <f t="shared" si="11"/>
        <v>90.56</v>
      </c>
      <c r="U19" s="208"/>
      <c r="V19" s="209"/>
    </row>
    <row r="20" spans="1:36" x14ac:dyDescent="0.25">
      <c r="B20" s="202" t="s">
        <v>172</v>
      </c>
      <c r="C20" s="203">
        <f t="shared" si="0"/>
        <v>10</v>
      </c>
      <c r="D20" s="203">
        <v>0</v>
      </c>
      <c r="E20" s="203">
        <v>10</v>
      </c>
      <c r="F20" s="203">
        <v>1.94</v>
      </c>
      <c r="G20" s="203">
        <v>1.41</v>
      </c>
      <c r="H20" s="204">
        <f t="shared" si="1"/>
        <v>2.7353999999999998</v>
      </c>
      <c r="I20" s="204">
        <f t="shared" si="2"/>
        <v>27.353999999999999</v>
      </c>
      <c r="J20" s="205">
        <f t="shared" si="3"/>
        <v>0</v>
      </c>
      <c r="K20" s="204">
        <f t="shared" si="4"/>
        <v>67</v>
      </c>
      <c r="L20" s="204"/>
      <c r="M20" s="204">
        <f t="shared" si="5"/>
        <v>16.75</v>
      </c>
      <c r="N20" s="204"/>
      <c r="O20" s="204">
        <f t="shared" si="6"/>
        <v>0</v>
      </c>
      <c r="P20" s="204">
        <f t="shared" si="7"/>
        <v>20.37</v>
      </c>
      <c r="Q20" s="204">
        <f t="shared" si="8"/>
        <v>47.599999999999994</v>
      </c>
      <c r="R20" s="204">
        <f t="shared" si="9"/>
        <v>47.599999999999994</v>
      </c>
      <c r="S20" s="204">
        <f t="shared" si="10"/>
        <v>19.399999999999999</v>
      </c>
      <c r="T20" s="204">
        <f t="shared" si="11"/>
        <v>19.399999999999999</v>
      </c>
      <c r="U20" s="208"/>
      <c r="V20" s="209"/>
    </row>
    <row r="21" spans="1:36" x14ac:dyDescent="0.25">
      <c r="B21" s="202" t="s">
        <v>173</v>
      </c>
      <c r="C21" s="203">
        <f t="shared" si="0"/>
        <v>16</v>
      </c>
      <c r="D21" s="203">
        <v>0</v>
      </c>
      <c r="E21" s="203">
        <v>16</v>
      </c>
      <c r="F21" s="203">
        <v>1.1399999999999999</v>
      </c>
      <c r="G21" s="203">
        <v>0.44</v>
      </c>
      <c r="H21" s="204">
        <f t="shared" si="1"/>
        <v>0.50159999999999993</v>
      </c>
      <c r="I21" s="204">
        <f t="shared" si="2"/>
        <v>8.025599999999999</v>
      </c>
      <c r="J21" s="205">
        <f t="shared" si="3"/>
        <v>0</v>
      </c>
      <c r="K21" s="204">
        <f t="shared" si="4"/>
        <v>50.559999999999995</v>
      </c>
      <c r="L21" s="204"/>
      <c r="M21" s="204">
        <f t="shared" si="5"/>
        <v>12.639999999999999</v>
      </c>
      <c r="N21" s="204"/>
      <c r="O21" s="204">
        <f t="shared" si="6"/>
        <v>0</v>
      </c>
      <c r="P21" s="204">
        <f t="shared" si="7"/>
        <v>19.151999999999997</v>
      </c>
      <c r="Q21" s="204">
        <f t="shared" si="8"/>
        <v>32.32</v>
      </c>
      <c r="R21" s="204">
        <f t="shared" si="9"/>
        <v>32.32</v>
      </c>
      <c r="S21" s="204">
        <f t="shared" si="10"/>
        <v>18.239999999999998</v>
      </c>
      <c r="T21" s="204">
        <f t="shared" si="11"/>
        <v>18.239999999999998</v>
      </c>
      <c r="U21" s="208"/>
      <c r="V21" s="209"/>
    </row>
    <row r="22" spans="1:36" x14ac:dyDescent="0.25">
      <c r="B22" s="202" t="s">
        <v>174</v>
      </c>
      <c r="C22" s="203">
        <f t="shared" si="0"/>
        <v>8</v>
      </c>
      <c r="D22" s="203">
        <v>0</v>
      </c>
      <c r="E22" s="203">
        <v>8</v>
      </c>
      <c r="F22" s="203">
        <v>2.8</v>
      </c>
      <c r="G22" s="203">
        <v>2.13</v>
      </c>
      <c r="H22" s="204">
        <f t="shared" si="1"/>
        <v>5.9639999999999995</v>
      </c>
      <c r="I22" s="204">
        <f t="shared" si="2"/>
        <v>47.711999999999996</v>
      </c>
      <c r="J22" s="205">
        <f t="shared" si="3"/>
        <v>0</v>
      </c>
      <c r="K22" s="204">
        <f t="shared" ref="K22:K23" si="12">(F22*2+G22)*E22</f>
        <v>61.839999999999996</v>
      </c>
      <c r="L22" s="204"/>
      <c r="M22" s="204">
        <f t="shared" si="5"/>
        <v>15.459999999999999</v>
      </c>
      <c r="N22" s="204"/>
      <c r="O22" s="204">
        <f t="shared" si="6"/>
        <v>0</v>
      </c>
      <c r="P22" s="204"/>
      <c r="Q22" s="204">
        <f t="shared" si="8"/>
        <v>56.48</v>
      </c>
      <c r="R22" s="204">
        <f t="shared" si="9"/>
        <v>56.48</v>
      </c>
      <c r="S22" s="204">
        <f t="shared" si="10"/>
        <v>22.4</v>
      </c>
      <c r="T22" s="204">
        <f t="shared" si="11"/>
        <v>22.4</v>
      </c>
      <c r="U22" s="208"/>
      <c r="V22" s="209"/>
    </row>
    <row r="23" spans="1:36" x14ac:dyDescent="0.25">
      <c r="B23" s="202" t="s">
        <v>175</v>
      </c>
      <c r="C23" s="203">
        <f t="shared" si="0"/>
        <v>8</v>
      </c>
      <c r="D23" s="203">
        <v>0</v>
      </c>
      <c r="E23" s="203">
        <v>8</v>
      </c>
      <c r="F23" s="203">
        <v>1</v>
      </c>
      <c r="G23" s="203">
        <v>2.6</v>
      </c>
      <c r="H23" s="204">
        <f t="shared" si="1"/>
        <v>2.6</v>
      </c>
      <c r="I23" s="204">
        <f t="shared" si="2"/>
        <v>20.8</v>
      </c>
      <c r="J23" s="205">
        <f t="shared" si="3"/>
        <v>0</v>
      </c>
      <c r="K23" s="204">
        <f t="shared" si="12"/>
        <v>36.799999999999997</v>
      </c>
      <c r="L23" s="204"/>
      <c r="M23" s="204">
        <f t="shared" si="5"/>
        <v>9.1999999999999993</v>
      </c>
      <c r="N23" s="204"/>
      <c r="O23" s="204">
        <f t="shared" si="6"/>
        <v>0</v>
      </c>
      <c r="P23" s="204"/>
      <c r="Q23" s="204">
        <f t="shared" si="8"/>
        <v>49.6</v>
      </c>
      <c r="R23" s="204">
        <f t="shared" si="9"/>
        <v>49.6</v>
      </c>
      <c r="S23" s="204">
        <f t="shared" si="10"/>
        <v>8</v>
      </c>
      <c r="T23" s="204">
        <f t="shared" si="11"/>
        <v>8</v>
      </c>
      <c r="U23" s="208"/>
      <c r="V23" s="209"/>
    </row>
    <row r="24" spans="1:36" x14ac:dyDescent="0.25">
      <c r="A24" s="209"/>
      <c r="B24" s="202"/>
      <c r="C24" s="209"/>
      <c r="D24" s="210"/>
      <c r="E24" s="211">
        <f>SUM(E6:E23)</f>
        <v>533</v>
      </c>
      <c r="F24" s="210"/>
      <c r="G24" s="210"/>
      <c r="H24" s="212"/>
      <c r="I24" s="213">
        <f t="shared" ref="I24:T24" si="13">SUM(I6:I23)</f>
        <v>1056.4433000000001</v>
      </c>
      <c r="J24" s="213">
        <f t="shared" si="13"/>
        <v>260.65129999999999</v>
      </c>
      <c r="K24" s="213">
        <f t="shared" si="13"/>
        <v>3410.82</v>
      </c>
      <c r="L24" s="213">
        <f t="shared" si="13"/>
        <v>0</v>
      </c>
      <c r="M24" s="213">
        <f t="shared" si="13"/>
        <v>852.70500000000004</v>
      </c>
      <c r="N24" s="213">
        <f t="shared" si="13"/>
        <v>0</v>
      </c>
      <c r="O24" s="213">
        <f t="shared" si="13"/>
        <v>161.19</v>
      </c>
      <c r="P24" s="213">
        <f t="shared" si="13"/>
        <v>883.49099999999999</v>
      </c>
      <c r="Q24" s="213">
        <f t="shared" si="13"/>
        <v>2576.84</v>
      </c>
      <c r="R24" s="213">
        <f t="shared" si="13"/>
        <v>2576.84</v>
      </c>
      <c r="S24" s="213">
        <f t="shared" si="13"/>
        <v>871.81999999999994</v>
      </c>
      <c r="T24" s="213">
        <f t="shared" si="13"/>
        <v>871.81999999999994</v>
      </c>
      <c r="U24" s="214">
        <v>305</v>
      </c>
    </row>
    <row r="25" spans="1:36" x14ac:dyDescent="0.25">
      <c r="A25" s="215"/>
      <c r="B25" s="216" t="s">
        <v>176</v>
      </c>
      <c r="C25" s="209"/>
      <c r="D25" s="209"/>
      <c r="E25" s="217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</row>
    <row r="26" spans="1:36" x14ac:dyDescent="0.25">
      <c r="A26" s="218" t="s">
        <v>177</v>
      </c>
      <c r="B26" s="218" t="s">
        <v>178</v>
      </c>
      <c r="C26" s="209"/>
      <c r="D26" s="219" t="s">
        <v>179</v>
      </c>
      <c r="E26" s="220"/>
      <c r="F26" s="209"/>
      <c r="G26" s="221"/>
      <c r="H26" s="209"/>
      <c r="I26" s="559" t="s">
        <v>180</v>
      </c>
      <c r="J26" s="559"/>
      <c r="K26" s="559"/>
      <c r="L26" s="559"/>
      <c r="M26" s="559" t="s">
        <v>181</v>
      </c>
      <c r="N26" s="559"/>
      <c r="O26" s="559"/>
      <c r="P26" s="559"/>
      <c r="Q26" s="209"/>
      <c r="R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218"/>
      <c r="B27" s="222" t="s">
        <v>182</v>
      </c>
      <c r="C27" s="209"/>
      <c r="D27" s="219"/>
      <c r="E27" s="220" t="s">
        <v>183</v>
      </c>
      <c r="F27" s="209"/>
      <c r="G27" s="223"/>
      <c r="H27" s="215"/>
      <c r="I27" s="223"/>
      <c r="J27" s="223"/>
      <c r="K27" s="224" t="s">
        <v>184</v>
      </c>
      <c r="L27" s="225" t="s">
        <v>185</v>
      </c>
      <c r="M27" s="223"/>
      <c r="N27" s="223"/>
      <c r="O27" s="224" t="s">
        <v>184</v>
      </c>
      <c r="P27" s="225" t="s">
        <v>185</v>
      </c>
      <c r="Q27" s="209"/>
      <c r="R27" s="5" t="s">
        <v>186</v>
      </c>
      <c r="AC27" s="5"/>
      <c r="AD27" s="5"/>
      <c r="AE27" s="5"/>
      <c r="AF27" s="5"/>
      <c r="AG27" s="5"/>
      <c r="AH27" s="5"/>
      <c r="AI27" s="5"/>
      <c r="AJ27" s="5"/>
    </row>
    <row r="28" spans="1:36" ht="19.5" x14ac:dyDescent="0.25">
      <c r="A28" s="225" t="s">
        <v>187</v>
      </c>
      <c r="B28" s="226" t="s">
        <v>188</v>
      </c>
      <c r="C28" s="227" t="s">
        <v>59</v>
      </c>
      <c r="D28" s="228">
        <v>2647.2</v>
      </c>
      <c r="E28" s="220" t="s">
        <v>189</v>
      </c>
      <c r="F28" s="224"/>
      <c r="G28" s="224" t="s">
        <v>178</v>
      </c>
      <c r="H28" s="224" t="s">
        <v>190</v>
      </c>
      <c r="I28" s="229" t="s">
        <v>191</v>
      </c>
      <c r="J28" s="209"/>
      <c r="K28" s="230">
        <v>58</v>
      </c>
      <c r="L28" s="224" t="s">
        <v>190</v>
      </c>
      <c r="M28" s="229" t="s">
        <v>191</v>
      </c>
      <c r="N28" s="209"/>
      <c r="O28" s="230">
        <v>30</v>
      </c>
      <c r="P28" s="209"/>
      <c r="Q28" s="209"/>
      <c r="R28" s="5" t="s">
        <v>192</v>
      </c>
      <c r="AC28" s="5"/>
      <c r="AD28" s="5"/>
      <c r="AE28" s="5"/>
      <c r="AF28" s="5"/>
      <c r="AG28" s="5"/>
      <c r="AH28" s="5"/>
      <c r="AI28" s="5"/>
      <c r="AJ28" s="5"/>
    </row>
    <row r="29" spans="1:36" ht="24.75" x14ac:dyDescent="0.25">
      <c r="A29" s="225" t="s">
        <v>193</v>
      </c>
      <c r="B29" s="226" t="s">
        <v>194</v>
      </c>
      <c r="C29" s="227" t="s">
        <v>59</v>
      </c>
      <c r="D29" s="228">
        <v>607.1</v>
      </c>
      <c r="E29" s="220" t="str">
        <f t="shared" ref="E29:E31" si="14">E28</f>
        <v>AS1</v>
      </c>
      <c r="F29" s="231">
        <v>1</v>
      </c>
      <c r="G29" s="232" t="s">
        <v>195</v>
      </c>
      <c r="H29" s="231">
        <v>1.05</v>
      </c>
      <c r="I29" s="224" t="s">
        <v>76</v>
      </c>
      <c r="J29" s="231">
        <v>4</v>
      </c>
      <c r="K29" s="231">
        <f t="shared" ref="K29:K40" si="15">J29*$K$28</f>
        <v>232</v>
      </c>
      <c r="L29" s="231">
        <v>1.05</v>
      </c>
      <c r="M29" s="224" t="s">
        <v>76</v>
      </c>
      <c r="N29" s="231">
        <v>8</v>
      </c>
      <c r="O29" s="231">
        <f t="shared" ref="O29:O40" si="16">N29*$O$28</f>
        <v>240</v>
      </c>
      <c r="P29" s="209"/>
      <c r="Q29" s="209"/>
      <c r="R29" s="5"/>
      <c r="AC29" s="5"/>
      <c r="AD29" s="5"/>
      <c r="AE29" s="5"/>
      <c r="AF29" s="5"/>
      <c r="AG29" s="5"/>
      <c r="AH29" s="5"/>
      <c r="AI29" s="5"/>
      <c r="AJ29" s="5"/>
    </row>
    <row r="30" spans="1:36" s="234" customFormat="1" ht="19.5" x14ac:dyDescent="0.25">
      <c r="A30" s="225" t="s">
        <v>196</v>
      </c>
      <c r="B30" s="226" t="s">
        <v>197</v>
      </c>
      <c r="C30" s="227" t="s">
        <v>59</v>
      </c>
      <c r="D30" s="228">
        <v>264.32</v>
      </c>
      <c r="E30" s="220" t="str">
        <f t="shared" si="14"/>
        <v>AS1</v>
      </c>
      <c r="F30" s="231">
        <v>2</v>
      </c>
      <c r="G30" s="232" t="s">
        <v>198</v>
      </c>
      <c r="H30" s="231">
        <v>3</v>
      </c>
      <c r="I30" s="224" t="s">
        <v>76</v>
      </c>
      <c r="J30" s="231">
        <v>1</v>
      </c>
      <c r="K30" s="231">
        <f t="shared" si="15"/>
        <v>58</v>
      </c>
      <c r="L30" s="231">
        <v>6</v>
      </c>
      <c r="M30" s="224" t="s">
        <v>76</v>
      </c>
      <c r="N30" s="231">
        <v>1</v>
      </c>
      <c r="O30" s="231">
        <f t="shared" si="16"/>
        <v>30</v>
      </c>
      <c r="P30" s="233"/>
      <c r="Q30" s="233"/>
      <c r="R30" s="2"/>
      <c r="AC30" s="2"/>
      <c r="AD30" s="2"/>
      <c r="AE30" s="2"/>
      <c r="AF30" s="2"/>
      <c r="AG30" s="2"/>
      <c r="AH30" s="2"/>
      <c r="AI30" s="1"/>
      <c r="AJ30" s="1"/>
    </row>
    <row r="31" spans="1:36" s="234" customFormat="1" ht="29.25" x14ac:dyDescent="0.25">
      <c r="A31" s="225" t="s">
        <v>199</v>
      </c>
      <c r="B31" s="226" t="s">
        <v>200</v>
      </c>
      <c r="C31" s="227" t="s">
        <v>59</v>
      </c>
      <c r="D31" s="228">
        <v>379.41</v>
      </c>
      <c r="E31" s="220" t="str">
        <f t="shared" si="14"/>
        <v>AS1</v>
      </c>
      <c r="F31" s="231">
        <v>3</v>
      </c>
      <c r="G31" s="232" t="s">
        <v>201</v>
      </c>
      <c r="H31" s="231">
        <v>3</v>
      </c>
      <c r="I31" s="224" t="s">
        <v>76</v>
      </c>
      <c r="J31" s="231">
        <v>1</v>
      </c>
      <c r="K31" s="231">
        <f t="shared" si="15"/>
        <v>58</v>
      </c>
      <c r="L31" s="231">
        <v>6</v>
      </c>
      <c r="M31" s="224" t="s">
        <v>76</v>
      </c>
      <c r="N31" s="231">
        <v>1</v>
      </c>
      <c r="O31" s="231">
        <f t="shared" si="16"/>
        <v>30</v>
      </c>
      <c r="P31" s="233"/>
      <c r="Q31" s="233"/>
      <c r="R31" s="2"/>
      <c r="AC31" s="2"/>
      <c r="AD31" s="2"/>
      <c r="AE31" s="2"/>
      <c r="AF31" s="2"/>
      <c r="AG31" s="2"/>
      <c r="AH31" s="2"/>
      <c r="AI31" s="1"/>
      <c r="AJ31" s="1"/>
    </row>
    <row r="32" spans="1:36" s="234" customFormat="1" ht="19.5" x14ac:dyDescent="0.25">
      <c r="A32" s="235" t="s">
        <v>202</v>
      </c>
      <c r="B32" s="226" t="s">
        <v>203</v>
      </c>
      <c r="C32" s="227" t="s">
        <v>59</v>
      </c>
      <c r="D32" s="228">
        <v>44.16</v>
      </c>
      <c r="E32" s="236" t="str">
        <f>E30</f>
        <v>AS1</v>
      </c>
      <c r="F32" s="231">
        <v>4</v>
      </c>
      <c r="G32" s="232" t="s">
        <v>204</v>
      </c>
      <c r="H32" s="231">
        <v>3</v>
      </c>
      <c r="I32" s="224" t="s">
        <v>76</v>
      </c>
      <c r="J32" s="231">
        <v>3</v>
      </c>
      <c r="K32" s="231">
        <f t="shared" si="15"/>
        <v>174</v>
      </c>
      <c r="L32" s="231">
        <v>6</v>
      </c>
      <c r="M32" s="224" t="s">
        <v>76</v>
      </c>
      <c r="N32" s="231">
        <v>3</v>
      </c>
      <c r="O32" s="231">
        <f t="shared" si="16"/>
        <v>90</v>
      </c>
      <c r="P32" s="233"/>
      <c r="Q32" s="233"/>
      <c r="R32" s="2"/>
      <c r="AC32" s="2"/>
      <c r="AD32" s="2"/>
      <c r="AE32" s="2"/>
      <c r="AF32" s="2"/>
      <c r="AG32" s="2"/>
      <c r="AH32" s="2"/>
      <c r="AI32" s="1"/>
      <c r="AJ32" s="1"/>
    </row>
    <row r="33" spans="1:36" x14ac:dyDescent="0.25">
      <c r="A33" s="225"/>
      <c r="B33" s="222" t="s">
        <v>205</v>
      </c>
      <c r="C33" s="227"/>
      <c r="D33" s="237">
        <f>SUM(D28:D32)</f>
        <v>3942.1899999999996</v>
      </c>
      <c r="E33" s="220"/>
      <c r="F33" s="231">
        <v>5</v>
      </c>
      <c r="G33" s="232" t="s">
        <v>206</v>
      </c>
      <c r="H33" s="224" t="s">
        <v>207</v>
      </c>
      <c r="I33" s="224" t="s">
        <v>76</v>
      </c>
      <c r="J33" s="231">
        <v>4</v>
      </c>
      <c r="K33" s="231">
        <f t="shared" si="15"/>
        <v>232</v>
      </c>
      <c r="L33" s="224" t="s">
        <v>207</v>
      </c>
      <c r="M33" s="224" t="s">
        <v>76</v>
      </c>
      <c r="N33" s="231">
        <v>8</v>
      </c>
      <c r="O33" s="231">
        <f t="shared" si="16"/>
        <v>240</v>
      </c>
      <c r="P33" s="209"/>
      <c r="Q33" s="209"/>
      <c r="R33" s="2"/>
      <c r="AC33" s="2"/>
      <c r="AD33" s="2"/>
      <c r="AE33" s="2"/>
      <c r="AF33" s="2"/>
      <c r="AG33" s="2"/>
      <c r="AH33" s="2"/>
      <c r="AI33" s="1"/>
      <c r="AJ33" s="1"/>
    </row>
    <row r="34" spans="1:36" ht="19.5" x14ac:dyDescent="0.25">
      <c r="A34" s="225" t="s">
        <v>208</v>
      </c>
      <c r="B34" s="226" t="s">
        <v>209</v>
      </c>
      <c r="C34" s="227" t="s">
        <v>59</v>
      </c>
      <c r="D34" s="228">
        <v>447.5</v>
      </c>
      <c r="E34" s="220" t="s">
        <v>210</v>
      </c>
      <c r="F34" s="231">
        <v>6</v>
      </c>
      <c r="G34" s="232" t="s">
        <v>206</v>
      </c>
      <c r="H34" s="224" t="s">
        <v>211</v>
      </c>
      <c r="I34" s="224" t="s">
        <v>76</v>
      </c>
      <c r="J34" s="231">
        <v>2</v>
      </c>
      <c r="K34" s="231">
        <f t="shared" si="15"/>
        <v>116</v>
      </c>
      <c r="L34" s="224" t="s">
        <v>211</v>
      </c>
      <c r="M34" s="224" t="s">
        <v>76</v>
      </c>
      <c r="N34" s="231">
        <v>2</v>
      </c>
      <c r="O34" s="231">
        <f t="shared" si="16"/>
        <v>60</v>
      </c>
      <c r="P34" s="209"/>
      <c r="Q34" s="209"/>
      <c r="R34" s="2"/>
      <c r="AC34" s="2"/>
      <c r="AD34" s="2"/>
      <c r="AE34" s="2"/>
      <c r="AF34" s="2"/>
      <c r="AG34" s="2"/>
      <c r="AH34" s="2"/>
      <c r="AI34" s="1"/>
      <c r="AJ34" s="1"/>
    </row>
    <row r="35" spans="1:36" ht="33" x14ac:dyDescent="0.25">
      <c r="A35" s="225" t="s">
        <v>212</v>
      </c>
      <c r="B35" s="226" t="s">
        <v>213</v>
      </c>
      <c r="C35" s="227" t="s">
        <v>59</v>
      </c>
      <c r="D35" s="228">
        <v>44.24</v>
      </c>
      <c r="E35" s="220" t="str">
        <f>E34</f>
        <v>AS2</v>
      </c>
      <c r="F35" s="231">
        <v>7</v>
      </c>
      <c r="G35" s="238" t="s">
        <v>214</v>
      </c>
      <c r="H35" s="239"/>
      <c r="I35" s="215" t="s">
        <v>215</v>
      </c>
      <c r="J35" s="240">
        <v>1</v>
      </c>
      <c r="K35" s="231">
        <f t="shared" si="15"/>
        <v>58</v>
      </c>
      <c r="L35" s="241"/>
      <c r="M35" s="215" t="s">
        <v>215</v>
      </c>
      <c r="N35" s="240">
        <v>1</v>
      </c>
      <c r="O35" s="231">
        <f t="shared" si="16"/>
        <v>30</v>
      </c>
      <c r="P35" s="209"/>
      <c r="Q35" s="209"/>
      <c r="R35" s="2"/>
      <c r="AC35" s="2"/>
      <c r="AD35" s="2"/>
      <c r="AE35" s="2"/>
      <c r="AF35" s="2"/>
      <c r="AG35" s="2"/>
      <c r="AH35" s="2"/>
      <c r="AI35" s="1"/>
      <c r="AJ35" s="1"/>
    </row>
    <row r="36" spans="1:36" ht="19.5" customHeight="1" x14ac:dyDescent="0.25">
      <c r="A36" s="225" t="s">
        <v>216</v>
      </c>
      <c r="B36" s="226" t="s">
        <v>217</v>
      </c>
      <c r="C36" s="227" t="s">
        <v>59</v>
      </c>
      <c r="D36" s="228">
        <v>1610</v>
      </c>
      <c r="E36" s="220"/>
      <c r="F36" s="231">
        <v>8</v>
      </c>
      <c r="G36" s="560" t="s">
        <v>218</v>
      </c>
      <c r="H36" s="242" t="s">
        <v>219</v>
      </c>
      <c r="I36" s="224" t="s">
        <v>76</v>
      </c>
      <c r="J36" s="225">
        <v>3</v>
      </c>
      <c r="K36" s="231">
        <f t="shared" si="15"/>
        <v>174</v>
      </c>
      <c r="L36" s="243"/>
      <c r="M36" s="224"/>
      <c r="N36" s="225"/>
      <c r="O36" s="231">
        <f t="shared" si="16"/>
        <v>0</v>
      </c>
      <c r="P36" s="209"/>
      <c r="Q36" s="209"/>
      <c r="R36" s="244" t="s">
        <v>220</v>
      </c>
      <c r="S36" s="2"/>
      <c r="T36" s="2"/>
      <c r="U36" s="244" t="s">
        <v>221</v>
      </c>
      <c r="V36" s="561" t="s">
        <v>222</v>
      </c>
      <c r="W36" s="561"/>
      <c r="X36" s="244" t="s">
        <v>223</v>
      </c>
      <c r="Y36" s="1" t="s">
        <v>224</v>
      </c>
      <c r="Z36" s="2" t="s">
        <v>225</v>
      </c>
      <c r="AA36" s="2" t="s">
        <v>226</v>
      </c>
      <c r="AB36" s="2" t="s">
        <v>227</v>
      </c>
      <c r="AC36" s="562" t="s">
        <v>221</v>
      </c>
      <c r="AD36" s="562"/>
      <c r="AE36" s="556" t="s">
        <v>228</v>
      </c>
      <c r="AF36" s="556"/>
      <c r="AG36" s="557" t="s">
        <v>229</v>
      </c>
      <c r="AH36" s="557"/>
      <c r="AI36" s="1"/>
      <c r="AJ36" s="1"/>
    </row>
    <row r="37" spans="1:36" ht="19.5" x14ac:dyDescent="0.25">
      <c r="A37" s="225" t="s">
        <v>230</v>
      </c>
      <c r="B37" s="226" t="s">
        <v>231</v>
      </c>
      <c r="C37" s="227" t="s">
        <v>59</v>
      </c>
      <c r="D37" s="228">
        <v>1362.1</v>
      </c>
      <c r="E37" s="220"/>
      <c r="F37" s="231">
        <v>9</v>
      </c>
      <c r="G37" s="560"/>
      <c r="H37" s="242" t="s">
        <v>232</v>
      </c>
      <c r="I37" s="224"/>
      <c r="J37" s="225"/>
      <c r="K37" s="231">
        <f t="shared" si="15"/>
        <v>0</v>
      </c>
      <c r="L37" s="243"/>
      <c r="M37" s="224" t="s">
        <v>76</v>
      </c>
      <c r="N37" s="225">
        <v>1</v>
      </c>
      <c r="O37" s="231">
        <f t="shared" si="16"/>
        <v>30</v>
      </c>
      <c r="P37" s="209"/>
      <c r="Q37" s="209"/>
      <c r="R37" s="163"/>
      <c r="S37" s="246" t="s">
        <v>233</v>
      </c>
      <c r="T37" s="246" t="s">
        <v>152</v>
      </c>
      <c r="U37" s="247" t="s">
        <v>234</v>
      </c>
      <c r="V37" s="246" t="s">
        <v>235</v>
      </c>
      <c r="W37" s="246" t="s">
        <v>22</v>
      </c>
      <c r="X37" s="163" t="s">
        <v>144</v>
      </c>
      <c r="Y37" s="163" t="s">
        <v>145</v>
      </c>
      <c r="Z37" s="163" t="s">
        <v>146</v>
      </c>
      <c r="AA37" s="163" t="s">
        <v>236</v>
      </c>
      <c r="AB37" s="163" t="s">
        <v>237</v>
      </c>
      <c r="AC37" s="246" t="s">
        <v>238</v>
      </c>
      <c r="AD37" s="246" t="s">
        <v>22</v>
      </c>
      <c r="AE37" s="246" t="s">
        <v>142</v>
      </c>
      <c r="AF37" s="246" t="s">
        <v>143</v>
      </c>
      <c r="AG37" s="246" t="s">
        <v>142</v>
      </c>
      <c r="AH37" s="246" t="s">
        <v>143</v>
      </c>
      <c r="AI37" s="1"/>
      <c r="AJ37" s="1"/>
    </row>
    <row r="38" spans="1:36" ht="32.25" customHeight="1" x14ac:dyDescent="0.25">
      <c r="C38" s="209"/>
      <c r="D38" s="209"/>
      <c r="E38" s="209"/>
      <c r="F38" s="231">
        <v>10</v>
      </c>
      <c r="G38" s="560"/>
      <c r="H38" s="242" t="s">
        <v>239</v>
      </c>
      <c r="I38" s="224"/>
      <c r="J38" s="225"/>
      <c r="K38" s="231">
        <f t="shared" si="15"/>
        <v>0</v>
      </c>
      <c r="L38" s="243"/>
      <c r="M38" s="224" t="s">
        <v>76</v>
      </c>
      <c r="N38" s="225">
        <v>2</v>
      </c>
      <c r="O38" s="231">
        <f t="shared" si="16"/>
        <v>60</v>
      </c>
      <c r="P38" s="209"/>
      <c r="R38" s="163" t="s">
        <v>157</v>
      </c>
      <c r="S38" s="163">
        <v>1.46</v>
      </c>
      <c r="T38" s="163">
        <v>1.37</v>
      </c>
      <c r="U38" s="248">
        <f>T38*S38</f>
        <v>2.0002</v>
      </c>
      <c r="V38" s="249">
        <v>5</v>
      </c>
      <c r="W38" s="249">
        <v>18</v>
      </c>
      <c r="X38" s="250">
        <f>S38+2*T38*W38</f>
        <v>50.780000000000008</v>
      </c>
      <c r="Y38" s="250">
        <f>X38</f>
        <v>50.780000000000008</v>
      </c>
      <c r="Z38" s="250">
        <f>S38*W38</f>
        <v>26.28</v>
      </c>
      <c r="AA38" s="250">
        <f>Z38</f>
        <v>26.28</v>
      </c>
      <c r="AB38" s="250"/>
      <c r="AC38" s="251">
        <f>V38*U38</f>
        <v>10.000999999999999</v>
      </c>
      <c r="AD38" s="251">
        <f>U38*W38</f>
        <v>36.003599999999999</v>
      </c>
      <c r="AE38" s="251">
        <f>(S38*T38)*2*V38*0.15</f>
        <v>3.0002999999999997</v>
      </c>
      <c r="AF38" s="251">
        <f>(S38+T38)*W38*2*0.15</f>
        <v>15.281999999999998</v>
      </c>
      <c r="AG38" s="251">
        <f>S38*V38</f>
        <v>7.3</v>
      </c>
      <c r="AH38" s="251">
        <f>S38*W38</f>
        <v>26.28</v>
      </c>
      <c r="AI38" s="1"/>
      <c r="AJ38" s="1"/>
    </row>
    <row r="39" spans="1:36" ht="24.75" x14ac:dyDescent="0.25">
      <c r="C39" s="198"/>
      <c r="D39" s="209"/>
      <c r="E39" s="209"/>
      <c r="F39" s="231">
        <v>11</v>
      </c>
      <c r="G39" s="243" t="s">
        <v>240</v>
      </c>
      <c r="H39" s="225" t="s">
        <v>241</v>
      </c>
      <c r="I39" s="225" t="s">
        <v>76</v>
      </c>
      <c r="J39" s="225">
        <v>30</v>
      </c>
      <c r="K39" s="231">
        <f t="shared" si="15"/>
        <v>1740</v>
      </c>
      <c r="L39" s="225" t="s">
        <v>241</v>
      </c>
      <c r="M39" s="225" t="s">
        <v>76</v>
      </c>
      <c r="N39" s="225">
        <v>30</v>
      </c>
      <c r="O39" s="231">
        <f t="shared" si="16"/>
        <v>900</v>
      </c>
      <c r="P39" s="209"/>
      <c r="R39" s="2"/>
      <c r="S39" s="2"/>
      <c r="T39" s="2"/>
      <c r="U39" s="2"/>
      <c r="V39" s="252">
        <f t="shared" ref="V39:AA39" si="17">SUM(V38:V38)</f>
        <v>5</v>
      </c>
      <c r="W39" s="252">
        <f t="shared" si="17"/>
        <v>18</v>
      </c>
      <c r="X39" s="252">
        <f t="shared" si="17"/>
        <v>50.780000000000008</v>
      </c>
      <c r="Y39" s="252">
        <f t="shared" si="17"/>
        <v>50.780000000000008</v>
      </c>
      <c r="Z39" s="252">
        <f t="shared" si="17"/>
        <v>26.28</v>
      </c>
      <c r="AA39" s="252">
        <f t="shared" si="17"/>
        <v>26.28</v>
      </c>
      <c r="AB39" s="253">
        <v>80</v>
      </c>
      <c r="AC39" s="254">
        <f t="shared" ref="AC39:AH39" si="18">SUM(AC38:AC38)</f>
        <v>10.000999999999999</v>
      </c>
      <c r="AD39" s="254">
        <f t="shared" si="18"/>
        <v>36.003599999999999</v>
      </c>
      <c r="AE39" s="254">
        <f t="shared" si="18"/>
        <v>3.0002999999999997</v>
      </c>
      <c r="AF39" s="254">
        <f t="shared" si="18"/>
        <v>15.281999999999998</v>
      </c>
      <c r="AG39" s="254">
        <f t="shared" si="18"/>
        <v>7.3</v>
      </c>
      <c r="AH39" s="255">
        <f t="shared" si="18"/>
        <v>26.28</v>
      </c>
      <c r="AI39" s="1"/>
      <c r="AJ39" s="1"/>
    </row>
    <row r="40" spans="1:36" ht="24.75" x14ac:dyDescent="0.25">
      <c r="A40" s="215"/>
      <c r="B40" s="223"/>
      <c r="C40" s="209"/>
      <c r="D40" s="209"/>
      <c r="E40" s="209"/>
      <c r="F40" s="231">
        <v>12</v>
      </c>
      <c r="G40" s="243" t="s">
        <v>242</v>
      </c>
      <c r="H40" s="225"/>
      <c r="I40" s="256"/>
      <c r="J40" s="225">
        <v>12</v>
      </c>
      <c r="K40" s="231">
        <f t="shared" si="15"/>
        <v>696</v>
      </c>
      <c r="L40" s="256"/>
      <c r="M40" s="256"/>
      <c r="N40" s="225">
        <v>20</v>
      </c>
      <c r="O40" s="231">
        <f t="shared" si="16"/>
        <v>600</v>
      </c>
      <c r="P40" s="209"/>
      <c r="R40" s="2"/>
      <c r="S40" s="2"/>
      <c r="T40" s="2"/>
      <c r="U40" s="2"/>
      <c r="V40" s="558"/>
      <c r="W40" s="558"/>
      <c r="X40" s="245"/>
      <c r="Y40" s="245"/>
      <c r="Z40" s="245"/>
      <c r="AA40" s="245"/>
      <c r="AB40" s="245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209"/>
      <c r="B41" s="209"/>
      <c r="C41" s="209"/>
      <c r="D41" s="209"/>
      <c r="E41" s="209"/>
      <c r="F41" s="257"/>
      <c r="G41" s="221"/>
      <c r="H41" s="209"/>
      <c r="I41" s="209"/>
      <c r="J41" s="209"/>
      <c r="K41" s="203">
        <v>380</v>
      </c>
      <c r="L41" s="209"/>
      <c r="M41" s="209"/>
      <c r="N41" s="209"/>
      <c r="O41" s="203">
        <v>580</v>
      </c>
      <c r="P41" s="209"/>
      <c r="R41" s="5" t="s">
        <v>243</v>
      </c>
      <c r="S41" s="2"/>
      <c r="T41" s="244">
        <f>SUM(W38:W38)</f>
        <v>18</v>
      </c>
      <c r="U41" s="2"/>
      <c r="V41" s="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209"/>
      <c r="B42" s="209"/>
      <c r="C42" s="209"/>
      <c r="D42" s="209"/>
      <c r="E42" s="209"/>
      <c r="F42" s="258"/>
      <c r="G42" s="223"/>
      <c r="H42" s="209"/>
      <c r="I42" s="209"/>
      <c r="J42" s="209"/>
      <c r="K42" s="259">
        <f>K28*K41</f>
        <v>22040</v>
      </c>
      <c r="L42" s="209"/>
      <c r="M42" s="209"/>
      <c r="N42" s="209"/>
      <c r="O42" s="259">
        <f>O28*O41</f>
        <v>17400</v>
      </c>
      <c r="P42" s="259">
        <v>8600</v>
      </c>
      <c r="R42" s="2" t="s">
        <v>244</v>
      </c>
      <c r="S42" s="2">
        <f>(3.15+2.7+2.7+2.95)*8*1</f>
        <v>92</v>
      </c>
      <c r="T42" s="2"/>
      <c r="U42" s="2"/>
      <c r="V42" s="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B43" s="260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"/>
      <c r="AJ43" s="1"/>
    </row>
    <row r="44" spans="1:36" x14ac:dyDescent="0.25">
      <c r="B44" s="126" t="s">
        <v>245</v>
      </c>
      <c r="C44" s="5" t="s">
        <v>246</v>
      </c>
      <c r="D44" s="5"/>
      <c r="E44" s="126" t="s">
        <v>247</v>
      </c>
      <c r="F44" s="261" t="s">
        <v>248</v>
      </c>
      <c r="G44" s="262"/>
      <c r="H44" s="262"/>
      <c r="I44" s="263"/>
      <c r="K44" s="5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"/>
      <c r="AJ44" s="1"/>
    </row>
    <row r="45" spans="1:36" x14ac:dyDescent="0.25">
      <c r="B45" s="126"/>
      <c r="C45" s="5"/>
      <c r="D45" s="5"/>
      <c r="E45" s="5">
        <v>2.4</v>
      </c>
      <c r="F45" s="264">
        <v>326</v>
      </c>
      <c r="G45" s="265" t="s">
        <v>249</v>
      </c>
      <c r="H45" s="266">
        <v>1.5</v>
      </c>
      <c r="I45" s="267">
        <f t="shared" ref="I45:I46" si="19">H45*F45</f>
        <v>489</v>
      </c>
      <c r="K45" s="5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"/>
      <c r="AJ45" s="1"/>
    </row>
    <row r="46" spans="1:36" x14ac:dyDescent="0.25">
      <c r="B46" s="126"/>
      <c r="C46" s="5"/>
      <c r="D46" s="5"/>
      <c r="E46" s="5">
        <v>25.6</v>
      </c>
      <c r="F46" s="264">
        <f>F45</f>
        <v>326</v>
      </c>
      <c r="G46" s="265" t="s">
        <v>250</v>
      </c>
      <c r="H46" s="266">
        <v>14</v>
      </c>
      <c r="I46" s="267">
        <f t="shared" si="19"/>
        <v>4564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"/>
      <c r="AJ46" s="1"/>
    </row>
    <row r="47" spans="1:36" x14ac:dyDescent="0.25">
      <c r="B47" s="126" t="s">
        <v>251</v>
      </c>
      <c r="C47" s="5">
        <f>F45*E47</f>
        <v>260.8</v>
      </c>
      <c r="D47" s="5"/>
      <c r="E47" s="5">
        <v>0.8</v>
      </c>
      <c r="F47" s="268"/>
      <c r="G47" s="269"/>
      <c r="H47" s="269"/>
      <c r="I47" s="270">
        <f>SUM(I45:I46)</f>
        <v>5053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"/>
      <c r="AJ47" s="1"/>
    </row>
    <row r="48" spans="1:36" x14ac:dyDescent="0.25">
      <c r="B48" s="126" t="s">
        <v>252</v>
      </c>
      <c r="C48" s="2">
        <f>F45*E48</f>
        <v>391.2</v>
      </c>
      <c r="D48" s="2"/>
      <c r="E48" s="2">
        <v>1.2</v>
      </c>
      <c r="F48" s="2"/>
      <c r="G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1"/>
      <c r="AJ48" s="1"/>
    </row>
    <row r="49" spans="2:36" x14ac:dyDescent="0.25">
      <c r="B49" s="126" t="s">
        <v>253</v>
      </c>
      <c r="C49" s="244">
        <f>F45*E45+F46*E46+2*6.6</f>
        <v>9141.2000000000007</v>
      </c>
      <c r="D49" s="244"/>
      <c r="E49" s="2" t="s">
        <v>254</v>
      </c>
      <c r="F49" s="271">
        <f>C49-AD39</f>
        <v>9105.1964000000007</v>
      </c>
      <c r="G49" s="27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"/>
      <c r="AJ49" s="1"/>
    </row>
    <row r="50" spans="2:36" x14ac:dyDescent="0.25">
      <c r="B50" s="126" t="s">
        <v>255</v>
      </c>
      <c r="C50" s="244">
        <f>C48+C47</f>
        <v>652</v>
      </c>
      <c r="D50" s="2"/>
      <c r="E50" s="2" t="s">
        <v>254</v>
      </c>
      <c r="F50" s="2">
        <f>C50</f>
        <v>652</v>
      </c>
      <c r="G50" s="2"/>
      <c r="H50" s="2"/>
      <c r="I50" s="2"/>
      <c r="J50" s="2"/>
      <c r="K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"/>
      <c r="AJ50" s="1"/>
    </row>
    <row r="51" spans="2:36" x14ac:dyDescent="0.25">
      <c r="B51" s="126"/>
      <c r="C51" s="244"/>
      <c r="D51" s="2"/>
      <c r="E51" s="2"/>
      <c r="F51" s="2"/>
      <c r="G51" s="2"/>
      <c r="H51" s="2"/>
      <c r="I51" s="2"/>
      <c r="J51" s="2"/>
      <c r="K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"/>
      <c r="AJ51" s="1"/>
    </row>
    <row r="52" spans="2:36" x14ac:dyDescent="0.25">
      <c r="B52" s="126" t="s">
        <v>256</v>
      </c>
      <c r="C52" s="244"/>
      <c r="D52" s="2"/>
      <c r="E52" s="2"/>
      <c r="F52" s="2"/>
      <c r="G52" s="2"/>
      <c r="H52" s="2"/>
      <c r="I52" s="2"/>
      <c r="J52" s="2"/>
      <c r="K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1"/>
      <c r="AJ52" s="1"/>
    </row>
    <row r="53" spans="2:36" x14ac:dyDescent="0.25">
      <c r="B53" s="126" t="s">
        <v>257</v>
      </c>
      <c r="C53" s="244">
        <f>677*2</f>
        <v>1354</v>
      </c>
      <c r="D53" s="2"/>
      <c r="E53" s="2"/>
      <c r="F53" s="2"/>
      <c r="G53" s="2"/>
      <c r="H53" s="2"/>
      <c r="I53" s="2"/>
      <c r="J53" s="2"/>
      <c r="K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1"/>
      <c r="AJ53" s="1"/>
    </row>
  </sheetData>
  <sheetProtection selectLockedCells="1" selectUnlockedCells="1"/>
  <mergeCells count="25">
    <mergeCell ref="AE36:AF36"/>
    <mergeCell ref="AG36:AH36"/>
    <mergeCell ref="V40:W40"/>
    <mergeCell ref="B14:B15"/>
    <mergeCell ref="I26:L26"/>
    <mergeCell ref="M26:P26"/>
    <mergeCell ref="G36:G38"/>
    <mergeCell ref="V36:W36"/>
    <mergeCell ref="AC36:AD36"/>
    <mergeCell ref="B12:B13"/>
    <mergeCell ref="K1:L1"/>
    <mergeCell ref="M1:N1"/>
    <mergeCell ref="O1:P1"/>
    <mergeCell ref="Q1:U1"/>
    <mergeCell ref="B2:B3"/>
    <mergeCell ref="C2:E2"/>
    <mergeCell ref="F2:G2"/>
    <mergeCell ref="H2:J2"/>
    <mergeCell ref="R2:R3"/>
    <mergeCell ref="S2:S3"/>
    <mergeCell ref="T2:T3"/>
    <mergeCell ref="U2:U3"/>
    <mergeCell ref="B6:B7"/>
    <mergeCell ref="B8:B9"/>
    <mergeCell ref="B10:B11"/>
  </mergeCells>
  <pageMargins left="0" right="0" top="0.39374999999999999" bottom="0.39374999999999999" header="0.51180555555555551" footer="0.51180555555555551"/>
  <pageSetup paperSize="9" scale="57" firstPageNumber="0" orientation="landscape" horizontalDpi="300" verticalDpi="300" r:id="rId1"/>
  <headerFooter alignWithMargins="0"/>
  <rowBreaks count="1" manualBreakCount="1">
    <brk id="53" max="16383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view="pageBreakPreview" zoomScale="110" zoomScaleNormal="130" zoomScaleSheetLayoutView="110" workbookViewId="0">
      <selection activeCell="E14" sqref="E14:E62"/>
    </sheetView>
  </sheetViews>
  <sheetFormatPr defaultColWidth="8.5703125" defaultRowHeight="11.25" x14ac:dyDescent="0.25"/>
  <cols>
    <col min="1" max="1" width="4.42578125" style="1" customWidth="1"/>
    <col min="2" max="2" width="5.42578125" style="1" customWidth="1"/>
    <col min="3" max="3" width="43.42578125" style="25" customWidth="1"/>
    <col min="4" max="4" width="5.42578125" style="1" customWidth="1"/>
    <col min="5" max="5" width="6.5703125" style="1" customWidth="1"/>
    <col min="6" max="6" width="0" style="1" hidden="1" customWidth="1"/>
    <col min="7" max="7" width="6.28515625" style="27" customWidth="1"/>
    <col min="8" max="12" width="6.28515625" style="1" customWidth="1"/>
    <col min="13" max="17" width="8" style="1" customWidth="1"/>
    <col min="18" max="16384" width="8.5703125" style="1"/>
  </cols>
  <sheetData>
    <row r="1" spans="1:17" s="28" customFormat="1" x14ac:dyDescent="0.25">
      <c r="A1" s="531" t="s">
        <v>31</v>
      </c>
      <c r="B1" s="531"/>
      <c r="C1" s="531"/>
      <c r="D1" s="531"/>
      <c r="E1" s="531"/>
      <c r="F1" s="531"/>
      <c r="G1" s="531"/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2" t="s">
        <v>258</v>
      </c>
      <c r="D2" s="32"/>
      <c r="E2" s="32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24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44" t="str">
        <f>AR!D8</f>
        <v>Tāme sastādīta 2018.gada tirgus cenās, pamatojoties uz:</v>
      </c>
      <c r="D8" s="37" t="str">
        <f>AR!E8</f>
        <v>AR un BK</v>
      </c>
      <c r="F8" s="37"/>
      <c r="G8" s="37" t="str">
        <f>AR!G8</f>
        <v>daļas rasējumiem</v>
      </c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AR!A9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Q27</f>
        <v>0</v>
      </c>
    </row>
    <row r="10" spans="1:17" s="71" customFormat="1" x14ac:dyDescent="0.25">
      <c r="B10" s="272"/>
      <c r="C10" s="272"/>
      <c r="D10" s="272"/>
      <c r="E10" s="272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>
        <v>1</v>
      </c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>
        <v>1</v>
      </c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>
        <v>1</v>
      </c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>
        <f t="shared" ref="A14:A23" si="1">IF(COUNTBLANK(B14)=1," ",COUNTA(B$14:B14))</f>
        <v>1</v>
      </c>
      <c r="B14" s="58" t="s">
        <v>52</v>
      </c>
      <c r="C14" s="274" t="s">
        <v>259</v>
      </c>
      <c r="D14" s="163" t="s">
        <v>102</v>
      </c>
      <c r="E14" s="164">
        <f>E19*0.01</f>
        <v>13.540000000000001</v>
      </c>
      <c r="F14" s="61"/>
      <c r="G14" s="61"/>
      <c r="H14" s="61"/>
      <c r="I14" s="61"/>
      <c r="J14" s="61"/>
      <c r="K14" s="61"/>
      <c r="L14" s="63"/>
      <c r="M14" s="63"/>
      <c r="N14" s="63"/>
      <c r="O14" s="63"/>
      <c r="P14" s="63"/>
      <c r="Q14" s="63"/>
    </row>
    <row r="15" spans="1:17" s="71" customFormat="1" ht="22.5" x14ac:dyDescent="0.25">
      <c r="A15" s="57">
        <f t="shared" si="1"/>
        <v>2</v>
      </c>
      <c r="B15" s="58" t="s">
        <v>52</v>
      </c>
      <c r="C15" s="275" t="s">
        <v>260</v>
      </c>
      <c r="D15" s="276" t="s">
        <v>102</v>
      </c>
      <c r="E15" s="276">
        <v>4</v>
      </c>
      <c r="F15" s="62"/>
      <c r="G15" s="62"/>
      <c r="H15" s="62"/>
      <c r="I15" s="62"/>
      <c r="J15" s="62"/>
      <c r="K15" s="62"/>
      <c r="L15" s="63"/>
      <c r="M15" s="63"/>
      <c r="N15" s="63"/>
      <c r="O15" s="63"/>
      <c r="P15" s="63"/>
      <c r="Q15" s="63"/>
    </row>
    <row r="16" spans="1:17" s="278" customFormat="1" ht="22.5" x14ac:dyDescent="0.25">
      <c r="A16" s="57">
        <f t="shared" si="1"/>
        <v>3</v>
      </c>
      <c r="B16" s="58" t="s">
        <v>52</v>
      </c>
      <c r="C16" s="275" t="s">
        <v>261</v>
      </c>
      <c r="D16" s="277" t="s">
        <v>76</v>
      </c>
      <c r="E16" s="276">
        <v>100</v>
      </c>
      <c r="F16" s="277"/>
      <c r="G16" s="62"/>
      <c r="H16" s="62"/>
      <c r="I16" s="62"/>
      <c r="J16" s="62"/>
      <c r="K16" s="62"/>
      <c r="L16" s="63"/>
      <c r="M16" s="63"/>
      <c r="N16" s="63"/>
      <c r="O16" s="63"/>
      <c r="P16" s="63"/>
      <c r="Q16" s="63"/>
    </row>
    <row r="17" spans="1:17" s="72" customFormat="1" ht="22.5" x14ac:dyDescent="0.25">
      <c r="A17" s="57">
        <f t="shared" si="1"/>
        <v>4</v>
      </c>
      <c r="B17" s="58" t="s">
        <v>52</v>
      </c>
      <c r="C17" s="274" t="s">
        <v>262</v>
      </c>
      <c r="D17" s="57" t="s">
        <v>59</v>
      </c>
      <c r="E17" s="279">
        <f>aprēķini!C53</f>
        <v>1354</v>
      </c>
      <c r="F17" s="62"/>
      <c r="G17" s="62"/>
      <c r="H17" s="62"/>
      <c r="I17" s="69"/>
      <c r="J17" s="69"/>
      <c r="K17" s="62"/>
      <c r="L17" s="63"/>
      <c r="M17" s="63"/>
      <c r="N17" s="63"/>
      <c r="O17" s="63"/>
      <c r="P17" s="63"/>
      <c r="Q17" s="63"/>
    </row>
    <row r="18" spans="1:17" s="71" customFormat="1" x14ac:dyDescent="0.25">
      <c r="A18" s="57" t="str">
        <f t="shared" si="1"/>
        <v xml:space="preserve"> </v>
      </c>
      <c r="B18" s="73"/>
      <c r="C18" s="280" t="s">
        <v>68</v>
      </c>
      <c r="D18" s="73" t="s">
        <v>69</v>
      </c>
      <c r="E18" s="62">
        <f>E17*F18</f>
        <v>203.1</v>
      </c>
      <c r="F18" s="62">
        <v>0.15</v>
      </c>
      <c r="G18" s="62"/>
      <c r="H18" s="62"/>
      <c r="I18" s="62"/>
      <c r="J18" s="62"/>
      <c r="K18" s="62"/>
      <c r="L18" s="63"/>
      <c r="M18" s="63"/>
      <c r="N18" s="63"/>
      <c r="O18" s="63"/>
      <c r="P18" s="63"/>
      <c r="Q18" s="63"/>
    </row>
    <row r="19" spans="1:17" s="72" customFormat="1" ht="33.75" x14ac:dyDescent="0.25">
      <c r="A19" s="57">
        <f t="shared" si="1"/>
        <v>5</v>
      </c>
      <c r="B19" s="58" t="s">
        <v>52</v>
      </c>
      <c r="C19" s="274" t="s">
        <v>263</v>
      </c>
      <c r="D19" s="57" t="s">
        <v>59</v>
      </c>
      <c r="E19" s="279">
        <f>E17</f>
        <v>1354</v>
      </c>
      <c r="F19" s="62"/>
      <c r="G19" s="62"/>
      <c r="H19" s="62"/>
      <c r="I19" s="69"/>
      <c r="J19" s="69"/>
      <c r="K19" s="62"/>
      <c r="L19" s="63"/>
      <c r="M19" s="63"/>
      <c r="N19" s="63"/>
      <c r="O19" s="63"/>
      <c r="P19" s="63"/>
      <c r="Q19" s="63"/>
    </row>
    <row r="20" spans="1:17" s="71" customFormat="1" x14ac:dyDescent="0.25">
      <c r="A20" s="57" t="str">
        <f t="shared" si="1"/>
        <v xml:space="preserve"> </v>
      </c>
      <c r="B20" s="73"/>
      <c r="C20" s="281" t="s">
        <v>264</v>
      </c>
      <c r="D20" s="73" t="s">
        <v>265</v>
      </c>
      <c r="E20" s="62">
        <f>E19*F20</f>
        <v>1421.7</v>
      </c>
      <c r="F20" s="62">
        <v>1.05</v>
      </c>
      <c r="G20" s="62"/>
      <c r="H20" s="62"/>
      <c r="I20" s="62"/>
      <c r="J20" s="62"/>
      <c r="K20" s="62"/>
      <c r="L20" s="63"/>
      <c r="M20" s="63"/>
      <c r="N20" s="63"/>
      <c r="O20" s="63"/>
      <c r="P20" s="63"/>
      <c r="Q20" s="63"/>
    </row>
    <row r="21" spans="1:17" s="71" customFormat="1" x14ac:dyDescent="0.25">
      <c r="A21" s="57" t="str">
        <f t="shared" si="1"/>
        <v xml:space="preserve"> </v>
      </c>
      <c r="B21" s="73"/>
      <c r="C21" s="281" t="s">
        <v>266</v>
      </c>
      <c r="D21" s="73" t="s">
        <v>69</v>
      </c>
      <c r="E21" s="62">
        <f>E19*F21</f>
        <v>6770</v>
      </c>
      <c r="F21" s="62">
        <v>5</v>
      </c>
      <c r="G21" s="62"/>
      <c r="H21" s="62"/>
      <c r="I21" s="62"/>
      <c r="J21" s="62"/>
      <c r="K21" s="62"/>
      <c r="L21" s="63"/>
      <c r="M21" s="63"/>
      <c r="N21" s="63"/>
      <c r="O21" s="63"/>
      <c r="P21" s="63"/>
      <c r="Q21" s="63"/>
    </row>
    <row r="22" spans="1:17" s="103" customFormat="1" x14ac:dyDescent="0.25">
      <c r="A22" s="57">
        <f t="shared" si="1"/>
        <v>6</v>
      </c>
      <c r="B22" s="58" t="s">
        <v>52</v>
      </c>
      <c r="C22" s="282" t="s">
        <v>101</v>
      </c>
      <c r="D22" s="102" t="s">
        <v>267</v>
      </c>
      <c r="E22" s="69">
        <f>E14</f>
        <v>13.540000000000001</v>
      </c>
      <c r="F22" s="69"/>
      <c r="G22" s="69"/>
      <c r="H22" s="62"/>
      <c r="I22" s="101"/>
      <c r="J22" s="102"/>
      <c r="K22" s="69"/>
      <c r="L22" s="63"/>
      <c r="M22" s="63"/>
      <c r="N22" s="63"/>
      <c r="O22" s="63"/>
      <c r="P22" s="63"/>
      <c r="Q22" s="63"/>
    </row>
    <row r="23" spans="1:17" s="103" customFormat="1" x14ac:dyDescent="0.25">
      <c r="A23" s="57" t="str">
        <f t="shared" si="1"/>
        <v xml:space="preserve"> </v>
      </c>
      <c r="B23" s="58"/>
      <c r="C23" s="282" t="s">
        <v>268</v>
      </c>
      <c r="D23" s="102" t="s">
        <v>56</v>
      </c>
      <c r="E23" s="62">
        <v>7</v>
      </c>
      <c r="F23" s="69">
        <v>0.14285714285714285</v>
      </c>
      <c r="G23" s="69"/>
      <c r="H23" s="69"/>
      <c r="I23" s="101"/>
      <c r="J23" s="102"/>
      <c r="K23" s="69"/>
      <c r="L23" s="63"/>
      <c r="M23" s="63"/>
      <c r="N23" s="63"/>
      <c r="O23" s="63"/>
      <c r="P23" s="63"/>
      <c r="Q23" s="63"/>
    </row>
    <row r="24" spans="1:17" s="71" customFormat="1" x14ac:dyDescent="0.25">
      <c r="A24" s="104"/>
      <c r="B24" s="104"/>
      <c r="C24" s="105"/>
      <c r="D24" s="104"/>
      <c r="E24" s="107"/>
      <c r="F24" s="107"/>
      <c r="G24" s="107"/>
      <c r="H24" s="109"/>
      <c r="I24" s="107"/>
      <c r="J24" s="107"/>
      <c r="K24" s="107"/>
      <c r="L24" s="108"/>
      <c r="M24" s="108"/>
      <c r="N24" s="108"/>
      <c r="O24" s="108"/>
      <c r="P24" s="108"/>
      <c r="Q24" s="108"/>
    </row>
    <row r="25" spans="1:17" x14ac:dyDescent="0.25">
      <c r="A25" s="104" t="str">
        <f t="shared" ref="A25:A27" si="2">IF(COUNTBLANK(I25)=1," ",COUNTA($I$24:I25))</f>
        <v xml:space="preserve"> </v>
      </c>
      <c r="B25" s="109"/>
      <c r="C25" s="110" t="s">
        <v>131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8">
        <f>SUMIF($Q14:$Q23,"&gt;0",M14:M23)</f>
        <v>0</v>
      </c>
      <c r="N25" s="108">
        <f>SUMIF($Q14:$Q23,"&gt;0",N14:N23)</f>
        <v>0</v>
      </c>
      <c r="O25" s="108">
        <f>SUMIF($Q14:$Q23,"&gt;0",O14:O23)</f>
        <v>0</v>
      </c>
      <c r="P25" s="108">
        <f>SUMIF($Q14:$Q23,"&gt;0",P14:P23)</f>
        <v>0</v>
      </c>
      <c r="Q25" s="108">
        <f>SUMIF($Q14:$Q23,"&gt;0",Q14:Q23)</f>
        <v>0</v>
      </c>
    </row>
    <row r="26" spans="1:17" x14ac:dyDescent="0.25">
      <c r="A26" s="104" t="str">
        <f t="shared" si="2"/>
        <v xml:space="preserve"> </v>
      </c>
      <c r="B26" s="109"/>
      <c r="C26" s="186" t="s">
        <v>105</v>
      </c>
      <c r="D26" s="283"/>
      <c r="F26" s="109"/>
      <c r="G26" s="188">
        <f>Logi!G25</f>
        <v>0</v>
      </c>
      <c r="H26" s="109"/>
      <c r="I26" s="109"/>
      <c r="J26" s="109"/>
      <c r="K26" s="109"/>
      <c r="L26" s="109"/>
      <c r="M26" s="284"/>
      <c r="N26" s="284"/>
      <c r="O26" s="284">
        <f>O25*G26</f>
        <v>0</v>
      </c>
      <c r="P26" s="284"/>
      <c r="Q26" s="284"/>
    </row>
    <row r="27" spans="1:17" x14ac:dyDescent="0.25">
      <c r="A27" s="104" t="str">
        <f t="shared" si="2"/>
        <v xml:space="preserve"> </v>
      </c>
      <c r="B27" s="109"/>
      <c r="C27" s="110" t="s">
        <v>106</v>
      </c>
      <c r="D27" s="187"/>
      <c r="E27" s="187"/>
      <c r="F27" s="109"/>
      <c r="G27" s="109"/>
      <c r="I27" s="109"/>
      <c r="J27" s="109"/>
      <c r="K27" s="109"/>
      <c r="L27" s="109"/>
      <c r="M27" s="190">
        <f>SUM(M25:M26)</f>
        <v>0</v>
      </c>
      <c r="N27" s="190">
        <f>SUM(N25:N26)</f>
        <v>0</v>
      </c>
      <c r="O27" s="190">
        <f>SUM(O25:O26)</f>
        <v>0</v>
      </c>
      <c r="P27" s="190">
        <f>SUM(P25:P26)</f>
        <v>0</v>
      </c>
      <c r="Q27" s="285">
        <f>SUM(N27:P27)</f>
        <v>0</v>
      </c>
    </row>
    <row r="28" spans="1:17" x14ac:dyDescent="0.25">
      <c r="C28" s="286"/>
    </row>
    <row r="29" spans="1:17" x14ac:dyDescent="0.25">
      <c r="C29" s="121" t="s">
        <v>25</v>
      </c>
      <c r="D29" s="122"/>
      <c r="E29" s="193"/>
    </row>
    <row r="30" spans="1:17" x14ac:dyDescent="0.25">
      <c r="C30" s="124" t="s">
        <v>27</v>
      </c>
      <c r="D30" s="122"/>
      <c r="E30" s="193"/>
    </row>
    <row r="31" spans="1:17" x14ac:dyDescent="0.25">
      <c r="C31" s="125"/>
      <c r="D31" s="122"/>
      <c r="E31" s="193"/>
    </row>
    <row r="32" spans="1:17" x14ac:dyDescent="0.25">
      <c r="C32" s="127" t="s">
        <v>29</v>
      </c>
      <c r="D32" s="122"/>
      <c r="E32" s="193"/>
    </row>
    <row r="33" spans="3:5" x14ac:dyDescent="0.25">
      <c r="C33" s="129" t="s">
        <v>30</v>
      </c>
      <c r="D33" s="122"/>
      <c r="E33" s="193"/>
    </row>
  </sheetData>
  <sheetProtection selectLockedCells="1" selectUnlockedCells="1"/>
  <mergeCells count="9">
    <mergeCell ref="A1:G1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2"/>
  <sheetViews>
    <sheetView view="pageBreakPreview" topLeftCell="D30" zoomScale="145" zoomScaleNormal="145" zoomScaleSheetLayoutView="145" workbookViewId="0">
      <selection activeCell="E14" sqref="E14"/>
    </sheetView>
  </sheetViews>
  <sheetFormatPr defaultColWidth="8.5703125" defaultRowHeight="11.25" x14ac:dyDescent="0.25"/>
  <cols>
    <col min="1" max="1" width="4.42578125" style="1" customWidth="1"/>
    <col min="2" max="2" width="5.42578125" style="1" customWidth="1"/>
    <col min="3" max="3" width="42.42578125" style="25" customWidth="1"/>
    <col min="4" max="4" width="6.42578125" style="1" customWidth="1"/>
    <col min="5" max="5" width="6.7109375" style="1" customWidth="1"/>
    <col min="6" max="6" width="0" style="1" hidden="1" customWidth="1"/>
    <col min="7" max="7" width="6.28515625" style="27" customWidth="1"/>
    <col min="8" max="12" width="6.28515625" style="1" customWidth="1"/>
    <col min="13" max="17" width="8" style="1" customWidth="1"/>
    <col min="18" max="18" width="6.7109375" style="1" customWidth="1"/>
    <col min="19" max="16384" width="8.570312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32"/>
      <c r="B2" s="32"/>
      <c r="C2" s="32" t="s">
        <v>269</v>
      </c>
      <c r="D2" s="32"/>
      <c r="E2" s="32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ht="31.9" customHeight="1" x14ac:dyDescent="0.25">
      <c r="A4" s="35" t="e">
        <f>#REF!</f>
        <v>#REF!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C8" s="44" t="str">
        <f>AR!D8</f>
        <v>Tāme sastādīta 2018.gada tirgus cenās, pamatojoties uz:</v>
      </c>
      <c r="D8" s="37" t="str">
        <f>AR!E8</f>
        <v>AR un BK</v>
      </c>
      <c r="F8" s="37"/>
      <c r="G8" s="37" t="str">
        <f>AR!G8</f>
        <v>daļas rasējumiem</v>
      </c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tr">
        <f>pagrabs!A9</f>
        <v>Tāmes izmaksas euro: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Q66</f>
        <v>0</v>
      </c>
    </row>
    <row r="10" spans="1:17" s="71" customForma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>
        <v>1</v>
      </c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>
        <v>1</v>
      </c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>
        <v>1</v>
      </c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ht="22.5" x14ac:dyDescent="0.25">
      <c r="A14" s="57">
        <f t="shared" ref="A14:A62" si="1">IF(COUNTBLANK(B14)=1," ",COUNTA(B$14:B14))</f>
        <v>1</v>
      </c>
      <c r="B14" s="58" t="s">
        <v>52</v>
      </c>
      <c r="C14" s="274" t="s">
        <v>270</v>
      </c>
      <c r="D14" s="57" t="s">
        <v>59</v>
      </c>
      <c r="E14" s="57">
        <v>25</v>
      </c>
      <c r="F14" s="57"/>
      <c r="G14" s="61"/>
      <c r="H14" s="61"/>
      <c r="I14" s="61"/>
      <c r="J14" s="61"/>
      <c r="K14" s="61"/>
      <c r="L14" s="63"/>
      <c r="M14" s="63"/>
      <c r="N14" s="63"/>
      <c r="O14" s="63"/>
      <c r="P14" s="63"/>
      <c r="Q14" s="63"/>
    </row>
    <row r="15" spans="1:17" x14ac:dyDescent="0.25">
      <c r="A15" s="57">
        <f t="shared" si="1"/>
        <v>2</v>
      </c>
      <c r="B15" s="58" t="s">
        <v>52</v>
      </c>
      <c r="C15" s="274" t="s">
        <v>271</v>
      </c>
      <c r="D15" s="57" t="s">
        <v>59</v>
      </c>
      <c r="E15" s="279">
        <f>aprēķini!C47</f>
        <v>260.8</v>
      </c>
      <c r="F15" s="163"/>
      <c r="G15" s="61"/>
      <c r="H15" s="62"/>
      <c r="I15" s="61"/>
      <c r="J15" s="61"/>
      <c r="K15" s="61"/>
      <c r="L15" s="63"/>
      <c r="M15" s="63"/>
      <c r="N15" s="63"/>
      <c r="O15" s="63"/>
      <c r="P15" s="63"/>
      <c r="Q15" s="63"/>
    </row>
    <row r="16" spans="1:17" x14ac:dyDescent="0.25">
      <c r="A16" s="57">
        <f t="shared" si="1"/>
        <v>3</v>
      </c>
      <c r="B16" s="58" t="s">
        <v>52</v>
      </c>
      <c r="C16" s="274" t="s">
        <v>272</v>
      </c>
      <c r="D16" s="57" t="s">
        <v>102</v>
      </c>
      <c r="E16" s="279">
        <f>aprēķini!F45*1*1.2</f>
        <v>391.2</v>
      </c>
      <c r="F16" s="163"/>
      <c r="G16" s="61"/>
      <c r="H16" s="62"/>
      <c r="I16" s="61"/>
      <c r="J16" s="61"/>
      <c r="K16" s="61"/>
      <c r="L16" s="63"/>
      <c r="M16" s="63"/>
      <c r="N16" s="63"/>
      <c r="O16" s="63"/>
      <c r="P16" s="63"/>
      <c r="Q16" s="63"/>
    </row>
    <row r="17" spans="1:21" s="72" customFormat="1" ht="22.5" x14ac:dyDescent="0.25">
      <c r="A17" s="57">
        <f t="shared" si="1"/>
        <v>4</v>
      </c>
      <c r="B17" s="58" t="s">
        <v>52</v>
      </c>
      <c r="C17" s="274" t="s">
        <v>273</v>
      </c>
      <c r="D17" s="57" t="s">
        <v>59</v>
      </c>
      <c r="E17" s="279">
        <f>aprēķini!F50</f>
        <v>652</v>
      </c>
      <c r="F17" s="62"/>
      <c r="G17" s="62"/>
      <c r="H17" s="62"/>
      <c r="I17" s="69"/>
      <c r="J17" s="69"/>
      <c r="K17" s="62"/>
      <c r="L17" s="63"/>
      <c r="M17" s="63"/>
      <c r="N17" s="63"/>
      <c r="O17" s="63"/>
      <c r="P17" s="63"/>
      <c r="Q17" s="63"/>
      <c r="R17" s="287"/>
    </row>
    <row r="18" spans="1:21" s="71" customFormat="1" ht="22.5" x14ac:dyDescent="0.25">
      <c r="A18" s="57" t="str">
        <f t="shared" si="1"/>
        <v xml:space="preserve"> </v>
      </c>
      <c r="B18" s="73"/>
      <c r="C18" s="275" t="s">
        <v>274</v>
      </c>
      <c r="D18" s="73" t="s">
        <v>69</v>
      </c>
      <c r="E18" s="62">
        <f>E17*F18</f>
        <v>326</v>
      </c>
      <c r="F18" s="62">
        <v>0.5</v>
      </c>
      <c r="G18" s="62"/>
      <c r="H18" s="62"/>
      <c r="I18" s="62"/>
      <c r="J18" s="62"/>
      <c r="K18" s="62"/>
      <c r="L18" s="63"/>
      <c r="M18" s="63"/>
      <c r="N18" s="63"/>
      <c r="O18" s="63"/>
      <c r="P18" s="63"/>
      <c r="Q18" s="63"/>
    </row>
    <row r="19" spans="1:21" s="288" customFormat="1" ht="22.5" x14ac:dyDescent="0.25">
      <c r="A19" s="57">
        <f t="shared" si="1"/>
        <v>5</v>
      </c>
      <c r="B19" s="58" t="s">
        <v>52</v>
      </c>
      <c r="C19" s="274" t="s">
        <v>275</v>
      </c>
      <c r="D19" s="57" t="s">
        <v>59</v>
      </c>
      <c r="E19" s="279">
        <f>E17</f>
        <v>652</v>
      </c>
      <c r="F19" s="61"/>
      <c r="G19" s="61"/>
      <c r="H19" s="62"/>
      <c r="I19" s="61"/>
      <c r="J19" s="61"/>
      <c r="K19" s="61"/>
      <c r="L19" s="63"/>
      <c r="M19" s="63"/>
      <c r="N19" s="63"/>
      <c r="O19" s="63"/>
      <c r="P19" s="63"/>
      <c r="Q19" s="63"/>
    </row>
    <row r="20" spans="1:21" s="288" customFormat="1" ht="22.5" x14ac:dyDescent="0.25">
      <c r="A20" s="57" t="str">
        <f t="shared" si="1"/>
        <v xml:space="preserve"> </v>
      </c>
      <c r="B20" s="57"/>
      <c r="C20" s="162" t="s">
        <v>276</v>
      </c>
      <c r="D20" s="61" t="s">
        <v>69</v>
      </c>
      <c r="E20" s="61">
        <f>E19*F20</f>
        <v>652</v>
      </c>
      <c r="F20" s="61">
        <v>1</v>
      </c>
      <c r="G20" s="61"/>
      <c r="H20" s="61"/>
      <c r="I20" s="61"/>
      <c r="J20" s="61"/>
      <c r="K20" s="61"/>
      <c r="L20" s="63"/>
      <c r="M20" s="63"/>
      <c r="N20" s="63"/>
      <c r="O20" s="63"/>
      <c r="P20" s="63"/>
      <c r="Q20" s="63"/>
    </row>
    <row r="21" spans="1:21" s="95" customFormat="1" ht="45" x14ac:dyDescent="0.25">
      <c r="A21" s="57">
        <f t="shared" si="1"/>
        <v>6</v>
      </c>
      <c r="B21" s="58" t="s">
        <v>52</v>
      </c>
      <c r="C21" s="274" t="s">
        <v>277</v>
      </c>
      <c r="D21" s="57" t="s">
        <v>59</v>
      </c>
      <c r="E21" s="279">
        <f>E17</f>
        <v>652</v>
      </c>
      <c r="F21" s="57"/>
      <c r="G21" s="61"/>
      <c r="H21" s="62"/>
      <c r="I21" s="61"/>
      <c r="J21" s="80"/>
      <c r="K21" s="57"/>
      <c r="L21" s="63"/>
      <c r="M21" s="63"/>
      <c r="N21" s="63"/>
      <c r="O21" s="63"/>
      <c r="P21" s="63"/>
      <c r="Q21" s="63"/>
      <c r="R21" s="563"/>
      <c r="S21" s="563"/>
      <c r="T21" s="563"/>
    </row>
    <row r="22" spans="1:21" s="288" customFormat="1" x14ac:dyDescent="0.25">
      <c r="A22" s="57" t="str">
        <f t="shared" si="1"/>
        <v xml:space="preserve"> </v>
      </c>
      <c r="B22" s="57"/>
      <c r="C22" s="274" t="s">
        <v>278</v>
      </c>
      <c r="D22" s="57" t="s">
        <v>265</v>
      </c>
      <c r="E22" s="61">
        <f>E21*F22</f>
        <v>684.6</v>
      </c>
      <c r="F22" s="57">
        <v>1.05</v>
      </c>
      <c r="G22" s="57"/>
      <c r="H22" s="57"/>
      <c r="I22" s="57"/>
      <c r="J22" s="61"/>
      <c r="K22" s="61"/>
      <c r="L22" s="63"/>
      <c r="M22" s="63"/>
      <c r="N22" s="63"/>
      <c r="O22" s="63"/>
      <c r="P22" s="63"/>
      <c r="Q22" s="63"/>
    </row>
    <row r="23" spans="1:21" s="288" customFormat="1" x14ac:dyDescent="0.25">
      <c r="A23" s="57" t="str">
        <f t="shared" si="1"/>
        <v xml:space="preserve"> </v>
      </c>
      <c r="B23" s="57"/>
      <c r="C23" s="274" t="s">
        <v>279</v>
      </c>
      <c r="D23" s="57" t="s">
        <v>69</v>
      </c>
      <c r="E23" s="61">
        <f>E21*F23</f>
        <v>3260</v>
      </c>
      <c r="F23" s="61">
        <v>5</v>
      </c>
      <c r="G23" s="61"/>
      <c r="H23" s="61"/>
      <c r="I23" s="61"/>
      <c r="J23" s="61"/>
      <c r="K23" s="61"/>
      <c r="L23" s="63"/>
      <c r="M23" s="63"/>
      <c r="N23" s="63"/>
      <c r="O23" s="63"/>
      <c r="P23" s="63"/>
      <c r="Q23" s="63"/>
    </row>
    <row r="24" spans="1:21" s="288" customFormat="1" x14ac:dyDescent="0.25">
      <c r="A24" s="57" t="str">
        <f t="shared" si="1"/>
        <v xml:space="preserve"> </v>
      </c>
      <c r="B24" s="57"/>
      <c r="C24" s="274" t="s">
        <v>280</v>
      </c>
      <c r="D24" s="57" t="s">
        <v>76</v>
      </c>
      <c r="E24" s="61">
        <f>E21*F24</f>
        <v>3260</v>
      </c>
      <c r="F24" s="61">
        <v>5</v>
      </c>
      <c r="G24" s="61"/>
      <c r="H24" s="61"/>
      <c r="I24" s="57"/>
      <c r="J24" s="61"/>
      <c r="K24" s="61"/>
      <c r="L24" s="63"/>
      <c r="M24" s="63"/>
      <c r="N24" s="63"/>
      <c r="O24" s="63"/>
      <c r="P24" s="63"/>
      <c r="Q24" s="63"/>
    </row>
    <row r="25" spans="1:21" x14ac:dyDescent="0.25">
      <c r="A25" s="57">
        <f t="shared" si="1"/>
        <v>7</v>
      </c>
      <c r="B25" s="58" t="s">
        <v>52</v>
      </c>
      <c r="C25" s="274" t="s">
        <v>281</v>
      </c>
      <c r="D25" s="57" t="s">
        <v>102</v>
      </c>
      <c r="E25" s="279">
        <f>E16</f>
        <v>391.2</v>
      </c>
      <c r="F25" s="57"/>
      <c r="G25" s="61"/>
      <c r="H25" s="62"/>
      <c r="I25" s="61"/>
      <c r="J25" s="61"/>
      <c r="K25" s="61"/>
      <c r="L25" s="63"/>
      <c r="M25" s="63"/>
      <c r="N25" s="63"/>
      <c r="O25" s="63"/>
      <c r="P25" s="63"/>
      <c r="Q25" s="63"/>
      <c r="R25" s="561"/>
      <c r="S25" s="561"/>
      <c r="T25" s="561"/>
      <c r="U25" s="561"/>
    </row>
    <row r="26" spans="1:21" s="288" customFormat="1" ht="22.5" x14ac:dyDescent="0.25">
      <c r="A26" s="57">
        <f t="shared" si="1"/>
        <v>8</v>
      </c>
      <c r="B26" s="58" t="s">
        <v>52</v>
      </c>
      <c r="C26" s="274" t="s">
        <v>282</v>
      </c>
      <c r="D26" s="57" t="s">
        <v>59</v>
      </c>
      <c r="E26" s="279">
        <f>aprēķini!C47</f>
        <v>260.8</v>
      </c>
      <c r="F26" s="61"/>
      <c r="G26" s="61"/>
      <c r="H26" s="62"/>
      <c r="I26" s="80"/>
      <c r="J26" s="80"/>
      <c r="K26" s="62"/>
      <c r="L26" s="63"/>
      <c r="M26" s="63"/>
      <c r="N26" s="63"/>
      <c r="O26" s="63"/>
      <c r="P26" s="63"/>
      <c r="Q26" s="63"/>
      <c r="R26" s="289"/>
    </row>
    <row r="27" spans="1:21" s="288" customFormat="1" x14ac:dyDescent="0.25">
      <c r="A27" s="57" t="str">
        <f t="shared" si="1"/>
        <v xml:space="preserve"> </v>
      </c>
      <c r="B27" s="57"/>
      <c r="C27" s="274" t="s">
        <v>283</v>
      </c>
      <c r="D27" s="57" t="s">
        <v>69</v>
      </c>
      <c r="E27" s="61">
        <f>E26*F27</f>
        <v>1304</v>
      </c>
      <c r="F27" s="61">
        <v>5</v>
      </c>
      <c r="G27" s="61"/>
      <c r="H27" s="61"/>
      <c r="I27" s="61"/>
      <c r="J27" s="61"/>
      <c r="K27" s="61"/>
      <c r="L27" s="63"/>
      <c r="M27" s="63"/>
      <c r="N27" s="63"/>
      <c r="O27" s="63"/>
      <c r="P27" s="63"/>
      <c r="Q27" s="63"/>
    </row>
    <row r="28" spans="1:21" s="288" customFormat="1" x14ac:dyDescent="0.25">
      <c r="A28" s="57" t="str">
        <f t="shared" si="1"/>
        <v xml:space="preserve"> </v>
      </c>
      <c r="B28" s="57"/>
      <c r="C28" s="274" t="s">
        <v>79</v>
      </c>
      <c r="D28" s="57" t="s">
        <v>265</v>
      </c>
      <c r="E28" s="61">
        <f>E26*F28</f>
        <v>286.88000000000005</v>
      </c>
      <c r="F28" s="61">
        <v>1.1000000000000001</v>
      </c>
      <c r="G28" s="61"/>
      <c r="H28" s="61"/>
      <c r="I28" s="61"/>
      <c r="J28" s="61"/>
      <c r="K28" s="61"/>
      <c r="L28" s="63"/>
      <c r="M28" s="63"/>
      <c r="N28" s="63"/>
      <c r="O28" s="63"/>
      <c r="P28" s="63"/>
      <c r="Q28" s="63"/>
    </row>
    <row r="29" spans="1:21" s="288" customFormat="1" x14ac:dyDescent="0.25">
      <c r="A29" s="57" t="str">
        <f t="shared" si="1"/>
        <v xml:space="preserve"> </v>
      </c>
      <c r="B29" s="57"/>
      <c r="C29" s="274" t="s">
        <v>84</v>
      </c>
      <c r="D29" s="57" t="s">
        <v>85</v>
      </c>
      <c r="E29" s="61">
        <f>E26*F29</f>
        <v>23.472000000000001</v>
      </c>
      <c r="F29" s="61">
        <v>0.09</v>
      </c>
      <c r="G29" s="61"/>
      <c r="H29" s="61"/>
      <c r="I29" s="61"/>
      <c r="J29" s="61"/>
      <c r="K29" s="61"/>
      <c r="L29" s="63"/>
      <c r="M29" s="63"/>
      <c r="N29" s="63"/>
      <c r="O29" s="63"/>
      <c r="P29" s="63"/>
      <c r="Q29" s="63"/>
    </row>
    <row r="30" spans="1:21" s="288" customFormat="1" x14ac:dyDescent="0.25">
      <c r="A30" s="57" t="str">
        <f t="shared" si="1"/>
        <v xml:space="preserve"> </v>
      </c>
      <c r="B30" s="57"/>
      <c r="C30" s="280" t="s">
        <v>81</v>
      </c>
      <c r="D30" s="57" t="s">
        <v>69</v>
      </c>
      <c r="E30" s="61">
        <f>E26*F30</f>
        <v>78.240000000000009</v>
      </c>
      <c r="F30" s="61">
        <v>0.30000000000000004</v>
      </c>
      <c r="G30" s="61"/>
      <c r="H30" s="61"/>
      <c r="I30" s="61"/>
      <c r="J30" s="62"/>
      <c r="K30" s="61"/>
      <c r="L30" s="63"/>
      <c r="M30" s="63"/>
      <c r="N30" s="63"/>
      <c r="O30" s="63"/>
      <c r="P30" s="63"/>
      <c r="Q30" s="63"/>
    </row>
    <row r="31" spans="1:21" s="288" customFormat="1" x14ac:dyDescent="0.25">
      <c r="A31" s="57" t="str">
        <f t="shared" si="1"/>
        <v xml:space="preserve"> </v>
      </c>
      <c r="B31" s="57"/>
      <c r="C31" s="274" t="s">
        <v>284</v>
      </c>
      <c r="D31" s="57" t="s">
        <v>69</v>
      </c>
      <c r="E31" s="61">
        <f>E26*F31</f>
        <v>1304</v>
      </c>
      <c r="F31" s="61">
        <v>5</v>
      </c>
      <c r="G31" s="61"/>
      <c r="H31" s="61"/>
      <c r="I31" s="61"/>
      <c r="J31" s="61"/>
      <c r="K31" s="61"/>
      <c r="L31" s="63"/>
      <c r="M31" s="63"/>
      <c r="N31" s="63"/>
      <c r="O31" s="63"/>
      <c r="P31" s="63"/>
      <c r="Q31" s="63"/>
    </row>
    <row r="32" spans="1:21" s="95" customFormat="1" ht="10.15" customHeight="1" x14ac:dyDescent="0.25">
      <c r="A32" s="57" t="str">
        <f t="shared" si="1"/>
        <v xml:space="preserve"> </v>
      </c>
      <c r="B32" s="73"/>
      <c r="C32" s="564" t="s">
        <v>285</v>
      </c>
      <c r="D32" s="564"/>
      <c r="E32" s="564"/>
      <c r="F32" s="73"/>
      <c r="G32" s="73"/>
      <c r="H32" s="73"/>
      <c r="I32" s="73"/>
      <c r="J32" s="73"/>
      <c r="K32" s="73"/>
      <c r="L32" s="63"/>
      <c r="M32" s="63"/>
      <c r="N32" s="63"/>
      <c r="O32" s="63"/>
      <c r="P32" s="63"/>
      <c r="Q32" s="63"/>
    </row>
    <row r="33" spans="1:22" s="288" customFormat="1" x14ac:dyDescent="0.25">
      <c r="A33" s="57">
        <f t="shared" si="1"/>
        <v>9</v>
      </c>
      <c r="B33" s="58" t="s">
        <v>52</v>
      </c>
      <c r="C33" s="281" t="s">
        <v>286</v>
      </c>
      <c r="D33" s="73" t="s">
        <v>59</v>
      </c>
      <c r="E33" s="290">
        <v>40</v>
      </c>
      <c r="F33" s="73"/>
      <c r="G33" s="62"/>
      <c r="H33" s="62"/>
      <c r="I33" s="69"/>
      <c r="J33" s="69"/>
      <c r="K33" s="62"/>
      <c r="L33" s="63"/>
      <c r="M33" s="63"/>
      <c r="N33" s="63"/>
      <c r="O33" s="63"/>
      <c r="P33" s="63"/>
      <c r="Q33" s="63"/>
    </row>
    <row r="34" spans="1:22" s="288" customFormat="1" x14ac:dyDescent="0.25">
      <c r="A34" s="57">
        <f t="shared" si="1"/>
        <v>10</v>
      </c>
      <c r="B34" s="58" t="s">
        <v>52</v>
      </c>
      <c r="C34" s="281" t="s">
        <v>287</v>
      </c>
      <c r="D34" s="73" t="s">
        <v>102</v>
      </c>
      <c r="E34" s="290">
        <f>E33*0.1</f>
        <v>4</v>
      </c>
      <c r="F34" s="291"/>
      <c r="G34" s="62"/>
      <c r="H34" s="62"/>
      <c r="I34" s="62"/>
      <c r="J34" s="62"/>
      <c r="K34" s="62"/>
      <c r="L34" s="63"/>
      <c r="M34" s="63"/>
      <c r="N34" s="63"/>
      <c r="O34" s="63"/>
      <c r="P34" s="63"/>
      <c r="Q34" s="63"/>
      <c r="R34" s="109"/>
    </row>
    <row r="35" spans="1:22" s="288" customFormat="1" x14ac:dyDescent="0.25">
      <c r="A35" s="57" t="str">
        <f t="shared" si="1"/>
        <v xml:space="preserve"> </v>
      </c>
      <c r="B35" s="73"/>
      <c r="C35" s="281" t="s">
        <v>288</v>
      </c>
      <c r="D35" s="73" t="s">
        <v>267</v>
      </c>
      <c r="E35" s="62">
        <f>E34*F35</f>
        <v>4.4000000000000004</v>
      </c>
      <c r="F35" s="62">
        <v>1.1000000000000001</v>
      </c>
      <c r="G35" s="62"/>
      <c r="H35" s="62"/>
      <c r="I35" s="62"/>
      <c r="J35" s="62"/>
      <c r="K35" s="62"/>
      <c r="L35" s="63"/>
      <c r="M35" s="63"/>
      <c r="N35" s="63"/>
      <c r="O35" s="63"/>
      <c r="P35" s="63"/>
      <c r="Q35" s="63"/>
      <c r="R35" s="109"/>
    </row>
    <row r="36" spans="1:22" s="288" customFormat="1" x14ac:dyDescent="0.25">
      <c r="A36" s="57">
        <f t="shared" si="1"/>
        <v>11</v>
      </c>
      <c r="B36" s="58" t="s">
        <v>52</v>
      </c>
      <c r="C36" s="281" t="s">
        <v>289</v>
      </c>
      <c r="D36" s="73" t="s">
        <v>102</v>
      </c>
      <c r="E36" s="290">
        <v>4.8</v>
      </c>
      <c r="F36" s="73"/>
      <c r="G36" s="62"/>
      <c r="H36" s="62"/>
      <c r="I36" s="69"/>
      <c r="J36" s="69"/>
      <c r="K36" s="62"/>
      <c r="L36" s="63"/>
      <c r="M36" s="63"/>
      <c r="N36" s="63"/>
      <c r="O36" s="63"/>
      <c r="P36" s="63"/>
      <c r="Q36" s="63"/>
      <c r="R36" s="109"/>
    </row>
    <row r="37" spans="1:22" s="288" customFormat="1" x14ac:dyDescent="0.25">
      <c r="A37" s="57">
        <f t="shared" si="1"/>
        <v>12</v>
      </c>
      <c r="B37" s="58" t="s">
        <v>52</v>
      </c>
      <c r="C37" s="281" t="s">
        <v>290</v>
      </c>
      <c r="D37" s="73" t="s">
        <v>102</v>
      </c>
      <c r="E37" s="290">
        <f>E33*0.05</f>
        <v>2</v>
      </c>
      <c r="F37" s="291"/>
      <c r="G37" s="62"/>
      <c r="H37" s="62"/>
      <c r="I37" s="62"/>
      <c r="J37" s="62"/>
      <c r="K37" s="62"/>
      <c r="L37" s="63"/>
      <c r="M37" s="63"/>
      <c r="N37" s="63"/>
      <c r="O37" s="63"/>
      <c r="P37" s="63"/>
      <c r="Q37" s="63"/>
      <c r="R37" s="109"/>
    </row>
    <row r="38" spans="1:22" s="288" customFormat="1" x14ac:dyDescent="0.25">
      <c r="A38" s="57" t="str">
        <f t="shared" si="1"/>
        <v xml:space="preserve"> </v>
      </c>
      <c r="B38" s="73"/>
      <c r="C38" s="281" t="s">
        <v>288</v>
      </c>
      <c r="D38" s="73" t="s">
        <v>267</v>
      </c>
      <c r="E38" s="62">
        <f>E37*F38</f>
        <v>2.2000000000000002</v>
      </c>
      <c r="F38" s="62">
        <v>1.1000000000000001</v>
      </c>
      <c r="G38" s="62"/>
      <c r="H38" s="62"/>
      <c r="I38" s="62"/>
      <c r="J38" s="62"/>
      <c r="K38" s="62"/>
      <c r="L38" s="63"/>
      <c r="M38" s="63"/>
      <c r="N38" s="63"/>
      <c r="O38" s="63"/>
      <c r="P38" s="63"/>
      <c r="Q38" s="63"/>
    </row>
    <row r="39" spans="1:22" s="288" customFormat="1" x14ac:dyDescent="0.25">
      <c r="A39" s="57">
        <f t="shared" si="1"/>
        <v>13</v>
      </c>
      <c r="B39" s="58" t="s">
        <v>52</v>
      </c>
      <c r="C39" s="281" t="s">
        <v>291</v>
      </c>
      <c r="D39" s="73" t="s">
        <v>102</v>
      </c>
      <c r="E39" s="290">
        <f>E37</f>
        <v>2</v>
      </c>
      <c r="F39" s="291"/>
      <c r="G39" s="62"/>
      <c r="H39" s="62"/>
      <c r="I39" s="62"/>
      <c r="J39" s="62"/>
      <c r="K39" s="62"/>
      <c r="L39" s="63"/>
      <c r="M39" s="63"/>
      <c r="N39" s="63"/>
      <c r="O39" s="63"/>
      <c r="P39" s="63"/>
      <c r="Q39" s="63"/>
    </row>
    <row r="40" spans="1:22" s="292" customFormat="1" x14ac:dyDescent="0.25">
      <c r="A40" s="57" t="str">
        <f t="shared" si="1"/>
        <v xml:space="preserve"> </v>
      </c>
      <c r="B40" s="73"/>
      <c r="C40" s="281" t="s">
        <v>292</v>
      </c>
      <c r="D40" s="73" t="s">
        <v>267</v>
      </c>
      <c r="E40" s="62">
        <f>E39*F40</f>
        <v>2.2000000000000002</v>
      </c>
      <c r="F40" s="62">
        <v>1.1000000000000001</v>
      </c>
      <c r="G40" s="62"/>
      <c r="H40" s="62"/>
      <c r="I40" s="62"/>
      <c r="J40" s="62"/>
      <c r="K40" s="62"/>
      <c r="L40" s="63"/>
      <c r="M40" s="63"/>
      <c r="N40" s="63"/>
      <c r="O40" s="63"/>
      <c r="P40" s="63"/>
      <c r="Q40" s="63"/>
    </row>
    <row r="41" spans="1:22" s="292" customFormat="1" x14ac:dyDescent="0.25">
      <c r="A41" s="57">
        <f t="shared" si="1"/>
        <v>14</v>
      </c>
      <c r="B41" s="58" t="s">
        <v>52</v>
      </c>
      <c r="C41" s="281" t="s">
        <v>293</v>
      </c>
      <c r="D41" s="73" t="s">
        <v>59</v>
      </c>
      <c r="E41" s="290">
        <f>E33</f>
        <v>40</v>
      </c>
      <c r="F41" s="62"/>
      <c r="G41" s="62"/>
      <c r="H41" s="62"/>
      <c r="I41" s="62"/>
      <c r="J41" s="69"/>
      <c r="K41" s="62"/>
      <c r="L41" s="63"/>
      <c r="M41" s="63"/>
      <c r="N41" s="63"/>
      <c r="O41" s="63"/>
      <c r="P41" s="63"/>
      <c r="Q41" s="63"/>
    </row>
    <row r="42" spans="1:22" s="288" customFormat="1" x14ac:dyDescent="0.25">
      <c r="A42" s="57" t="str">
        <f t="shared" si="1"/>
        <v xml:space="preserve"> </v>
      </c>
      <c r="B42" s="73"/>
      <c r="C42" s="281" t="s">
        <v>294</v>
      </c>
      <c r="D42" s="62" t="s">
        <v>59</v>
      </c>
      <c r="E42" s="62">
        <f>E41*F42</f>
        <v>42</v>
      </c>
      <c r="F42" s="62">
        <v>1.05</v>
      </c>
      <c r="G42" s="62"/>
      <c r="H42" s="62"/>
      <c r="I42" s="62"/>
      <c r="J42" s="62"/>
      <c r="K42" s="62"/>
      <c r="L42" s="63"/>
      <c r="M42" s="63"/>
      <c r="N42" s="63"/>
      <c r="O42" s="63"/>
      <c r="P42" s="63"/>
      <c r="Q42" s="63"/>
    </row>
    <row r="43" spans="1:22" s="294" customFormat="1" x14ac:dyDescent="0.25">
      <c r="A43" s="57" t="str">
        <f t="shared" si="1"/>
        <v xml:space="preserve"> </v>
      </c>
      <c r="B43" s="73"/>
      <c r="C43" s="281" t="s">
        <v>295</v>
      </c>
      <c r="D43" s="62" t="s">
        <v>102</v>
      </c>
      <c r="E43" s="62">
        <f>E41*F43</f>
        <v>2.8000000000000003</v>
      </c>
      <c r="F43" s="62">
        <v>7.0000000000000007E-2</v>
      </c>
      <c r="G43" s="62"/>
      <c r="H43" s="62"/>
      <c r="I43" s="62"/>
      <c r="J43" s="62"/>
      <c r="K43" s="62"/>
      <c r="L43" s="63"/>
      <c r="M43" s="63"/>
      <c r="N43" s="63"/>
      <c r="O43" s="63"/>
      <c r="P43" s="63"/>
      <c r="Q43" s="63"/>
      <c r="R43" s="293"/>
      <c r="S43" s="293"/>
      <c r="T43" s="293"/>
      <c r="U43" s="293"/>
      <c r="V43" s="293"/>
    </row>
    <row r="44" spans="1:22" s="288" customFormat="1" x14ac:dyDescent="0.25">
      <c r="A44" s="57">
        <f t="shared" si="1"/>
        <v>15</v>
      </c>
      <c r="B44" s="58" t="s">
        <v>52</v>
      </c>
      <c r="C44" s="281" t="s">
        <v>296</v>
      </c>
      <c r="D44" s="73" t="s">
        <v>54</v>
      </c>
      <c r="E44" s="290">
        <v>58.900000000000006</v>
      </c>
      <c r="F44" s="73"/>
      <c r="G44" s="62"/>
      <c r="H44" s="62"/>
      <c r="I44" s="62"/>
      <c r="J44" s="62"/>
      <c r="K44" s="62"/>
      <c r="L44" s="63"/>
      <c r="M44" s="63"/>
      <c r="N44" s="63"/>
      <c r="O44" s="63"/>
      <c r="P44" s="63"/>
      <c r="Q44" s="63"/>
    </row>
    <row r="45" spans="1:22" s="288" customFormat="1" ht="10.15" customHeight="1" x14ac:dyDescent="0.25">
      <c r="A45" s="57" t="str">
        <f t="shared" si="1"/>
        <v xml:space="preserve"> </v>
      </c>
      <c r="B45" s="58"/>
      <c r="C45" s="564" t="s">
        <v>297</v>
      </c>
      <c r="D45" s="564"/>
      <c r="E45" s="564"/>
      <c r="F45" s="73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</row>
    <row r="46" spans="1:22" s="288" customFormat="1" x14ac:dyDescent="0.25">
      <c r="A46" s="57">
        <f t="shared" si="1"/>
        <v>16</v>
      </c>
      <c r="B46" s="58" t="s">
        <v>52</v>
      </c>
      <c r="C46" s="274" t="s">
        <v>298</v>
      </c>
      <c r="D46" s="57" t="s">
        <v>299</v>
      </c>
      <c r="E46" s="61">
        <f>2.5*2*1</f>
        <v>5</v>
      </c>
      <c r="F46" s="62"/>
      <c r="G46" s="62"/>
      <c r="H46" s="62"/>
      <c r="I46" s="62"/>
      <c r="J46" s="69"/>
      <c r="K46" s="62"/>
      <c r="L46" s="63"/>
      <c r="M46" s="63"/>
      <c r="N46" s="63"/>
      <c r="O46" s="63"/>
      <c r="P46" s="63"/>
      <c r="Q46" s="63"/>
    </row>
    <row r="47" spans="1:22" s="288" customFormat="1" x14ac:dyDescent="0.25">
      <c r="A47" s="57">
        <f t="shared" si="1"/>
        <v>17</v>
      </c>
      <c r="B47" s="58" t="s">
        <v>52</v>
      </c>
      <c r="C47" s="274" t="s">
        <v>300</v>
      </c>
      <c r="D47" s="73" t="s">
        <v>102</v>
      </c>
      <c r="E47" s="61">
        <v>0.3</v>
      </c>
      <c r="F47" s="62"/>
      <c r="G47" s="62"/>
      <c r="H47" s="62"/>
      <c r="I47" s="62"/>
      <c r="J47" s="69"/>
      <c r="K47" s="62"/>
      <c r="L47" s="63"/>
      <c r="M47" s="63"/>
      <c r="N47" s="63"/>
      <c r="O47" s="63"/>
      <c r="P47" s="63"/>
      <c r="Q47" s="63"/>
    </row>
    <row r="48" spans="1:22" s="72" customFormat="1" x14ac:dyDescent="0.25">
      <c r="A48" s="57">
        <f t="shared" si="1"/>
        <v>18</v>
      </c>
      <c r="B48" s="58" t="s">
        <v>52</v>
      </c>
      <c r="C48" s="274" t="s">
        <v>301</v>
      </c>
      <c r="D48" s="57" t="s">
        <v>299</v>
      </c>
      <c r="E48" s="61">
        <f>2.5*2</f>
        <v>5</v>
      </c>
      <c r="F48" s="68"/>
      <c r="G48" s="62"/>
      <c r="H48" s="62"/>
      <c r="I48" s="62"/>
      <c r="J48" s="295"/>
      <c r="K48" s="68"/>
      <c r="L48" s="63"/>
      <c r="M48" s="63"/>
      <c r="N48" s="63"/>
      <c r="O48" s="63"/>
      <c r="P48" s="63"/>
      <c r="Q48" s="63"/>
    </row>
    <row r="49" spans="1:18" s="71" customFormat="1" x14ac:dyDescent="0.25">
      <c r="A49" s="57" t="str">
        <f t="shared" si="1"/>
        <v xml:space="preserve"> </v>
      </c>
      <c r="B49" s="296"/>
      <c r="C49" s="281" t="s">
        <v>302</v>
      </c>
      <c r="D49" s="296" t="s">
        <v>267</v>
      </c>
      <c r="E49" s="62">
        <f>E48*F49</f>
        <v>0.15</v>
      </c>
      <c r="F49" s="68">
        <v>0.03</v>
      </c>
      <c r="G49" s="68"/>
      <c r="H49" s="68"/>
      <c r="I49" s="68"/>
      <c r="J49" s="68"/>
      <c r="K49" s="68"/>
      <c r="L49" s="63"/>
      <c r="M49" s="63"/>
      <c r="N49" s="63"/>
      <c r="O49" s="63"/>
      <c r="P49" s="63"/>
      <c r="Q49" s="63"/>
    </row>
    <row r="50" spans="1:18" s="288" customFormat="1" ht="21" customHeight="1" x14ac:dyDescent="0.25">
      <c r="A50" s="57">
        <f t="shared" si="1"/>
        <v>19</v>
      </c>
      <c r="B50" s="58" t="s">
        <v>52</v>
      </c>
      <c r="C50" s="274" t="s">
        <v>303</v>
      </c>
      <c r="D50" s="57" t="s">
        <v>54</v>
      </c>
      <c r="E50" s="62">
        <v>5</v>
      </c>
      <c r="F50" s="62"/>
      <c r="G50" s="62"/>
      <c r="H50" s="62"/>
      <c r="I50" s="62"/>
      <c r="J50" s="62"/>
      <c r="K50" s="62"/>
      <c r="L50" s="63"/>
      <c r="M50" s="63"/>
      <c r="N50" s="63"/>
      <c r="O50" s="63"/>
      <c r="P50" s="63"/>
      <c r="Q50" s="63"/>
    </row>
    <row r="51" spans="1:18" s="288" customFormat="1" x14ac:dyDescent="0.25">
      <c r="A51" s="57">
        <f t="shared" si="1"/>
        <v>20</v>
      </c>
      <c r="B51" s="58" t="s">
        <v>52</v>
      </c>
      <c r="C51" s="297" t="s">
        <v>304</v>
      </c>
      <c r="D51" s="57" t="s">
        <v>76</v>
      </c>
      <c r="E51" s="62">
        <v>4</v>
      </c>
      <c r="F51" s="62"/>
      <c r="G51" s="62"/>
      <c r="H51" s="62"/>
      <c r="I51" s="62"/>
      <c r="J51" s="62"/>
      <c r="K51" s="62"/>
      <c r="L51" s="63"/>
      <c r="M51" s="63"/>
      <c r="N51" s="63"/>
      <c r="O51" s="63"/>
      <c r="P51" s="63"/>
      <c r="Q51" s="63"/>
    </row>
    <row r="52" spans="1:18" s="288" customFormat="1" ht="22.5" x14ac:dyDescent="0.25">
      <c r="A52" s="57">
        <f t="shared" si="1"/>
        <v>21</v>
      </c>
      <c r="B52" s="58" t="s">
        <v>52</v>
      </c>
      <c r="C52" s="274" t="s">
        <v>305</v>
      </c>
      <c r="D52" s="57" t="s">
        <v>102</v>
      </c>
      <c r="E52" s="61">
        <v>0.2</v>
      </c>
      <c r="F52" s="61"/>
      <c r="G52" s="62"/>
      <c r="H52" s="62"/>
      <c r="I52" s="62"/>
      <c r="J52" s="69"/>
      <c r="K52" s="61"/>
      <c r="L52" s="63"/>
      <c r="M52" s="63"/>
      <c r="N52" s="63"/>
      <c r="O52" s="63"/>
      <c r="P52" s="63"/>
      <c r="Q52" s="63"/>
    </row>
    <row r="53" spans="1:18" s="288" customFormat="1" x14ac:dyDescent="0.25">
      <c r="A53" s="57" t="str">
        <f t="shared" si="1"/>
        <v xml:space="preserve"> </v>
      </c>
      <c r="B53" s="57"/>
      <c r="C53" s="274" t="s">
        <v>306</v>
      </c>
      <c r="D53" s="61" t="s">
        <v>267</v>
      </c>
      <c r="E53" s="62">
        <f>E52*F53</f>
        <v>0.21000000000000002</v>
      </c>
      <c r="F53" s="69">
        <v>1.05</v>
      </c>
      <c r="G53" s="61"/>
      <c r="H53" s="61"/>
      <c r="I53" s="61"/>
      <c r="J53" s="61"/>
      <c r="K53" s="61"/>
      <c r="L53" s="63"/>
      <c r="M53" s="63"/>
      <c r="N53" s="63"/>
      <c r="O53" s="63"/>
      <c r="P53" s="63"/>
      <c r="Q53" s="63"/>
    </row>
    <row r="54" spans="1:18" s="288" customFormat="1" x14ac:dyDescent="0.25">
      <c r="A54" s="57">
        <f t="shared" si="1"/>
        <v>22</v>
      </c>
      <c r="B54" s="58" t="s">
        <v>52</v>
      </c>
      <c r="C54" s="297" t="s">
        <v>307</v>
      </c>
      <c r="D54" s="57" t="s">
        <v>102</v>
      </c>
      <c r="E54" s="61">
        <v>1</v>
      </c>
      <c r="F54" s="291"/>
      <c r="G54" s="62"/>
      <c r="H54" s="62"/>
      <c r="I54" s="62"/>
      <c r="J54" s="69"/>
      <c r="K54" s="62"/>
      <c r="L54" s="63"/>
      <c r="M54" s="63"/>
      <c r="N54" s="63"/>
      <c r="O54" s="63"/>
      <c r="P54" s="63"/>
      <c r="Q54" s="63"/>
    </row>
    <row r="55" spans="1:18" s="288" customFormat="1" x14ac:dyDescent="0.25">
      <c r="A55" s="57" t="str">
        <f t="shared" si="1"/>
        <v xml:space="preserve"> </v>
      </c>
      <c r="B55" s="73"/>
      <c r="C55" s="281" t="s">
        <v>288</v>
      </c>
      <c r="D55" s="62" t="s">
        <v>102</v>
      </c>
      <c r="E55" s="62">
        <f>E54*F55</f>
        <v>1.1000000000000001</v>
      </c>
      <c r="F55" s="62">
        <v>1.1000000000000001</v>
      </c>
      <c r="G55" s="62"/>
      <c r="H55" s="62"/>
      <c r="I55" s="62"/>
      <c r="J55" s="62"/>
      <c r="K55" s="62"/>
      <c r="L55" s="63"/>
      <c r="M55" s="63"/>
      <c r="N55" s="63"/>
      <c r="O55" s="63"/>
      <c r="P55" s="63"/>
      <c r="Q55" s="63"/>
    </row>
    <row r="56" spans="1:18" s="288" customFormat="1" x14ac:dyDescent="0.25">
      <c r="A56" s="57">
        <f t="shared" si="1"/>
        <v>23</v>
      </c>
      <c r="B56" s="58" t="s">
        <v>52</v>
      </c>
      <c r="C56" s="297" t="s">
        <v>308</v>
      </c>
      <c r="D56" s="57" t="s">
        <v>59</v>
      </c>
      <c r="E56" s="61">
        <v>10</v>
      </c>
      <c r="F56" s="62"/>
      <c r="G56" s="61"/>
      <c r="H56" s="62"/>
      <c r="I56" s="61"/>
      <c r="J56" s="69"/>
      <c r="K56" s="61"/>
      <c r="L56" s="63"/>
      <c r="M56" s="63"/>
      <c r="N56" s="63"/>
      <c r="O56" s="63"/>
      <c r="P56" s="63"/>
      <c r="Q56" s="63"/>
    </row>
    <row r="57" spans="1:18" s="288" customFormat="1" x14ac:dyDescent="0.25">
      <c r="A57" s="57" t="str">
        <f t="shared" si="1"/>
        <v xml:space="preserve"> </v>
      </c>
      <c r="B57" s="69"/>
      <c r="C57" s="274" t="s">
        <v>309</v>
      </c>
      <c r="D57" s="61" t="s">
        <v>69</v>
      </c>
      <c r="E57" s="62">
        <f>E56*F57</f>
        <v>32</v>
      </c>
      <c r="F57" s="62">
        <v>3.2</v>
      </c>
      <c r="G57" s="62"/>
      <c r="H57" s="62"/>
      <c r="I57" s="69"/>
      <c r="J57" s="69"/>
      <c r="K57" s="62"/>
      <c r="L57" s="63"/>
      <c r="M57" s="63"/>
      <c r="N57" s="63"/>
      <c r="O57" s="63"/>
      <c r="P57" s="63"/>
      <c r="Q57" s="63"/>
    </row>
    <row r="58" spans="1:18" s="288" customFormat="1" x14ac:dyDescent="0.25">
      <c r="A58" s="57">
        <f t="shared" si="1"/>
        <v>24</v>
      </c>
      <c r="B58" s="58" t="s">
        <v>52</v>
      </c>
      <c r="C58" s="274" t="s">
        <v>310</v>
      </c>
      <c r="D58" s="57" t="s">
        <v>311</v>
      </c>
      <c r="E58" s="62">
        <v>1</v>
      </c>
      <c r="F58" s="62"/>
      <c r="G58" s="61"/>
      <c r="H58" s="62"/>
      <c r="I58" s="61"/>
      <c r="J58" s="69"/>
      <c r="K58" s="61"/>
      <c r="L58" s="63"/>
      <c r="M58" s="63"/>
      <c r="N58" s="63"/>
      <c r="O58" s="63"/>
      <c r="P58" s="63"/>
      <c r="Q58" s="63"/>
    </row>
    <row r="59" spans="1:18" s="288" customFormat="1" x14ac:dyDescent="0.25">
      <c r="A59" s="57" t="str">
        <f t="shared" si="1"/>
        <v xml:space="preserve"> </v>
      </c>
      <c r="B59" s="58"/>
      <c r="C59" s="297" t="s">
        <v>312</v>
      </c>
      <c r="D59" s="57" t="s">
        <v>54</v>
      </c>
      <c r="E59" s="62">
        <f>E58*F59</f>
        <v>7.5</v>
      </c>
      <c r="F59" s="62">
        <v>7.5</v>
      </c>
      <c r="G59" s="62"/>
      <c r="H59" s="61"/>
      <c r="I59" s="61"/>
      <c r="J59" s="62"/>
      <c r="K59" s="62"/>
      <c r="L59" s="63"/>
      <c r="M59" s="63"/>
      <c r="N59" s="63"/>
      <c r="O59" s="63"/>
      <c r="P59" s="63"/>
      <c r="Q59" s="63"/>
    </row>
    <row r="60" spans="1:18" s="288" customFormat="1" x14ac:dyDescent="0.25">
      <c r="A60" s="57" t="str">
        <f t="shared" si="1"/>
        <v xml:space="preserve"> </v>
      </c>
      <c r="B60" s="58"/>
      <c r="C60" s="297" t="s">
        <v>313</v>
      </c>
      <c r="D60" s="57" t="s">
        <v>54</v>
      </c>
      <c r="E60" s="62">
        <f>E58*F60</f>
        <v>1.3</v>
      </c>
      <c r="F60" s="62">
        <v>1.3</v>
      </c>
      <c r="G60" s="62"/>
      <c r="H60" s="61"/>
      <c r="I60" s="61"/>
      <c r="J60" s="62"/>
      <c r="K60" s="62"/>
      <c r="L60" s="63"/>
      <c r="M60" s="63"/>
      <c r="N60" s="63"/>
      <c r="O60" s="63"/>
      <c r="P60" s="63"/>
      <c r="Q60" s="63"/>
    </row>
    <row r="61" spans="1:18" s="288" customFormat="1" x14ac:dyDescent="0.25">
      <c r="A61" s="57" t="str">
        <f t="shared" si="1"/>
        <v xml:space="preserve"> </v>
      </c>
      <c r="B61" s="58"/>
      <c r="C61" s="297" t="s">
        <v>314</v>
      </c>
      <c r="D61" s="57" t="s">
        <v>54</v>
      </c>
      <c r="E61" s="62">
        <f>E58*F61</f>
        <v>7.68</v>
      </c>
      <c r="F61" s="62">
        <v>7.68</v>
      </c>
      <c r="G61" s="62"/>
      <c r="H61" s="61"/>
      <c r="I61" s="61"/>
      <c r="J61" s="62"/>
      <c r="K61" s="62"/>
      <c r="L61" s="63"/>
      <c r="M61" s="63"/>
      <c r="N61" s="63"/>
      <c r="O61" s="63"/>
      <c r="P61" s="63"/>
      <c r="Q61" s="63"/>
    </row>
    <row r="62" spans="1:18" s="288" customFormat="1" x14ac:dyDescent="0.25">
      <c r="A62" s="57" t="str">
        <f t="shared" si="1"/>
        <v xml:space="preserve"> </v>
      </c>
      <c r="B62" s="58"/>
      <c r="C62" s="297" t="s">
        <v>315</v>
      </c>
      <c r="D62" s="57" t="s">
        <v>54</v>
      </c>
      <c r="E62" s="62">
        <f>E58*F62</f>
        <v>10</v>
      </c>
      <c r="F62" s="62">
        <v>10</v>
      </c>
      <c r="G62" s="62"/>
      <c r="H62" s="61"/>
      <c r="I62" s="61"/>
      <c r="J62" s="62"/>
      <c r="K62" s="62"/>
      <c r="L62" s="63"/>
      <c r="M62" s="63"/>
      <c r="N62" s="63"/>
      <c r="O62" s="63"/>
      <c r="P62" s="63"/>
      <c r="Q62" s="63"/>
    </row>
    <row r="63" spans="1:18" s="288" customFormat="1" x14ac:dyDescent="0.25">
      <c r="A63" s="104"/>
      <c r="B63" s="298"/>
      <c r="C63" s="299"/>
      <c r="D63" s="109"/>
      <c r="E63" s="107"/>
      <c r="F63" s="107"/>
      <c r="G63" s="107"/>
      <c r="H63" s="284"/>
      <c r="I63" s="284"/>
      <c r="J63" s="107"/>
      <c r="K63" s="107"/>
      <c r="L63" s="108"/>
      <c r="M63" s="108"/>
      <c r="N63" s="108"/>
      <c r="O63" s="108"/>
      <c r="P63" s="108"/>
      <c r="Q63" s="108"/>
    </row>
    <row r="64" spans="1:18" x14ac:dyDescent="0.25">
      <c r="A64" s="27"/>
      <c r="B64" s="27"/>
      <c r="C64" s="283" t="s">
        <v>104</v>
      </c>
      <c r="D64" s="27"/>
      <c r="E64" s="27"/>
      <c r="F64" s="27"/>
      <c r="H64" s="27"/>
      <c r="I64" s="27"/>
      <c r="J64" s="27"/>
      <c r="K64" s="27"/>
      <c r="L64" s="108"/>
      <c r="M64" s="108">
        <f>SUMIF($Q14:$Q62,"&gt;0",M14:M62)</f>
        <v>0</v>
      </c>
      <c r="N64" s="108">
        <f>SUMIF($Q14:$Q62,"&gt;0",N14:N62)</f>
        <v>0</v>
      </c>
      <c r="O64" s="108">
        <f>SUMIF($Q14:$Q62,"&gt;0",O14:O62)</f>
        <v>0</v>
      </c>
      <c r="P64" s="108">
        <f>SUMIF($Q14:$Q62,"&gt;0",P14:P62)</f>
        <v>0</v>
      </c>
      <c r="Q64" s="108">
        <f>SUMIF($Q14:$Q62,"&gt;0",Q14:Q62)</f>
        <v>0</v>
      </c>
      <c r="R64" s="288"/>
    </row>
    <row r="65" spans="1:18" x14ac:dyDescent="0.25">
      <c r="A65" s="104" t="str">
        <f t="shared" ref="A65:A66" si="2">IF(COUNTBLANK(I65)=1," ",COUNTA($I$19:I65))</f>
        <v xml:space="preserve"> </v>
      </c>
      <c r="B65" s="109"/>
      <c r="C65" s="300" t="s">
        <v>105</v>
      </c>
      <c r="D65" s="283"/>
      <c r="E65" s="27"/>
      <c r="F65" s="109"/>
      <c r="G65" s="188">
        <f>pagrabs!G26</f>
        <v>0</v>
      </c>
      <c r="H65" s="109"/>
      <c r="I65" s="109"/>
      <c r="J65" s="109"/>
      <c r="K65" s="109"/>
      <c r="L65" s="109"/>
      <c r="M65" s="284"/>
      <c r="N65" s="284"/>
      <c r="O65" s="284">
        <f>O64*G65</f>
        <v>0</v>
      </c>
      <c r="P65" s="284"/>
      <c r="Q65" s="284"/>
      <c r="R65" s="103"/>
    </row>
    <row r="66" spans="1:18" x14ac:dyDescent="0.25">
      <c r="A66" s="104" t="str">
        <f t="shared" si="2"/>
        <v xml:space="preserve"> </v>
      </c>
      <c r="B66" s="109"/>
      <c r="C66" s="283" t="s">
        <v>106</v>
      </c>
      <c r="D66" s="187"/>
      <c r="E66" s="187"/>
      <c r="F66" s="109"/>
      <c r="G66" s="109"/>
      <c r="H66" s="27"/>
      <c r="I66" s="109"/>
      <c r="J66" s="109"/>
      <c r="K66" s="109"/>
      <c r="L66" s="109"/>
      <c r="M66" s="190">
        <f>SUM(M64:M65)</f>
        <v>0</v>
      </c>
      <c r="N66" s="190">
        <f>SUM(N64:N65)</f>
        <v>0</v>
      </c>
      <c r="O66" s="190">
        <f>SUM(O64:O65)</f>
        <v>0</v>
      </c>
      <c r="P66" s="190">
        <f>SUM(P64:P65)</f>
        <v>0</v>
      </c>
      <c r="Q66" s="190">
        <f>SUM(N66:P66)</f>
        <v>0</v>
      </c>
      <c r="R66" s="103"/>
    </row>
    <row r="67" spans="1:18" x14ac:dyDescent="0.25">
      <c r="A67" s="27"/>
      <c r="B67" s="27"/>
      <c r="C67" s="301"/>
      <c r="D67" s="27"/>
      <c r="E67" s="27"/>
      <c r="F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8" x14ac:dyDescent="0.25">
      <c r="A68" s="27"/>
      <c r="B68" s="27"/>
      <c r="C68" s="121" t="s">
        <v>25</v>
      </c>
      <c r="D68" s="122"/>
      <c r="E68" s="193"/>
      <c r="F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8" x14ac:dyDescent="0.25">
      <c r="C69" s="124" t="s">
        <v>27</v>
      </c>
      <c r="D69" s="122"/>
      <c r="E69" s="193"/>
    </row>
    <row r="70" spans="1:18" x14ac:dyDescent="0.25">
      <c r="C70" s="125"/>
      <c r="D70" s="122"/>
      <c r="E70" s="193"/>
    </row>
    <row r="71" spans="1:18" x14ac:dyDescent="0.25">
      <c r="C71" s="127" t="s">
        <v>29</v>
      </c>
      <c r="D71" s="122"/>
      <c r="E71" s="193"/>
    </row>
    <row r="72" spans="1:18" x14ac:dyDescent="0.25">
      <c r="C72" s="129" t="s">
        <v>30</v>
      </c>
      <c r="D72" s="122"/>
      <c r="E72" s="193"/>
    </row>
  </sheetData>
  <sheetProtection selectLockedCells="1" selectUnlockedCells="1"/>
  <mergeCells count="12">
    <mergeCell ref="R21:T21"/>
    <mergeCell ref="R25:U25"/>
    <mergeCell ref="C32:E32"/>
    <mergeCell ref="C45:E45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1"/>
  <sheetViews>
    <sheetView view="pageBreakPreview" zoomScale="110" zoomScaleNormal="120" zoomScaleSheetLayoutView="110" workbookViewId="0">
      <selection activeCell="A9" activeCellId="1" sqref="E14:E62 A9:P9"/>
    </sheetView>
  </sheetViews>
  <sheetFormatPr defaultColWidth="6.85546875" defaultRowHeight="11.25" x14ac:dyDescent="0.25"/>
  <cols>
    <col min="1" max="1" width="2.85546875" style="1" customWidth="1"/>
    <col min="2" max="2" width="4.5703125" style="1" customWidth="1"/>
    <col min="3" max="3" width="45.7109375" style="25" customWidth="1"/>
    <col min="4" max="4" width="4.5703125" style="1" customWidth="1"/>
    <col min="5" max="5" width="8" style="1" customWidth="1"/>
    <col min="6" max="6" width="0" style="1" hidden="1" customWidth="1"/>
    <col min="7" max="7" width="6.28515625" style="27" customWidth="1"/>
    <col min="8" max="11" width="6.28515625" style="1" customWidth="1"/>
    <col min="12" max="12" width="6.85546875" style="1"/>
    <col min="13" max="17" width="8" style="1" customWidth="1"/>
    <col min="18" max="18" width="30.42578125" style="1" customWidth="1"/>
    <col min="19" max="16384" width="6.8554687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273" t="s">
        <v>316</v>
      </c>
      <c r="B2" s="273"/>
      <c r="C2" s="273"/>
      <c r="D2" s="273"/>
      <c r="E2" s="273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02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x14ac:dyDescent="0.25">
      <c r="A4" s="35"/>
      <c r="B4" s="35"/>
      <c r="C4" s="302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303" t="s">
        <v>317</v>
      </c>
      <c r="G8" s="42" t="s">
        <v>35</v>
      </c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Q35</f>
        <v>0</v>
      </c>
    </row>
    <row r="10" spans="1:17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/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/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/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x14ac:dyDescent="0.25">
      <c r="A14" s="57" t="str">
        <f t="shared" ref="A14:A31" si="1">IF(COUNTBLANK(B14)=1," ",COUNTA(B$14:B14))</f>
        <v xml:space="preserve"> </v>
      </c>
      <c r="C14" s="304" t="s">
        <v>318</v>
      </c>
      <c r="L14" s="305"/>
      <c r="M14" s="306">
        <f>ROUND(E14*G14,2)</f>
        <v>0</v>
      </c>
      <c r="N14" s="306">
        <f>ROUND(E14*I14,2)</f>
        <v>0</v>
      </c>
      <c r="O14" s="306">
        <f>ROUND(E14*J14,2)</f>
        <v>0</v>
      </c>
      <c r="P14" s="306">
        <f>ROUND(E14*K14,2)</f>
        <v>0</v>
      </c>
      <c r="Q14" s="306">
        <f>SUM(N14:P14)</f>
        <v>0</v>
      </c>
    </row>
    <row r="15" spans="1:17" x14ac:dyDescent="0.25">
      <c r="A15" s="57" t="str">
        <f t="shared" si="1"/>
        <v xml:space="preserve"> </v>
      </c>
      <c r="B15" s="163"/>
      <c r="C15" s="274" t="s">
        <v>319</v>
      </c>
      <c r="D15" s="163" t="s">
        <v>59</v>
      </c>
      <c r="E15" s="163">
        <v>425</v>
      </c>
      <c r="G15" s="1"/>
      <c r="L15" s="305"/>
      <c r="M15" s="306"/>
      <c r="N15" s="306"/>
      <c r="O15" s="306"/>
      <c r="P15" s="306"/>
      <c r="Q15" s="306"/>
    </row>
    <row r="16" spans="1:17" ht="22.5" x14ac:dyDescent="0.25">
      <c r="A16" s="57">
        <f t="shared" si="1"/>
        <v>1</v>
      </c>
      <c r="B16" s="58" t="s">
        <v>52</v>
      </c>
      <c r="C16" s="274" t="s">
        <v>320</v>
      </c>
      <c r="D16" s="163" t="s">
        <v>59</v>
      </c>
      <c r="E16" s="307">
        <v>425</v>
      </c>
      <c r="G16" s="62"/>
      <c r="H16" s="308"/>
      <c r="I16" s="69"/>
      <c r="J16" s="69"/>
      <c r="K16" s="62"/>
      <c r="L16" s="305"/>
      <c r="M16" s="306"/>
      <c r="N16" s="306"/>
      <c r="O16" s="306"/>
      <c r="P16" s="306"/>
      <c r="Q16" s="306"/>
    </row>
    <row r="17" spans="1:21" ht="19.7" customHeight="1" x14ac:dyDescent="0.25">
      <c r="A17" s="57">
        <f t="shared" si="1"/>
        <v>2</v>
      </c>
      <c r="B17" s="58" t="s">
        <v>52</v>
      </c>
      <c r="C17" s="274" t="s">
        <v>321</v>
      </c>
      <c r="D17" s="163" t="s">
        <v>102</v>
      </c>
      <c r="E17" s="307">
        <v>63.75</v>
      </c>
      <c r="G17" s="62"/>
      <c r="H17" s="308"/>
      <c r="I17" s="69"/>
      <c r="J17" s="69"/>
      <c r="K17" s="62"/>
      <c r="L17" s="305"/>
      <c r="M17" s="306"/>
      <c r="N17" s="306"/>
      <c r="O17" s="306"/>
      <c r="P17" s="306"/>
      <c r="Q17" s="306"/>
    </row>
    <row r="18" spans="1:21" s="71" customFormat="1" ht="22.5" x14ac:dyDescent="0.25">
      <c r="A18" s="57">
        <f t="shared" si="1"/>
        <v>3</v>
      </c>
      <c r="B18" s="58" t="s">
        <v>52</v>
      </c>
      <c r="C18" s="274" t="s">
        <v>322</v>
      </c>
      <c r="D18" s="163" t="s">
        <v>102</v>
      </c>
      <c r="E18" s="251">
        <v>1.278</v>
      </c>
      <c r="F18" s="62"/>
      <c r="G18" s="62"/>
      <c r="H18" s="308"/>
      <c r="I18" s="62"/>
      <c r="J18" s="69"/>
      <c r="K18" s="62"/>
      <c r="L18" s="305"/>
      <c r="M18" s="306"/>
      <c r="N18" s="306"/>
      <c r="O18" s="306"/>
      <c r="P18" s="306"/>
      <c r="Q18" s="306"/>
    </row>
    <row r="19" spans="1:21" s="71" customFormat="1" x14ac:dyDescent="0.25">
      <c r="A19" s="57" t="str">
        <f t="shared" si="1"/>
        <v xml:space="preserve"> </v>
      </c>
      <c r="B19" s="73"/>
      <c r="C19" s="309" t="s">
        <v>323</v>
      </c>
      <c r="D19" s="57" t="s">
        <v>102</v>
      </c>
      <c r="E19" s="61">
        <f>ROUNDUP(E18*F19,2)</f>
        <v>1.41</v>
      </c>
      <c r="F19" s="62">
        <v>1.1000000000000001</v>
      </c>
      <c r="G19" s="62"/>
      <c r="H19" s="308"/>
      <c r="I19" s="62"/>
      <c r="J19" s="62"/>
      <c r="K19" s="62"/>
      <c r="L19" s="305"/>
      <c r="M19" s="306"/>
      <c r="N19" s="306"/>
      <c r="O19" s="306"/>
      <c r="P19" s="306"/>
      <c r="Q19" s="306"/>
    </row>
    <row r="20" spans="1:21" s="71" customFormat="1" x14ac:dyDescent="0.25">
      <c r="A20" s="57" t="str">
        <f t="shared" si="1"/>
        <v xml:space="preserve"> </v>
      </c>
      <c r="B20" s="73"/>
      <c r="C20" s="309" t="s">
        <v>324</v>
      </c>
      <c r="D20" s="62" t="s">
        <v>69</v>
      </c>
      <c r="E20" s="61">
        <f>ROUNDUP(E18*F20,2)</f>
        <v>44.73</v>
      </c>
      <c r="F20" s="62">
        <v>35</v>
      </c>
      <c r="G20" s="62"/>
      <c r="H20" s="308"/>
      <c r="I20" s="62"/>
      <c r="J20" s="62"/>
      <c r="K20" s="62"/>
      <c r="L20" s="305"/>
      <c r="M20" s="306"/>
      <c r="N20" s="306"/>
      <c r="O20" s="306"/>
      <c r="P20" s="306"/>
      <c r="Q20" s="306"/>
    </row>
    <row r="21" spans="1:21" s="72" customFormat="1" x14ac:dyDescent="0.25">
      <c r="A21" s="57">
        <f t="shared" si="1"/>
        <v>4</v>
      </c>
      <c r="B21" s="58" t="s">
        <v>52</v>
      </c>
      <c r="C21" s="274" t="s">
        <v>325</v>
      </c>
      <c r="D21" s="163" t="s">
        <v>59</v>
      </c>
      <c r="E21" s="164">
        <v>136</v>
      </c>
      <c r="F21" s="62"/>
      <c r="G21" s="62"/>
      <c r="H21" s="308"/>
      <c r="I21" s="310"/>
      <c r="J21" s="62"/>
      <c r="K21" s="62"/>
      <c r="L21" s="305"/>
      <c r="M21" s="306"/>
      <c r="N21" s="306"/>
      <c r="O21" s="306"/>
      <c r="P21" s="306"/>
      <c r="Q21" s="306"/>
    </row>
    <row r="22" spans="1:21" s="71" customFormat="1" x14ac:dyDescent="0.25">
      <c r="A22" s="57" t="str">
        <f t="shared" si="1"/>
        <v xml:space="preserve"> </v>
      </c>
      <c r="B22" s="73"/>
      <c r="C22" s="281" t="s">
        <v>326</v>
      </c>
      <c r="D22" s="73" t="s">
        <v>72</v>
      </c>
      <c r="E22" s="62">
        <f>E21*F22</f>
        <v>54.400000000000006</v>
      </c>
      <c r="F22" s="62">
        <v>0.4</v>
      </c>
      <c r="G22" s="62"/>
      <c r="H22" s="308"/>
      <c r="I22" s="310"/>
      <c r="J22" s="62"/>
      <c r="K22" s="62"/>
      <c r="L22" s="305"/>
      <c r="M22" s="306"/>
      <c r="N22" s="306"/>
      <c r="O22" s="306"/>
      <c r="P22" s="306"/>
      <c r="Q22" s="306"/>
    </row>
    <row r="23" spans="1:21" ht="26.45" customHeight="1" x14ac:dyDescent="0.25">
      <c r="A23" s="57">
        <f t="shared" si="1"/>
        <v>5</v>
      </c>
      <c r="B23" s="58" t="s">
        <v>52</v>
      </c>
      <c r="C23" s="274" t="s">
        <v>327</v>
      </c>
      <c r="D23" s="163" t="s">
        <v>102</v>
      </c>
      <c r="E23" s="164">
        <v>77</v>
      </c>
      <c r="G23" s="62"/>
      <c r="H23" s="308"/>
      <c r="I23" s="69"/>
      <c r="J23" s="69"/>
      <c r="K23" s="62"/>
      <c r="L23" s="305"/>
      <c r="M23" s="306"/>
      <c r="N23" s="306"/>
      <c r="O23" s="306"/>
      <c r="P23" s="306"/>
      <c r="Q23" s="306"/>
      <c r="U23" s="311"/>
    </row>
    <row r="24" spans="1:21" ht="22.5" x14ac:dyDescent="0.25">
      <c r="A24" s="57" t="str">
        <f t="shared" si="1"/>
        <v xml:space="preserve"> </v>
      </c>
      <c r="B24" s="312"/>
      <c r="C24" s="274" t="s">
        <v>328</v>
      </c>
      <c r="D24" s="163" t="s">
        <v>59</v>
      </c>
      <c r="E24" s="164">
        <v>425</v>
      </c>
      <c r="H24" s="308"/>
      <c r="L24" s="305"/>
      <c r="M24" s="306"/>
      <c r="N24" s="306"/>
      <c r="O24" s="306"/>
      <c r="P24" s="306"/>
      <c r="Q24" s="306"/>
    </row>
    <row r="25" spans="1:21" s="314" customFormat="1" ht="22.5" x14ac:dyDescent="0.25">
      <c r="A25" s="57">
        <f t="shared" si="1"/>
        <v>6</v>
      </c>
      <c r="B25" s="58" t="s">
        <v>52</v>
      </c>
      <c r="C25" s="274" t="s">
        <v>328</v>
      </c>
      <c r="D25" s="163" t="s">
        <v>59</v>
      </c>
      <c r="E25" s="164">
        <v>425</v>
      </c>
      <c r="F25" s="68"/>
      <c r="G25" s="68"/>
      <c r="H25" s="308"/>
      <c r="I25" s="62"/>
      <c r="J25" s="295"/>
      <c r="K25" s="313"/>
      <c r="L25" s="305"/>
      <c r="M25" s="306"/>
      <c r="N25" s="306"/>
      <c r="O25" s="306"/>
      <c r="P25" s="306"/>
      <c r="Q25" s="306"/>
      <c r="S25" s="315"/>
      <c r="T25" s="316"/>
      <c r="U25" s="316"/>
    </row>
    <row r="26" spans="1:21" s="314" customFormat="1" ht="12.75" x14ac:dyDescent="0.2">
      <c r="A26" s="57" t="str">
        <f t="shared" si="1"/>
        <v xml:space="preserve"> </v>
      </c>
      <c r="B26" s="296"/>
      <c r="C26" s="281" t="s">
        <v>329</v>
      </c>
      <c r="D26" s="163" t="s">
        <v>102</v>
      </c>
      <c r="E26" s="317">
        <f>E25*F26</f>
        <v>1.87</v>
      </c>
      <c r="F26" s="318">
        <f>0.05*0.04*1.1*2</f>
        <v>4.4000000000000003E-3</v>
      </c>
      <c r="G26" s="319"/>
      <c r="H26" s="308"/>
      <c r="I26" s="68"/>
      <c r="J26" s="68"/>
      <c r="K26" s="320"/>
      <c r="L26" s="305"/>
      <c r="M26" s="306"/>
      <c r="N26" s="306"/>
      <c r="O26" s="306"/>
      <c r="P26" s="306"/>
      <c r="Q26" s="306"/>
      <c r="R26" s="321"/>
      <c r="S26" s="322"/>
      <c r="T26" s="323"/>
      <c r="U26" s="324"/>
    </row>
    <row r="27" spans="1:21" s="314" customFormat="1" ht="12.75" x14ac:dyDescent="0.2">
      <c r="A27" s="57" t="str">
        <f t="shared" si="1"/>
        <v xml:space="preserve"> </v>
      </c>
      <c r="B27" s="296"/>
      <c r="C27" s="281" t="s">
        <v>330</v>
      </c>
      <c r="D27" s="163" t="s">
        <v>59</v>
      </c>
      <c r="E27" s="317">
        <f>E25*F27</f>
        <v>480.24999999999994</v>
      </c>
      <c r="F27" s="68">
        <v>1.1299999999999999</v>
      </c>
      <c r="G27" s="319"/>
      <c r="H27" s="308"/>
      <c r="I27" s="68"/>
      <c r="J27" s="68"/>
      <c r="K27" s="320"/>
      <c r="L27" s="305"/>
      <c r="M27" s="306"/>
      <c r="N27" s="306"/>
      <c r="O27" s="306"/>
      <c r="P27" s="306"/>
      <c r="Q27" s="306"/>
      <c r="R27" s="321"/>
      <c r="S27" s="322"/>
      <c r="T27" s="323"/>
      <c r="U27" s="324"/>
    </row>
    <row r="28" spans="1:21" s="314" customFormat="1" ht="12.75" x14ac:dyDescent="0.25">
      <c r="A28" s="57" t="str">
        <f t="shared" si="1"/>
        <v xml:space="preserve"> </v>
      </c>
      <c r="B28" s="296"/>
      <c r="C28" s="281" t="s">
        <v>331</v>
      </c>
      <c r="D28" s="163" t="s">
        <v>56</v>
      </c>
      <c r="E28" s="68">
        <f>E25*F28</f>
        <v>9350</v>
      </c>
      <c r="F28" s="62">
        <v>22</v>
      </c>
      <c r="G28" s="296"/>
      <c r="H28" s="308"/>
      <c r="I28" s="68"/>
      <c r="J28" s="318"/>
      <c r="K28" s="313"/>
      <c r="L28" s="305"/>
      <c r="M28" s="306"/>
      <c r="N28" s="306"/>
      <c r="O28" s="306"/>
      <c r="P28" s="306"/>
      <c r="Q28" s="306"/>
      <c r="S28" s="322"/>
      <c r="T28" s="325"/>
      <c r="U28" s="316"/>
    </row>
    <row r="29" spans="1:21" s="314" customFormat="1" ht="12.75" x14ac:dyDescent="0.25">
      <c r="A29" s="57" t="str">
        <f t="shared" si="1"/>
        <v xml:space="preserve"> </v>
      </c>
      <c r="B29" s="296"/>
      <c r="C29" s="281" t="s">
        <v>332</v>
      </c>
      <c r="D29" s="296" t="s">
        <v>72</v>
      </c>
      <c r="E29" s="68">
        <f>E25*F29</f>
        <v>63.75</v>
      </c>
      <c r="F29" s="62">
        <v>0.15</v>
      </c>
      <c r="G29" s="296"/>
      <c r="H29" s="308"/>
      <c r="I29" s="68"/>
      <c r="J29" s="68"/>
      <c r="K29" s="313"/>
      <c r="L29" s="305"/>
      <c r="M29" s="306"/>
      <c r="N29" s="306"/>
      <c r="O29" s="306"/>
      <c r="P29" s="306"/>
      <c r="Q29" s="306"/>
      <c r="R29" s="321"/>
      <c r="S29" s="326"/>
      <c r="T29" s="325"/>
      <c r="U29" s="316"/>
    </row>
    <row r="30" spans="1:21" s="329" customFormat="1" ht="22.5" x14ac:dyDescent="0.25">
      <c r="A30" s="57">
        <f t="shared" si="1"/>
        <v>7</v>
      </c>
      <c r="B30" s="58" t="s">
        <v>52</v>
      </c>
      <c r="C30" s="274" t="s">
        <v>333</v>
      </c>
      <c r="D30" s="163" t="s">
        <v>59</v>
      </c>
      <c r="E30" s="164">
        <v>425</v>
      </c>
      <c r="F30" s="61"/>
      <c r="G30" s="251"/>
      <c r="H30" s="308"/>
      <c r="I30" s="61"/>
      <c r="J30" s="327"/>
      <c r="K30" s="328"/>
      <c r="L30" s="305"/>
      <c r="M30" s="306"/>
      <c r="N30" s="306"/>
      <c r="O30" s="306"/>
      <c r="P30" s="306"/>
      <c r="Q30" s="306"/>
    </row>
    <row r="31" spans="1:21" s="329" customFormat="1" ht="12" x14ac:dyDescent="0.25">
      <c r="A31" s="57" t="str">
        <f t="shared" si="1"/>
        <v xml:space="preserve"> </v>
      </c>
      <c r="B31" s="163"/>
      <c r="C31" s="274" t="s">
        <v>334</v>
      </c>
      <c r="D31" s="57" t="s">
        <v>54</v>
      </c>
      <c r="E31" s="251">
        <f>E30*F31</f>
        <v>467.50000000000006</v>
      </c>
      <c r="F31" s="330">
        <v>1.1000000000000001</v>
      </c>
      <c r="G31" s="163"/>
      <c r="H31" s="251"/>
      <c r="I31" s="251"/>
      <c r="J31" s="61"/>
      <c r="K31" s="328"/>
      <c r="L31" s="305"/>
      <c r="M31" s="306"/>
      <c r="N31" s="306"/>
      <c r="O31" s="306"/>
      <c r="P31" s="306"/>
      <c r="Q31" s="306"/>
      <c r="R31" s="331"/>
    </row>
    <row r="32" spans="1:21" x14ac:dyDescent="0.25">
      <c r="B32" s="27"/>
      <c r="C32" s="109"/>
      <c r="D32" s="245"/>
      <c r="E32" s="245"/>
    </row>
    <row r="33" spans="1:17" s="71" customFormat="1" x14ac:dyDescent="0.25">
      <c r="A33" s="109"/>
      <c r="B33" s="109"/>
      <c r="C33" s="110" t="s">
        <v>104</v>
      </c>
      <c r="D33" s="111"/>
      <c r="E33" s="111"/>
      <c r="F33" s="111"/>
      <c r="G33" s="111"/>
      <c r="H33" s="111"/>
      <c r="I33" s="111"/>
      <c r="J33" s="111"/>
      <c r="K33" s="111"/>
      <c r="L33" s="113"/>
      <c r="M33" s="113">
        <f>SUMIF($Q14:$Q31,"&gt;0",M14:M31)</f>
        <v>0</v>
      </c>
      <c r="N33" s="113">
        <f>SUMIF($Q14:$Q31,"&gt;0",N14:N31)</f>
        <v>0</v>
      </c>
      <c r="O33" s="113">
        <f>SUMIF($Q14:$Q31,"&gt;0",O14:O31)</f>
        <v>0</v>
      </c>
      <c r="P33" s="113">
        <f>SUMIF($Q14:$Q31,"&gt;0",P14:P31)</f>
        <v>0</v>
      </c>
      <c r="Q33" s="113">
        <f>SUMIF($Q14:$Q31,"&gt;0",Q14:Q31)</f>
        <v>0</v>
      </c>
    </row>
    <row r="34" spans="1:17" s="117" customFormat="1" x14ac:dyDescent="0.25">
      <c r="A34" s="104" t="str">
        <f t="shared" ref="A34:A35" si="2">IF(COUNTBLANK(I34)=1," ",COUNTA($I$14:I34))</f>
        <v xml:space="preserve"> </v>
      </c>
      <c r="B34" s="109"/>
      <c r="C34" s="110" t="s">
        <v>105</v>
      </c>
      <c r="D34" s="110"/>
      <c r="E34" s="3"/>
      <c r="F34" s="111"/>
      <c r="G34" s="115">
        <v>0</v>
      </c>
      <c r="H34" s="111"/>
      <c r="I34" s="111"/>
      <c r="J34" s="111"/>
      <c r="K34" s="111"/>
      <c r="L34" s="111"/>
      <c r="M34" s="116"/>
      <c r="N34" s="116"/>
      <c r="O34" s="116">
        <f>O33*G34</f>
        <v>0</v>
      </c>
      <c r="P34" s="116"/>
      <c r="Q34" s="116"/>
    </row>
    <row r="35" spans="1:17" s="117" customFormat="1" x14ac:dyDescent="0.25">
      <c r="A35" s="104" t="str">
        <f t="shared" si="2"/>
        <v xml:space="preserve"> </v>
      </c>
      <c r="B35" s="109"/>
      <c r="C35" s="110" t="s">
        <v>106</v>
      </c>
      <c r="D35" s="110"/>
      <c r="E35" s="110"/>
      <c r="F35" s="111"/>
      <c r="G35" s="111"/>
      <c r="H35" s="3"/>
      <c r="I35" s="111"/>
      <c r="J35" s="111"/>
      <c r="K35" s="111"/>
      <c r="L35" s="111"/>
      <c r="M35" s="119">
        <f>SUM(M33:M34)</f>
        <v>0</v>
      </c>
      <c r="N35" s="119">
        <f>SUM(N33:N34)</f>
        <v>0</v>
      </c>
      <c r="O35" s="119">
        <f>SUM(O33:O34)</f>
        <v>0</v>
      </c>
      <c r="P35" s="119">
        <f>SUM(P33:P34)</f>
        <v>0</v>
      </c>
      <c r="Q35" s="119">
        <f>SUM(N35:P35)</f>
        <v>0</v>
      </c>
    </row>
    <row r="36" spans="1:17" s="71" customFormat="1" x14ac:dyDescent="0.25">
      <c r="A36" s="27"/>
      <c r="B36" s="27"/>
      <c r="C36" s="111"/>
      <c r="D36" s="3"/>
      <c r="E36" s="33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s="71" customFormat="1" x14ac:dyDescent="0.25">
      <c r="A37" s="27"/>
      <c r="B37" s="27"/>
      <c r="C37" s="121" t="s">
        <v>25</v>
      </c>
      <c r="D37" s="122"/>
      <c r="E37" s="19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s="71" customFormat="1" x14ac:dyDescent="0.25">
      <c r="A38" s="27"/>
      <c r="B38" s="27"/>
      <c r="C38" s="124" t="s">
        <v>27</v>
      </c>
      <c r="D38" s="122"/>
      <c r="E38" s="19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s="117" customFormat="1" x14ac:dyDescent="0.25">
      <c r="A39" s="1"/>
      <c r="B39" s="1"/>
      <c r="C39" s="125"/>
      <c r="D39" s="122"/>
      <c r="E39" s="193"/>
      <c r="F39" s="126"/>
      <c r="G39" s="3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s="117" customFormat="1" x14ac:dyDescent="0.25">
      <c r="A40" s="1"/>
      <c r="B40" s="1"/>
      <c r="C40" s="127" t="s">
        <v>29</v>
      </c>
      <c r="D40" s="122"/>
      <c r="E40" s="193"/>
      <c r="F40" s="126"/>
      <c r="G40" s="128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  <row r="41" spans="1:17" s="117" customFormat="1" x14ac:dyDescent="0.25">
      <c r="A41" s="1"/>
      <c r="B41" s="1"/>
      <c r="C41" s="129" t="s">
        <v>30</v>
      </c>
      <c r="D41" s="122"/>
      <c r="E41" s="193"/>
      <c r="F41" s="126"/>
      <c r="G41" s="3"/>
      <c r="H41" s="126"/>
      <c r="I41" s="126"/>
      <c r="J41" s="126"/>
      <c r="K41" s="126"/>
      <c r="L41" s="126"/>
      <c r="M41" s="126"/>
      <c r="N41" s="126"/>
      <c r="O41" s="126"/>
      <c r="P41" s="126"/>
      <c r="Q41" s="126"/>
    </row>
  </sheetData>
  <sheetProtection selectLockedCells="1" selectUnlockedCells="1"/>
  <autoFilter ref="A13:T31" xr:uid="{00000000-0009-0000-0000-000006000000}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scale="93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2"/>
  <sheetViews>
    <sheetView view="pageBreakPreview" topLeftCell="A25" zoomScale="110" zoomScaleNormal="120" zoomScaleSheetLayoutView="110" workbookViewId="0">
      <selection activeCell="A9" activeCellId="1" sqref="E14:E62 A9:P9"/>
    </sheetView>
  </sheetViews>
  <sheetFormatPr defaultColWidth="6.85546875" defaultRowHeight="11.25" x14ac:dyDescent="0.25"/>
  <cols>
    <col min="1" max="1" width="2.85546875" style="1" customWidth="1"/>
    <col min="2" max="2" width="4" style="1" customWidth="1"/>
    <col min="3" max="3" width="45.7109375" style="25" customWidth="1"/>
    <col min="4" max="4" width="4.5703125" style="1" customWidth="1"/>
    <col min="5" max="5" width="6.140625" style="1" customWidth="1"/>
    <col min="6" max="6" width="0" style="1" hidden="1" customWidth="1"/>
    <col min="7" max="7" width="6.28515625" style="27" customWidth="1"/>
    <col min="8" max="12" width="6.28515625" style="1" customWidth="1"/>
    <col min="13" max="17" width="8" style="1" customWidth="1"/>
    <col min="18" max="16384" width="6.8554687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273" t="s">
        <v>335</v>
      </c>
      <c r="B2" s="273"/>
      <c r="C2" s="273"/>
      <c r="D2" s="273"/>
      <c r="E2" s="273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02"/>
      <c r="D3" s="35"/>
      <c r="E3" s="35"/>
      <c r="F3" s="35"/>
      <c r="G3" s="35"/>
      <c r="H3" s="35"/>
      <c r="I3" s="35"/>
      <c r="J3" s="35"/>
      <c r="K3" s="35"/>
      <c r="L3" s="35"/>
    </row>
    <row r="4" spans="1:17" s="5" customFormat="1" x14ac:dyDescent="0.25">
      <c r="A4" s="35"/>
      <c r="B4" s="35"/>
      <c r="C4" s="302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303" t="s">
        <v>317</v>
      </c>
      <c r="G8" s="42" t="s">
        <v>35</v>
      </c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Q56</f>
        <v>0</v>
      </c>
    </row>
    <row r="10" spans="1:17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/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/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/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ht="22.5" x14ac:dyDescent="0.25">
      <c r="A14" s="57" t="str">
        <f t="shared" ref="A14:A52" si="1">IF(COUNTBLANK(B14)=1," ",COUNTA(B$14:B14))</f>
        <v xml:space="preserve"> </v>
      </c>
      <c r="B14" s="163"/>
      <c r="C14" s="333" t="s">
        <v>336</v>
      </c>
      <c r="D14" s="163" t="s">
        <v>56</v>
      </c>
      <c r="E14" s="307">
        <v>5</v>
      </c>
      <c r="L14" s="305"/>
      <c r="M14" s="306"/>
      <c r="N14" s="306"/>
      <c r="O14" s="306"/>
      <c r="P14" s="306"/>
      <c r="Q14" s="306"/>
    </row>
    <row r="15" spans="1:17" ht="22.5" x14ac:dyDescent="0.25">
      <c r="A15" s="57">
        <f t="shared" si="1"/>
        <v>1</v>
      </c>
      <c r="B15" s="58" t="s">
        <v>52</v>
      </c>
      <c r="C15" s="274" t="s">
        <v>337</v>
      </c>
      <c r="D15" s="163" t="s">
        <v>69</v>
      </c>
      <c r="E15" s="164">
        <v>30.42</v>
      </c>
      <c r="G15" s="62"/>
      <c r="H15" s="308"/>
      <c r="I15" s="62"/>
      <c r="J15" s="69"/>
      <c r="K15" s="62"/>
      <c r="L15" s="305"/>
      <c r="M15" s="306"/>
      <c r="N15" s="306"/>
      <c r="O15" s="306"/>
      <c r="P15" s="306"/>
      <c r="Q15" s="306"/>
    </row>
    <row r="16" spans="1:17" ht="22.5" x14ac:dyDescent="0.25">
      <c r="A16" s="57">
        <f t="shared" si="1"/>
        <v>2</v>
      </c>
      <c r="B16" s="58" t="s">
        <v>52</v>
      </c>
      <c r="C16" s="274" t="s">
        <v>338</v>
      </c>
      <c r="D16" s="163" t="s">
        <v>69</v>
      </c>
      <c r="E16" s="164">
        <v>213.40799999999999</v>
      </c>
      <c r="G16" s="62"/>
      <c r="H16" s="308"/>
      <c r="I16" s="62"/>
      <c r="J16" s="69"/>
      <c r="K16" s="62"/>
      <c r="L16" s="305"/>
      <c r="M16" s="306"/>
      <c r="N16" s="306"/>
      <c r="O16" s="306"/>
      <c r="P16" s="306"/>
      <c r="Q16" s="306"/>
    </row>
    <row r="17" spans="1:19" ht="22.5" x14ac:dyDescent="0.25">
      <c r="A17" s="57">
        <f t="shared" si="1"/>
        <v>3</v>
      </c>
      <c r="B17" s="58" t="s">
        <v>52</v>
      </c>
      <c r="C17" s="274" t="s">
        <v>339</v>
      </c>
      <c r="D17" s="163" t="s">
        <v>69</v>
      </c>
      <c r="E17" s="164">
        <v>444.6</v>
      </c>
      <c r="G17" s="62"/>
      <c r="H17" s="308"/>
      <c r="I17" s="62"/>
      <c r="J17" s="69"/>
      <c r="K17" s="62"/>
      <c r="L17" s="305"/>
      <c r="M17" s="306"/>
      <c r="N17" s="306"/>
      <c r="O17" s="306"/>
      <c r="P17" s="306"/>
      <c r="Q17" s="306"/>
    </row>
    <row r="18" spans="1:19" ht="22.5" x14ac:dyDescent="0.25">
      <c r="A18" s="57">
        <f t="shared" si="1"/>
        <v>4</v>
      </c>
      <c r="B18" s="58" t="s">
        <v>52</v>
      </c>
      <c r="C18" s="274" t="s">
        <v>340</v>
      </c>
      <c r="D18" s="163" t="s">
        <v>69</v>
      </c>
      <c r="E18" s="164">
        <v>112.32</v>
      </c>
      <c r="G18" s="62"/>
      <c r="H18" s="308"/>
      <c r="I18" s="62"/>
      <c r="J18" s="69"/>
      <c r="K18" s="62"/>
      <c r="L18" s="305"/>
      <c r="M18" s="306"/>
      <c r="N18" s="306"/>
      <c r="O18" s="306"/>
      <c r="P18" s="306"/>
      <c r="Q18" s="306"/>
    </row>
    <row r="19" spans="1:19" ht="22.5" x14ac:dyDescent="0.25">
      <c r="A19" s="57">
        <f t="shared" si="1"/>
        <v>5</v>
      </c>
      <c r="B19" s="58" t="s">
        <v>52</v>
      </c>
      <c r="C19" s="274" t="s">
        <v>341</v>
      </c>
      <c r="D19" s="163" t="s">
        <v>69</v>
      </c>
      <c r="E19" s="164">
        <v>21.06</v>
      </c>
      <c r="G19" s="62"/>
      <c r="H19" s="308"/>
      <c r="I19" s="62"/>
      <c r="J19" s="69"/>
      <c r="K19" s="62"/>
      <c r="L19" s="305"/>
      <c r="M19" s="306"/>
      <c r="N19" s="306"/>
      <c r="O19" s="306"/>
      <c r="P19" s="306"/>
      <c r="Q19" s="306"/>
    </row>
    <row r="20" spans="1:19" ht="22.5" x14ac:dyDescent="0.25">
      <c r="A20" s="57">
        <f t="shared" si="1"/>
        <v>6</v>
      </c>
      <c r="B20" s="58" t="s">
        <v>52</v>
      </c>
      <c r="C20" s="274" t="s">
        <v>342</v>
      </c>
      <c r="D20" s="163" t="s">
        <v>56</v>
      </c>
      <c r="E20" s="307">
        <v>200</v>
      </c>
      <c r="G20" s="62"/>
      <c r="H20" s="308"/>
      <c r="I20" s="69"/>
      <c r="J20" s="69"/>
      <c r="K20" s="62"/>
      <c r="L20" s="305"/>
      <c r="M20" s="306"/>
      <c r="N20" s="306"/>
      <c r="O20" s="306"/>
      <c r="P20" s="306"/>
      <c r="Q20" s="306"/>
    </row>
    <row r="21" spans="1:19" s="71" customFormat="1" ht="22.5" x14ac:dyDescent="0.25">
      <c r="A21" s="57">
        <f t="shared" si="1"/>
        <v>7</v>
      </c>
      <c r="B21" s="58" t="s">
        <v>52</v>
      </c>
      <c r="C21" s="274" t="s">
        <v>343</v>
      </c>
      <c r="D21" s="163" t="s">
        <v>59</v>
      </c>
      <c r="E21" s="307">
        <v>28</v>
      </c>
      <c r="F21" s="62"/>
      <c r="G21" s="62"/>
      <c r="H21" s="308"/>
      <c r="I21" s="310"/>
      <c r="J21" s="69"/>
      <c r="K21" s="62"/>
      <c r="L21" s="305"/>
      <c r="M21" s="306"/>
      <c r="N21" s="306"/>
      <c r="O21" s="306"/>
      <c r="P21" s="306"/>
      <c r="Q21" s="306"/>
      <c r="S21" s="1"/>
    </row>
    <row r="22" spans="1:19" s="71" customFormat="1" x14ac:dyDescent="0.25">
      <c r="A22" s="57" t="str">
        <f t="shared" si="1"/>
        <v xml:space="preserve"> </v>
      </c>
      <c r="B22" s="334"/>
      <c r="C22" s="281" t="s">
        <v>344</v>
      </c>
      <c r="D22" s="73" t="s">
        <v>69</v>
      </c>
      <c r="E22" s="62">
        <f>E21*F22</f>
        <v>11.200000000000001</v>
      </c>
      <c r="F22" s="62">
        <v>0.4</v>
      </c>
      <c r="G22" s="62"/>
      <c r="H22" s="308"/>
      <c r="I22" s="310"/>
      <c r="J22" s="62"/>
      <c r="K22" s="62"/>
      <c r="L22" s="305"/>
      <c r="M22" s="306"/>
      <c r="N22" s="306"/>
      <c r="O22" s="306"/>
      <c r="P22" s="306"/>
      <c r="Q22" s="306"/>
      <c r="S22" s="1"/>
    </row>
    <row r="23" spans="1:19" ht="22.5" x14ac:dyDescent="0.25">
      <c r="A23" s="57" t="str">
        <f t="shared" si="1"/>
        <v xml:space="preserve"> </v>
      </c>
      <c r="B23" s="163"/>
      <c r="C23" s="333" t="s">
        <v>345</v>
      </c>
      <c r="D23" s="163" t="s">
        <v>56</v>
      </c>
      <c r="E23" s="307">
        <v>1</v>
      </c>
      <c r="H23" s="308"/>
      <c r="L23" s="305"/>
      <c r="M23" s="306"/>
      <c r="N23" s="306"/>
      <c r="O23" s="306"/>
      <c r="P23" s="306"/>
      <c r="Q23" s="306"/>
    </row>
    <row r="24" spans="1:19" ht="22.5" x14ac:dyDescent="0.25">
      <c r="A24" s="57">
        <f t="shared" si="1"/>
        <v>8</v>
      </c>
      <c r="B24" s="58" t="s">
        <v>52</v>
      </c>
      <c r="C24" s="274" t="s">
        <v>346</v>
      </c>
      <c r="D24" s="163" t="s">
        <v>69</v>
      </c>
      <c r="E24" s="164">
        <v>6.0840000000000005</v>
      </c>
      <c r="G24" s="62"/>
      <c r="H24" s="308"/>
      <c r="I24" s="62"/>
      <c r="J24" s="69"/>
      <c r="K24" s="62"/>
      <c r="L24" s="305"/>
      <c r="M24" s="306"/>
      <c r="N24" s="306"/>
      <c r="O24" s="306"/>
      <c r="P24" s="306"/>
      <c r="Q24" s="306"/>
    </row>
    <row r="25" spans="1:19" ht="22.5" x14ac:dyDescent="0.25">
      <c r="A25" s="57">
        <f t="shared" si="1"/>
        <v>9</v>
      </c>
      <c r="B25" s="58" t="s">
        <v>52</v>
      </c>
      <c r="C25" s="274" t="s">
        <v>347</v>
      </c>
      <c r="D25" s="163" t="s">
        <v>69</v>
      </c>
      <c r="E25" s="164">
        <v>57.283200000000001</v>
      </c>
      <c r="G25" s="62"/>
      <c r="H25" s="308"/>
      <c r="I25" s="62"/>
      <c r="J25" s="69"/>
      <c r="K25" s="62"/>
      <c r="L25" s="305"/>
      <c r="M25" s="306"/>
      <c r="N25" s="306"/>
      <c r="O25" s="306"/>
      <c r="P25" s="306"/>
      <c r="Q25" s="306"/>
    </row>
    <row r="26" spans="1:19" ht="22.5" x14ac:dyDescent="0.25">
      <c r="A26" s="57">
        <f t="shared" si="1"/>
        <v>10</v>
      </c>
      <c r="B26" s="58" t="s">
        <v>52</v>
      </c>
      <c r="C26" s="274" t="s">
        <v>348</v>
      </c>
      <c r="D26" s="163" t="s">
        <v>69</v>
      </c>
      <c r="E26" s="164">
        <v>88.919999999999987</v>
      </c>
      <c r="G26" s="62"/>
      <c r="H26" s="308"/>
      <c r="I26" s="62"/>
      <c r="J26" s="69"/>
      <c r="K26" s="62"/>
      <c r="L26" s="305"/>
      <c r="M26" s="306"/>
      <c r="N26" s="306"/>
      <c r="O26" s="306"/>
      <c r="P26" s="306"/>
      <c r="Q26" s="306"/>
    </row>
    <row r="27" spans="1:19" ht="22.5" x14ac:dyDescent="0.25">
      <c r="A27" s="57">
        <f t="shared" si="1"/>
        <v>11</v>
      </c>
      <c r="B27" s="58" t="s">
        <v>52</v>
      </c>
      <c r="C27" s="274" t="s">
        <v>349</v>
      </c>
      <c r="D27" s="163" t="s">
        <v>69</v>
      </c>
      <c r="E27" s="164">
        <v>22.463999999999999</v>
      </c>
      <c r="G27" s="62"/>
      <c r="H27" s="308"/>
      <c r="I27" s="62"/>
      <c r="J27" s="69"/>
      <c r="K27" s="62"/>
      <c r="L27" s="305"/>
      <c r="M27" s="306"/>
      <c r="N27" s="306"/>
      <c r="O27" s="306"/>
      <c r="P27" s="306"/>
      <c r="Q27" s="306"/>
    </row>
    <row r="28" spans="1:19" ht="18.399999999999999" customHeight="1" x14ac:dyDescent="0.25">
      <c r="A28" s="57">
        <f t="shared" si="1"/>
        <v>12</v>
      </c>
      <c r="B28" s="58" t="s">
        <v>52</v>
      </c>
      <c r="C28" s="274" t="s">
        <v>350</v>
      </c>
      <c r="D28" s="163" t="s">
        <v>69</v>
      </c>
      <c r="E28" s="164">
        <v>5.2650000000000006</v>
      </c>
      <c r="G28" s="62"/>
      <c r="H28" s="308"/>
      <c r="I28" s="62"/>
      <c r="J28" s="69"/>
      <c r="K28" s="62"/>
      <c r="L28" s="305"/>
      <c r="M28" s="306"/>
      <c r="N28" s="306"/>
      <c r="O28" s="306"/>
      <c r="P28" s="306"/>
      <c r="Q28" s="306"/>
    </row>
    <row r="29" spans="1:19" ht="15.6" customHeight="1" x14ac:dyDescent="0.25">
      <c r="A29" s="57">
        <f t="shared" si="1"/>
        <v>13</v>
      </c>
      <c r="B29" s="58" t="s">
        <v>52</v>
      </c>
      <c r="C29" s="274" t="s">
        <v>351</v>
      </c>
      <c r="D29" s="163" t="s">
        <v>56</v>
      </c>
      <c r="E29" s="307">
        <v>40</v>
      </c>
      <c r="G29" s="62"/>
      <c r="H29" s="308"/>
      <c r="I29" s="69"/>
      <c r="J29" s="69"/>
      <c r="K29" s="62"/>
      <c r="L29" s="305"/>
      <c r="M29" s="306"/>
      <c r="N29" s="306"/>
      <c r="O29" s="306"/>
      <c r="P29" s="306"/>
      <c r="Q29" s="306"/>
    </row>
    <row r="30" spans="1:19" s="71" customFormat="1" ht="22.5" x14ac:dyDescent="0.25">
      <c r="A30" s="57">
        <f t="shared" si="1"/>
        <v>14</v>
      </c>
      <c r="B30" s="58" t="s">
        <v>52</v>
      </c>
      <c r="C30" s="274" t="s">
        <v>352</v>
      </c>
      <c r="D30" s="163" t="s">
        <v>59</v>
      </c>
      <c r="E30" s="307">
        <v>6</v>
      </c>
      <c r="F30" s="62"/>
      <c r="G30" s="62"/>
      <c r="H30" s="308"/>
      <c r="I30" s="310"/>
      <c r="J30" s="69"/>
      <c r="K30" s="62"/>
      <c r="L30" s="305"/>
      <c r="M30" s="306"/>
      <c r="N30" s="306"/>
      <c r="O30" s="306"/>
      <c r="P30" s="306"/>
      <c r="Q30" s="306"/>
      <c r="S30" s="1"/>
    </row>
    <row r="31" spans="1:19" s="71" customFormat="1" x14ac:dyDescent="0.25">
      <c r="A31" s="57" t="str">
        <f t="shared" si="1"/>
        <v xml:space="preserve"> </v>
      </c>
      <c r="B31" s="334"/>
      <c r="C31" s="281" t="s">
        <v>344</v>
      </c>
      <c r="D31" s="73" t="s">
        <v>69</v>
      </c>
      <c r="E31" s="62">
        <f>E30*F31</f>
        <v>2.4000000000000004</v>
      </c>
      <c r="F31" s="62">
        <v>0.4</v>
      </c>
      <c r="G31" s="62"/>
      <c r="H31" s="308"/>
      <c r="I31" s="310"/>
      <c r="J31" s="62"/>
      <c r="K31" s="62"/>
      <c r="L31" s="305"/>
      <c r="M31" s="306"/>
      <c r="N31" s="306"/>
      <c r="O31" s="306"/>
      <c r="P31" s="306"/>
      <c r="Q31" s="306"/>
      <c r="S31" s="1"/>
    </row>
    <row r="32" spans="1:19" ht="22.5" x14ac:dyDescent="0.25">
      <c r="A32" s="57">
        <f t="shared" si="1"/>
        <v>15</v>
      </c>
      <c r="B32" s="58" t="s">
        <v>52</v>
      </c>
      <c r="C32" s="274" t="s">
        <v>353</v>
      </c>
      <c r="D32" s="163" t="s">
        <v>56</v>
      </c>
      <c r="E32" s="307">
        <v>10</v>
      </c>
      <c r="G32" s="62"/>
      <c r="H32" s="308"/>
      <c r="I32" s="62"/>
      <c r="J32" s="69"/>
      <c r="K32" s="62"/>
      <c r="L32" s="305"/>
      <c r="M32" s="306"/>
      <c r="N32" s="306"/>
      <c r="O32" s="306"/>
      <c r="P32" s="306"/>
      <c r="Q32" s="306"/>
    </row>
    <row r="33" spans="1:19" ht="22.5" x14ac:dyDescent="0.25">
      <c r="A33" s="57">
        <f t="shared" si="1"/>
        <v>16</v>
      </c>
      <c r="B33" s="58" t="s">
        <v>52</v>
      </c>
      <c r="C33" s="274" t="s">
        <v>354</v>
      </c>
      <c r="D33" s="163" t="s">
        <v>69</v>
      </c>
      <c r="E33" s="164">
        <v>60.84</v>
      </c>
      <c r="G33" s="62"/>
      <c r="H33" s="308"/>
      <c r="I33" s="62"/>
      <c r="J33" s="69"/>
      <c r="K33" s="62"/>
      <c r="L33" s="305"/>
      <c r="M33" s="306"/>
      <c r="N33" s="306"/>
      <c r="O33" s="306"/>
      <c r="P33" s="306"/>
      <c r="Q33" s="306"/>
    </row>
    <row r="34" spans="1:19" ht="22.5" x14ac:dyDescent="0.25">
      <c r="A34" s="57">
        <f t="shared" si="1"/>
        <v>17</v>
      </c>
      <c r="B34" s="58" t="s">
        <v>52</v>
      </c>
      <c r="C34" s="274" t="s">
        <v>355</v>
      </c>
      <c r="D34" s="163" t="s">
        <v>69</v>
      </c>
      <c r="E34" s="164">
        <v>426.81599999999997</v>
      </c>
      <c r="G34" s="62"/>
      <c r="H34" s="308"/>
      <c r="I34" s="62"/>
      <c r="J34" s="69"/>
      <c r="K34" s="62"/>
      <c r="L34" s="305"/>
      <c r="M34" s="306"/>
      <c r="N34" s="306"/>
      <c r="O34" s="306"/>
      <c r="P34" s="306"/>
      <c r="Q34" s="306"/>
    </row>
    <row r="35" spans="1:19" ht="22.5" x14ac:dyDescent="0.25">
      <c r="A35" s="57">
        <f t="shared" si="1"/>
        <v>18</v>
      </c>
      <c r="B35" s="58" t="s">
        <v>52</v>
      </c>
      <c r="C35" s="274" t="s">
        <v>356</v>
      </c>
      <c r="D35" s="163" t="s">
        <v>69</v>
      </c>
      <c r="E35" s="164">
        <v>889.2</v>
      </c>
      <c r="G35" s="62"/>
      <c r="H35" s="308"/>
      <c r="I35" s="62"/>
      <c r="J35" s="69"/>
      <c r="K35" s="62"/>
      <c r="L35" s="305"/>
      <c r="M35" s="306"/>
      <c r="N35" s="306"/>
      <c r="O35" s="306"/>
      <c r="P35" s="306"/>
      <c r="Q35" s="306"/>
    </row>
    <row r="36" spans="1:19" ht="22.5" x14ac:dyDescent="0.25">
      <c r="A36" s="57">
        <f t="shared" si="1"/>
        <v>19</v>
      </c>
      <c r="B36" s="58" t="s">
        <v>52</v>
      </c>
      <c r="C36" s="274" t="s">
        <v>357</v>
      </c>
      <c r="D36" s="163" t="s">
        <v>69</v>
      </c>
      <c r="E36" s="164">
        <v>224.64</v>
      </c>
      <c r="G36" s="62"/>
      <c r="H36" s="308"/>
      <c r="I36" s="62"/>
      <c r="J36" s="69"/>
      <c r="K36" s="62"/>
      <c r="L36" s="305"/>
      <c r="M36" s="306"/>
      <c r="N36" s="306"/>
      <c r="O36" s="306"/>
      <c r="P36" s="306"/>
      <c r="Q36" s="306"/>
    </row>
    <row r="37" spans="1:19" ht="22.5" x14ac:dyDescent="0.25">
      <c r="A37" s="57">
        <f t="shared" si="1"/>
        <v>20</v>
      </c>
      <c r="B37" s="58" t="s">
        <v>52</v>
      </c>
      <c r="C37" s="274" t="s">
        <v>358</v>
      </c>
      <c r="D37" s="163" t="s">
        <v>69</v>
      </c>
      <c r="E37" s="164">
        <v>42.12</v>
      </c>
      <c r="G37" s="62"/>
      <c r="H37" s="308"/>
      <c r="I37" s="62"/>
      <c r="J37" s="69"/>
      <c r="K37" s="62"/>
      <c r="L37" s="305"/>
      <c r="M37" s="306"/>
      <c r="N37" s="306"/>
      <c r="O37" s="306"/>
      <c r="P37" s="306"/>
      <c r="Q37" s="306"/>
    </row>
    <row r="38" spans="1:19" ht="22.5" x14ac:dyDescent="0.25">
      <c r="A38" s="57">
        <f t="shared" si="1"/>
        <v>21</v>
      </c>
      <c r="B38" s="58" t="s">
        <v>52</v>
      </c>
      <c r="C38" s="274" t="s">
        <v>359</v>
      </c>
      <c r="D38" s="163" t="s">
        <v>56</v>
      </c>
      <c r="E38" s="307">
        <v>400</v>
      </c>
      <c r="G38" s="62"/>
      <c r="H38" s="308"/>
      <c r="I38" s="69"/>
      <c r="J38" s="69"/>
      <c r="K38" s="62"/>
      <c r="L38" s="305"/>
      <c r="M38" s="306"/>
      <c r="N38" s="306"/>
      <c r="O38" s="306"/>
      <c r="P38" s="306"/>
      <c r="Q38" s="306"/>
    </row>
    <row r="39" spans="1:19" s="71" customFormat="1" ht="22.5" x14ac:dyDescent="0.25">
      <c r="A39" s="57">
        <f t="shared" si="1"/>
        <v>22</v>
      </c>
      <c r="B39" s="58" t="s">
        <v>52</v>
      </c>
      <c r="C39" s="274" t="s">
        <v>360</v>
      </c>
      <c r="D39" s="163" t="s">
        <v>59</v>
      </c>
      <c r="E39" s="307">
        <v>56</v>
      </c>
      <c r="F39" s="62"/>
      <c r="G39" s="62"/>
      <c r="H39" s="308"/>
      <c r="I39" s="310"/>
      <c r="J39" s="69"/>
      <c r="K39" s="62"/>
      <c r="L39" s="305"/>
      <c r="M39" s="306"/>
      <c r="N39" s="306"/>
      <c r="O39" s="306"/>
      <c r="P39" s="306"/>
      <c r="Q39" s="306"/>
      <c r="S39" s="1"/>
    </row>
    <row r="40" spans="1:19" s="71" customFormat="1" x14ac:dyDescent="0.25">
      <c r="A40" s="57" t="str">
        <f t="shared" si="1"/>
        <v xml:space="preserve"> </v>
      </c>
      <c r="B40" s="334"/>
      <c r="C40" s="281" t="s">
        <v>344</v>
      </c>
      <c r="D40" s="73" t="s">
        <v>69</v>
      </c>
      <c r="E40" s="62">
        <f>E39*F40</f>
        <v>22.400000000000002</v>
      </c>
      <c r="F40" s="62">
        <v>0.4</v>
      </c>
      <c r="G40" s="62"/>
      <c r="H40" s="308"/>
      <c r="I40" s="310"/>
      <c r="J40" s="62"/>
      <c r="K40" s="62"/>
      <c r="L40" s="305"/>
      <c r="M40" s="306"/>
      <c r="N40" s="306"/>
      <c r="O40" s="306"/>
      <c r="P40" s="306"/>
      <c r="Q40" s="306"/>
      <c r="S40" s="1"/>
    </row>
    <row r="41" spans="1:19" ht="22.5" x14ac:dyDescent="0.25">
      <c r="A41" s="57" t="str">
        <f t="shared" si="1"/>
        <v xml:space="preserve"> </v>
      </c>
      <c r="B41" s="163"/>
      <c r="C41" s="274" t="s">
        <v>361</v>
      </c>
      <c r="D41" s="163"/>
      <c r="E41" s="307"/>
      <c r="H41" s="308"/>
      <c r="L41" s="305"/>
      <c r="M41" s="306"/>
      <c r="N41" s="306"/>
      <c r="O41" s="306"/>
      <c r="P41" s="306"/>
      <c r="Q41" s="306"/>
    </row>
    <row r="42" spans="1:19" ht="22.5" x14ac:dyDescent="0.25">
      <c r="A42" s="57">
        <f t="shared" si="1"/>
        <v>23</v>
      </c>
      <c r="B42" s="58" t="s">
        <v>52</v>
      </c>
      <c r="C42" s="274" t="s">
        <v>362</v>
      </c>
      <c r="D42" s="163" t="s">
        <v>59</v>
      </c>
      <c r="E42" s="307">
        <v>1.8</v>
      </c>
      <c r="G42" s="62"/>
      <c r="H42" s="308"/>
      <c r="I42" s="62"/>
      <c r="J42" s="69"/>
      <c r="K42" s="62"/>
      <c r="L42" s="305"/>
      <c r="M42" s="306"/>
      <c r="N42" s="306"/>
      <c r="O42" s="306"/>
      <c r="P42" s="306"/>
      <c r="Q42" s="306"/>
    </row>
    <row r="43" spans="1:19" ht="22.5" x14ac:dyDescent="0.25">
      <c r="A43" s="57">
        <f t="shared" si="1"/>
        <v>24</v>
      </c>
      <c r="B43" s="58" t="s">
        <v>52</v>
      </c>
      <c r="C43" s="274" t="s">
        <v>363</v>
      </c>
      <c r="D43" s="163" t="s">
        <v>59</v>
      </c>
      <c r="E43" s="307">
        <v>3</v>
      </c>
      <c r="G43" s="62"/>
      <c r="H43" s="308"/>
      <c r="I43" s="62"/>
      <c r="J43" s="69"/>
      <c r="K43" s="62"/>
      <c r="L43" s="305"/>
      <c r="M43" s="306"/>
      <c r="N43" s="306"/>
      <c r="O43" s="306"/>
      <c r="P43" s="306"/>
      <c r="Q43" s="306"/>
    </row>
    <row r="44" spans="1:19" ht="22.5" x14ac:dyDescent="0.25">
      <c r="A44" s="57">
        <f t="shared" si="1"/>
        <v>25</v>
      </c>
      <c r="B44" s="58" t="s">
        <v>52</v>
      </c>
      <c r="C44" s="274" t="s">
        <v>364</v>
      </c>
      <c r="D44" s="163" t="s">
        <v>59</v>
      </c>
      <c r="E44" s="307">
        <v>23</v>
      </c>
      <c r="G44" s="62"/>
      <c r="H44" s="308"/>
      <c r="I44" s="62"/>
      <c r="J44" s="69"/>
      <c r="K44" s="62"/>
      <c r="L44" s="305"/>
      <c r="M44" s="306"/>
      <c r="N44" s="306"/>
      <c r="O44" s="306"/>
      <c r="P44" s="306"/>
      <c r="Q44" s="306"/>
    </row>
    <row r="45" spans="1:19" ht="22.5" x14ac:dyDescent="0.25">
      <c r="A45" s="57">
        <f t="shared" si="1"/>
        <v>26</v>
      </c>
      <c r="B45" s="58" t="s">
        <v>52</v>
      </c>
      <c r="C45" s="274" t="s">
        <v>365</v>
      </c>
      <c r="D45" s="163" t="s">
        <v>59</v>
      </c>
      <c r="E45" s="307">
        <v>79</v>
      </c>
      <c r="G45" s="62"/>
      <c r="H45" s="308"/>
      <c r="I45" s="62"/>
      <c r="J45" s="69"/>
      <c r="K45" s="62"/>
      <c r="L45" s="305"/>
      <c r="M45" s="306"/>
      <c r="N45" s="306"/>
      <c r="O45" s="306"/>
      <c r="P45" s="306"/>
      <c r="Q45" s="306"/>
    </row>
    <row r="46" spans="1:19" ht="20.45" customHeight="1" x14ac:dyDescent="0.25">
      <c r="A46" s="57">
        <f t="shared" si="1"/>
        <v>27</v>
      </c>
      <c r="B46" s="58" t="s">
        <v>52</v>
      </c>
      <c r="C46" s="274" t="s">
        <v>366</v>
      </c>
      <c r="D46" s="163" t="s">
        <v>54</v>
      </c>
      <c r="E46" s="307">
        <v>66</v>
      </c>
      <c r="G46" s="61"/>
      <c r="H46" s="308"/>
      <c r="I46" s="61"/>
      <c r="J46" s="61"/>
      <c r="K46" s="61"/>
      <c r="L46" s="305"/>
      <c r="M46" s="306"/>
      <c r="N46" s="306"/>
      <c r="O46" s="306"/>
      <c r="P46" s="306"/>
      <c r="Q46" s="306"/>
    </row>
    <row r="47" spans="1:19" s="336" customFormat="1" ht="22.5" x14ac:dyDescent="0.25">
      <c r="A47" s="57">
        <f t="shared" si="1"/>
        <v>28</v>
      </c>
      <c r="B47" s="58" t="s">
        <v>52</v>
      </c>
      <c r="C47" s="274" t="s">
        <v>367</v>
      </c>
      <c r="D47" s="163" t="s">
        <v>59</v>
      </c>
      <c r="E47" s="307">
        <v>107</v>
      </c>
      <c r="F47" s="73"/>
      <c r="G47" s="62"/>
      <c r="H47" s="308"/>
      <c r="I47" s="69"/>
      <c r="J47" s="335"/>
      <c r="K47" s="62"/>
      <c r="L47" s="305"/>
      <c r="M47" s="306"/>
      <c r="N47" s="306"/>
      <c r="O47" s="306"/>
      <c r="P47" s="306"/>
      <c r="Q47" s="306"/>
    </row>
    <row r="48" spans="1:19" s="336" customFormat="1" x14ac:dyDescent="0.25">
      <c r="A48" s="57" t="str">
        <f t="shared" si="1"/>
        <v xml:space="preserve"> </v>
      </c>
      <c r="B48" s="73"/>
      <c r="C48" s="281" t="s">
        <v>368</v>
      </c>
      <c r="D48" s="57" t="s">
        <v>102</v>
      </c>
      <c r="E48" s="62">
        <f>E47*F48</f>
        <v>1.07</v>
      </c>
      <c r="F48" s="73">
        <v>0.01</v>
      </c>
      <c r="G48" s="73"/>
      <c r="H48" s="308"/>
      <c r="I48" s="62"/>
      <c r="J48" s="62"/>
      <c r="K48" s="62"/>
      <c r="L48" s="305"/>
      <c r="M48" s="306"/>
      <c r="N48" s="306"/>
      <c r="O48" s="306"/>
      <c r="P48" s="306"/>
      <c r="Q48" s="306"/>
    </row>
    <row r="49" spans="1:19" ht="22.5" x14ac:dyDescent="0.25">
      <c r="A49" s="57">
        <f t="shared" si="1"/>
        <v>29</v>
      </c>
      <c r="B49" s="58" t="s">
        <v>52</v>
      </c>
      <c r="C49" s="274" t="s">
        <v>369</v>
      </c>
      <c r="D49" s="163" t="s">
        <v>69</v>
      </c>
      <c r="E49" s="307">
        <v>24</v>
      </c>
      <c r="G49" s="62"/>
      <c r="H49" s="308"/>
      <c r="I49" s="62"/>
      <c r="J49" s="69"/>
      <c r="K49" s="62"/>
      <c r="L49" s="305"/>
      <c r="M49" s="306"/>
      <c r="N49" s="306"/>
      <c r="O49" s="306"/>
      <c r="P49" s="306"/>
      <c r="Q49" s="306"/>
    </row>
    <row r="50" spans="1:19" ht="22.5" x14ac:dyDescent="0.25">
      <c r="A50" s="57">
        <f t="shared" si="1"/>
        <v>30</v>
      </c>
      <c r="B50" s="58" t="s">
        <v>52</v>
      </c>
      <c r="C50" s="274" t="s">
        <v>370</v>
      </c>
      <c r="D50" s="163" t="s">
        <v>56</v>
      </c>
      <c r="E50" s="307">
        <v>10</v>
      </c>
      <c r="G50" s="62"/>
      <c r="H50" s="308"/>
      <c r="I50" s="69"/>
      <c r="J50" s="69"/>
      <c r="K50" s="62"/>
      <c r="L50" s="305"/>
      <c r="M50" s="306"/>
      <c r="N50" s="306"/>
      <c r="O50" s="306"/>
      <c r="P50" s="306"/>
      <c r="Q50" s="306"/>
    </row>
    <row r="51" spans="1:19" s="71" customFormat="1" ht="22.5" x14ac:dyDescent="0.25">
      <c r="A51" s="57">
        <f t="shared" si="1"/>
        <v>31</v>
      </c>
      <c r="B51" s="58" t="s">
        <v>52</v>
      </c>
      <c r="C51" s="274" t="s">
        <v>371</v>
      </c>
      <c r="D51" s="163" t="s">
        <v>59</v>
      </c>
      <c r="E51" s="307">
        <v>0.8</v>
      </c>
      <c r="F51" s="62"/>
      <c r="G51" s="62"/>
      <c r="H51" s="308"/>
      <c r="I51" s="310"/>
      <c r="J51" s="69"/>
      <c r="K51" s="62"/>
      <c r="L51" s="305"/>
      <c r="M51" s="306"/>
      <c r="N51" s="306"/>
      <c r="O51" s="306"/>
      <c r="P51" s="306"/>
      <c r="Q51" s="306"/>
      <c r="S51" s="1"/>
    </row>
    <row r="52" spans="1:19" s="71" customFormat="1" x14ac:dyDescent="0.25">
      <c r="A52" s="57" t="str">
        <f t="shared" si="1"/>
        <v xml:space="preserve"> </v>
      </c>
      <c r="B52" s="334"/>
      <c r="C52" s="281" t="s">
        <v>344</v>
      </c>
      <c r="D52" s="73" t="s">
        <v>69</v>
      </c>
      <c r="E52" s="62">
        <f>E51*F52</f>
        <v>0.32000000000000006</v>
      </c>
      <c r="F52" s="62">
        <v>0.4</v>
      </c>
      <c r="G52" s="62"/>
      <c r="H52" s="62"/>
      <c r="I52" s="310"/>
      <c r="J52" s="62"/>
      <c r="K52" s="62"/>
      <c r="L52" s="305"/>
      <c r="M52" s="306"/>
      <c r="N52" s="306"/>
      <c r="O52" s="306"/>
      <c r="P52" s="306"/>
      <c r="Q52" s="306"/>
      <c r="S52" s="1"/>
    </row>
    <row r="53" spans="1:19" x14ac:dyDescent="0.25">
      <c r="B53" s="27"/>
      <c r="C53" s="109"/>
      <c r="D53" s="245"/>
      <c r="E53" s="245"/>
    </row>
    <row r="54" spans="1:19" s="71" customFormat="1" x14ac:dyDescent="0.25">
      <c r="A54" s="109"/>
      <c r="B54" s="109"/>
      <c r="C54" s="110" t="s">
        <v>104</v>
      </c>
      <c r="D54" s="111"/>
      <c r="E54" s="111"/>
      <c r="F54" s="111"/>
      <c r="G54" s="111"/>
      <c r="H54" s="111"/>
      <c r="I54" s="111"/>
      <c r="J54" s="111"/>
      <c r="K54" s="111"/>
      <c r="L54" s="113"/>
      <c r="M54" s="113">
        <f>SUMIF($Q14:$Q52,"&gt;0",M14:M52)</f>
        <v>0</v>
      </c>
      <c r="N54" s="113">
        <f>SUMIF($Q14:$Q52,"&gt;0",N14:N52)</f>
        <v>0</v>
      </c>
      <c r="O54" s="113">
        <f>SUMIF($Q14:$Q52,"&gt;0",O14:O52)</f>
        <v>0</v>
      </c>
      <c r="P54" s="113">
        <f>SUMIF($Q14:$Q52,"&gt;0",P14:P52)</f>
        <v>0</v>
      </c>
      <c r="Q54" s="113">
        <f>SUMIF($Q14:$Q52,"&gt;0",Q14:Q52)</f>
        <v>0</v>
      </c>
    </row>
    <row r="55" spans="1:19" s="117" customFormat="1" x14ac:dyDescent="0.25">
      <c r="A55" s="104" t="str">
        <f t="shared" ref="A55:A56" si="2">IF(COUNTBLANK(I55)=1," ",COUNTA($I$14:I55))</f>
        <v xml:space="preserve"> </v>
      </c>
      <c r="B55" s="109"/>
      <c r="C55" s="110" t="s">
        <v>105</v>
      </c>
      <c r="D55" s="110"/>
      <c r="E55" s="3"/>
      <c r="F55" s="111"/>
      <c r="G55" s="115">
        <v>0</v>
      </c>
      <c r="H55" s="111"/>
      <c r="I55" s="111"/>
      <c r="J55" s="111"/>
      <c r="K55" s="111"/>
      <c r="L55" s="111"/>
      <c r="M55" s="116"/>
      <c r="N55" s="116"/>
      <c r="O55" s="116">
        <f>O54*G55</f>
        <v>0</v>
      </c>
      <c r="P55" s="116"/>
      <c r="Q55" s="116"/>
    </row>
    <row r="56" spans="1:19" s="117" customFormat="1" x14ac:dyDescent="0.25">
      <c r="A56" s="104" t="str">
        <f t="shared" si="2"/>
        <v xml:space="preserve"> </v>
      </c>
      <c r="B56" s="109"/>
      <c r="C56" s="110" t="s">
        <v>106</v>
      </c>
      <c r="D56" s="110"/>
      <c r="E56" s="110"/>
      <c r="F56" s="111"/>
      <c r="G56" s="111"/>
      <c r="H56" s="3"/>
      <c r="I56" s="111"/>
      <c r="J56" s="111"/>
      <c r="K56" s="111"/>
      <c r="L56" s="111"/>
      <c r="M56" s="119">
        <f>SUM(M54:M55)</f>
        <v>0</v>
      </c>
      <c r="N56" s="119">
        <f>SUM(N54:N55)</f>
        <v>0</v>
      </c>
      <c r="O56" s="119">
        <f>SUM(O54:O55)</f>
        <v>0</v>
      </c>
      <c r="P56" s="119">
        <f>SUM(P54:P55)</f>
        <v>0</v>
      </c>
      <c r="Q56" s="119">
        <f>SUM(N56:P56)</f>
        <v>0</v>
      </c>
    </row>
    <row r="57" spans="1:19" s="71" customFormat="1" x14ac:dyDescent="0.25">
      <c r="A57" s="27"/>
      <c r="B57" s="27"/>
      <c r="C57" s="111"/>
      <c r="D57" s="3"/>
      <c r="E57" s="33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9" s="71" customFormat="1" x14ac:dyDescent="0.25">
      <c r="A58" s="27"/>
      <c r="B58" s="27"/>
      <c r="C58" s="121" t="s">
        <v>25</v>
      </c>
      <c r="D58" s="122"/>
      <c r="E58" s="19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9" s="71" customFormat="1" x14ac:dyDescent="0.25">
      <c r="A59" s="27"/>
      <c r="B59" s="27"/>
      <c r="C59" s="124" t="s">
        <v>27</v>
      </c>
      <c r="D59" s="122"/>
      <c r="E59" s="19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9" s="117" customFormat="1" x14ac:dyDescent="0.25">
      <c r="A60" s="1"/>
      <c r="B60" s="1"/>
      <c r="C60" s="125"/>
      <c r="D60" s="122"/>
      <c r="E60" s="193"/>
      <c r="F60" s="126"/>
      <c r="G60" s="3"/>
      <c r="H60" s="126"/>
      <c r="I60" s="126"/>
      <c r="J60" s="126"/>
      <c r="K60" s="126"/>
      <c r="L60" s="126"/>
      <c r="M60" s="126"/>
      <c r="N60" s="126"/>
      <c r="O60" s="126"/>
      <c r="P60" s="126"/>
      <c r="Q60" s="126"/>
    </row>
    <row r="61" spans="1:19" s="117" customFormat="1" x14ac:dyDescent="0.25">
      <c r="A61" s="1"/>
      <c r="B61" s="1"/>
      <c r="C61" s="127" t="s">
        <v>29</v>
      </c>
      <c r="D61" s="122"/>
      <c r="E61" s="193"/>
      <c r="F61" s="126"/>
      <c r="G61" s="128"/>
      <c r="H61" s="126"/>
      <c r="I61" s="126"/>
      <c r="J61" s="126"/>
      <c r="K61" s="126"/>
      <c r="L61" s="126"/>
      <c r="M61" s="126"/>
      <c r="N61" s="126"/>
      <c r="O61" s="126"/>
      <c r="P61" s="126"/>
      <c r="Q61" s="126"/>
    </row>
    <row r="62" spans="1:19" s="117" customFormat="1" x14ac:dyDescent="0.25">
      <c r="A62" s="1"/>
      <c r="B62" s="1"/>
      <c r="C62" s="129" t="s">
        <v>30</v>
      </c>
      <c r="D62" s="122"/>
      <c r="E62" s="193"/>
      <c r="F62" s="126"/>
      <c r="G62" s="3"/>
      <c r="H62" s="126"/>
      <c r="I62" s="126"/>
      <c r="J62" s="126"/>
      <c r="K62" s="126"/>
      <c r="L62" s="126"/>
      <c r="M62" s="126"/>
      <c r="N62" s="126"/>
      <c r="O62" s="126"/>
      <c r="P62" s="126"/>
      <c r="Q62" s="126"/>
    </row>
  </sheetData>
  <sheetProtection selectLockedCells="1" selectUnlockedCells="1"/>
  <autoFilter ref="A13:T52" xr:uid="{00000000-0009-0000-0000-000007000000}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3" manualBreakCount="3">
    <brk id="29" max="16383" man="1"/>
    <brk id="52" max="16383" man="1"/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0"/>
  <sheetViews>
    <sheetView view="pageBreakPreview" topLeftCell="A7" zoomScale="110" zoomScaleNormal="120" zoomScaleSheetLayoutView="110" workbookViewId="0">
      <selection activeCell="A9" activeCellId="1" sqref="E14:E62 A9:P9"/>
    </sheetView>
  </sheetViews>
  <sheetFormatPr defaultColWidth="6.85546875" defaultRowHeight="11.25" x14ac:dyDescent="0.25"/>
  <cols>
    <col min="1" max="1" width="2.85546875" style="1" customWidth="1"/>
    <col min="2" max="2" width="4" style="1" customWidth="1"/>
    <col min="3" max="3" width="45.7109375" style="25" customWidth="1"/>
    <col min="4" max="4" width="4.5703125" style="1" customWidth="1"/>
    <col min="5" max="5" width="6.140625" style="1" customWidth="1"/>
    <col min="6" max="6" width="0" style="1" hidden="1" customWidth="1"/>
    <col min="7" max="7" width="6.28515625" style="27" customWidth="1"/>
    <col min="8" max="12" width="6.28515625" style="1" customWidth="1"/>
    <col min="13" max="17" width="8" style="1" customWidth="1"/>
    <col min="18" max="16384" width="6.85546875" style="1"/>
  </cols>
  <sheetData>
    <row r="1" spans="1:17" s="28" customFormat="1" x14ac:dyDescent="0.25">
      <c r="B1" s="29"/>
      <c r="C1" s="29"/>
      <c r="D1" s="29"/>
      <c r="E1" s="29"/>
      <c r="F1" s="29"/>
      <c r="G1" s="29" t="s">
        <v>31</v>
      </c>
      <c r="H1" s="31" t="e">
        <f>#REF!</f>
        <v>#REF!</v>
      </c>
      <c r="I1" s="29"/>
      <c r="J1" s="29"/>
      <c r="K1" s="29"/>
      <c r="L1" s="29"/>
    </row>
    <row r="2" spans="1:17" s="34" customFormat="1" x14ac:dyDescent="0.25">
      <c r="A2" s="273" t="s">
        <v>372</v>
      </c>
      <c r="B2" s="273"/>
      <c r="C2" s="273"/>
      <c r="D2" s="273"/>
      <c r="E2" s="273"/>
      <c r="F2" s="32"/>
      <c r="G2" s="32"/>
      <c r="H2" s="33"/>
      <c r="I2" s="32"/>
      <c r="J2" s="32"/>
      <c r="K2" s="32"/>
      <c r="L2" s="32"/>
    </row>
    <row r="3" spans="1:17" s="5" customFormat="1" x14ac:dyDescent="0.25">
      <c r="A3" s="35" t="e">
        <f>#REF!</f>
        <v>#REF!</v>
      </c>
      <c r="B3" s="35"/>
      <c r="C3" s="302"/>
      <c r="D3" s="35"/>
      <c r="E3" s="35"/>
      <c r="F3" s="35"/>
      <c r="H3" s="35"/>
      <c r="I3" s="35"/>
      <c r="J3" s="35"/>
      <c r="K3" s="35"/>
      <c r="L3" s="35"/>
    </row>
    <row r="4" spans="1:17" s="5" customFormat="1" x14ac:dyDescent="0.25">
      <c r="A4" s="35"/>
      <c r="B4" s="35"/>
      <c r="C4" s="302"/>
      <c r="D4" s="35"/>
      <c r="E4" s="35"/>
      <c r="F4" s="35"/>
      <c r="G4" s="35"/>
      <c r="H4" s="35"/>
      <c r="I4" s="35"/>
      <c r="J4" s="35"/>
      <c r="K4" s="35"/>
      <c r="L4" s="35"/>
    </row>
    <row r="5" spans="1:17" x14ac:dyDescent="0.25">
      <c r="A5" s="37" t="e">
        <f>#REF!</f>
        <v>#REF!</v>
      </c>
      <c r="B5" s="37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5">
      <c r="A6" s="37" t="e">
        <f>#REF!</f>
        <v>#REF!</v>
      </c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e">
        <f>#REF!</f>
        <v>#REF!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x14ac:dyDescent="0.25">
      <c r="A8" s="37"/>
      <c r="B8" s="37"/>
      <c r="D8" s="40" t="s">
        <v>33</v>
      </c>
      <c r="E8" s="303" t="s">
        <v>317</v>
      </c>
      <c r="G8" s="42" t="s">
        <v>35</v>
      </c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537" t="s">
        <v>36</v>
      </c>
      <c r="B9" s="537"/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43">
        <f>Q34</f>
        <v>0</v>
      </c>
    </row>
    <row r="10" spans="1:17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 t="e">
        <f>#REF!</f>
        <v>#REF!</v>
      </c>
    </row>
    <row r="11" spans="1:17" s="5" customFormat="1" ht="10.15" customHeight="1" x14ac:dyDescent="0.25">
      <c r="A11" s="538" t="s">
        <v>37</v>
      </c>
      <c r="B11" s="538" t="s">
        <v>38</v>
      </c>
      <c r="C11" s="539" t="s">
        <v>39</v>
      </c>
      <c r="D11" s="540" t="s">
        <v>40</v>
      </c>
      <c r="E11" s="538" t="s">
        <v>41</v>
      </c>
      <c r="F11" s="45"/>
      <c r="G11" s="542" t="s">
        <v>42</v>
      </c>
      <c r="H11" s="542"/>
      <c r="I11" s="542"/>
      <c r="J11" s="542"/>
      <c r="K11" s="542"/>
      <c r="L11" s="542"/>
      <c r="M11" s="542" t="s">
        <v>43</v>
      </c>
      <c r="N11" s="542"/>
      <c r="O11" s="542"/>
      <c r="P11" s="542"/>
      <c r="Q11" s="542"/>
    </row>
    <row r="12" spans="1:17" s="5" customFormat="1" ht="66" x14ac:dyDescent="0.25">
      <c r="A12" s="538"/>
      <c r="B12" s="538"/>
      <c r="C12" s="539"/>
      <c r="D12" s="540"/>
      <c r="E12" s="538"/>
      <c r="F12" s="46"/>
      <c r="G12" s="47" t="s">
        <v>44</v>
      </c>
      <c r="H12" s="48" t="s">
        <v>45</v>
      </c>
      <c r="I12" s="48" t="s">
        <v>46</v>
      </c>
      <c r="J12" s="48" t="s">
        <v>47</v>
      </c>
      <c r="K12" s="48" t="s">
        <v>48</v>
      </c>
      <c r="L12" s="49" t="s">
        <v>49</v>
      </c>
      <c r="M12" s="47" t="s">
        <v>50</v>
      </c>
      <c r="N12" s="48" t="s">
        <v>46</v>
      </c>
      <c r="O12" s="48" t="s">
        <v>47</v>
      </c>
      <c r="P12" s="48" t="s">
        <v>48</v>
      </c>
      <c r="Q12" s="49" t="s">
        <v>51</v>
      </c>
    </row>
    <row r="13" spans="1:17" s="5" customFormat="1" x14ac:dyDescent="0.25">
      <c r="A13" s="50">
        <v>1</v>
      </c>
      <c r="B13" s="50">
        <f>A13+1</f>
        <v>2</v>
      </c>
      <c r="C13" s="51">
        <f>B13+1</f>
        <v>3</v>
      </c>
      <c r="D13" s="50">
        <f>C13+1</f>
        <v>4</v>
      </c>
      <c r="E13" s="50">
        <f>D13+1</f>
        <v>5</v>
      </c>
      <c r="F13" s="53"/>
      <c r="G13" s="54">
        <f>E13+1</f>
        <v>6</v>
      </c>
      <c r="H13" s="55">
        <f t="shared" ref="H13:Q13" si="0">G13+1</f>
        <v>7</v>
      </c>
      <c r="I13" s="55">
        <f t="shared" si="0"/>
        <v>8</v>
      </c>
      <c r="J13" s="55">
        <f t="shared" si="0"/>
        <v>9</v>
      </c>
      <c r="K13" s="56">
        <f t="shared" si="0"/>
        <v>10</v>
      </c>
      <c r="L13" s="50">
        <f t="shared" si="0"/>
        <v>11</v>
      </c>
      <c r="M13" s="54">
        <f t="shared" si="0"/>
        <v>12</v>
      </c>
      <c r="N13" s="55">
        <f t="shared" si="0"/>
        <v>13</v>
      </c>
      <c r="O13" s="55">
        <f t="shared" si="0"/>
        <v>14</v>
      </c>
      <c r="P13" s="55">
        <f t="shared" si="0"/>
        <v>15</v>
      </c>
      <c r="Q13" s="56">
        <f t="shared" si="0"/>
        <v>16</v>
      </c>
    </row>
    <row r="14" spans="1:17" ht="22.5" x14ac:dyDescent="0.25">
      <c r="A14" s="57" t="str">
        <f t="shared" ref="A14:A31" si="1">IF(COUNTBLANK(B14)=1," ",COUNTA(B$14:B14))</f>
        <v xml:space="preserve"> </v>
      </c>
      <c r="B14" s="163"/>
      <c r="C14" s="337" t="s">
        <v>373</v>
      </c>
      <c r="D14" s="338"/>
      <c r="E14" s="339"/>
      <c r="L14" s="305"/>
      <c r="M14" s="306"/>
      <c r="N14" s="306"/>
      <c r="O14" s="306"/>
      <c r="P14" s="306"/>
      <c r="Q14" s="306"/>
    </row>
    <row r="15" spans="1:17" ht="22.5" x14ac:dyDescent="0.25">
      <c r="A15" s="57">
        <f t="shared" si="1"/>
        <v>1</v>
      </c>
      <c r="B15" s="58" t="s">
        <v>52</v>
      </c>
      <c r="C15" s="340" t="s">
        <v>374</v>
      </c>
      <c r="D15" s="338" t="s">
        <v>59</v>
      </c>
      <c r="E15" s="307">
        <v>960</v>
      </c>
      <c r="G15" s="62"/>
      <c r="H15" s="308"/>
      <c r="I15" s="69"/>
      <c r="J15" s="69"/>
      <c r="K15" s="62"/>
      <c r="L15" s="305"/>
      <c r="M15" s="306"/>
      <c r="N15" s="306"/>
      <c r="O15" s="306"/>
      <c r="P15" s="306"/>
      <c r="Q15" s="306"/>
    </row>
    <row r="16" spans="1:17" ht="22.5" x14ac:dyDescent="0.25">
      <c r="A16" s="57">
        <f t="shared" si="1"/>
        <v>2</v>
      </c>
      <c r="B16" s="58" t="s">
        <v>52</v>
      </c>
      <c r="C16" s="274" t="s">
        <v>375</v>
      </c>
      <c r="D16" s="163" t="s">
        <v>54</v>
      </c>
      <c r="E16" s="307">
        <v>560</v>
      </c>
      <c r="G16" s="61"/>
      <c r="H16" s="308"/>
      <c r="I16" s="61"/>
      <c r="J16" s="61"/>
      <c r="K16" s="61"/>
      <c r="L16" s="305"/>
      <c r="M16" s="306"/>
      <c r="N16" s="306"/>
      <c r="O16" s="306"/>
      <c r="P16" s="306"/>
      <c r="Q16" s="306"/>
    </row>
    <row r="17" spans="1:19" ht="22.5" x14ac:dyDescent="0.25">
      <c r="A17" s="57">
        <f t="shared" si="1"/>
        <v>3</v>
      </c>
      <c r="B17" s="58" t="s">
        <v>52</v>
      </c>
      <c r="C17" s="274" t="s">
        <v>376</v>
      </c>
      <c r="D17" s="163" t="s">
        <v>59</v>
      </c>
      <c r="E17" s="307">
        <v>960</v>
      </c>
      <c r="G17" s="62"/>
      <c r="H17" s="308"/>
      <c r="I17" s="62"/>
      <c r="J17" s="69"/>
      <c r="K17" s="62"/>
      <c r="L17" s="305"/>
      <c r="M17" s="306"/>
      <c r="N17" s="306"/>
      <c r="O17" s="306"/>
      <c r="P17" s="306"/>
      <c r="Q17" s="306"/>
    </row>
    <row r="18" spans="1:19" s="336" customFormat="1" ht="22.5" x14ac:dyDescent="0.25">
      <c r="A18" s="57">
        <f t="shared" si="1"/>
        <v>4</v>
      </c>
      <c r="B18" s="58" t="s">
        <v>52</v>
      </c>
      <c r="C18" s="274" t="s">
        <v>377</v>
      </c>
      <c r="D18" s="163" t="s">
        <v>59</v>
      </c>
      <c r="E18" s="307">
        <v>960</v>
      </c>
      <c r="F18" s="73"/>
      <c r="G18" s="62"/>
      <c r="H18" s="308"/>
      <c r="I18" s="69"/>
      <c r="J18" s="335"/>
      <c r="K18" s="62"/>
      <c r="L18" s="305"/>
      <c r="M18" s="306"/>
      <c r="N18" s="306"/>
      <c r="O18" s="306"/>
      <c r="P18" s="306"/>
      <c r="Q18" s="306"/>
    </row>
    <row r="19" spans="1:19" s="336" customFormat="1" x14ac:dyDescent="0.25">
      <c r="A19" s="57" t="str">
        <f t="shared" si="1"/>
        <v xml:space="preserve"> </v>
      </c>
      <c r="B19" s="73"/>
      <c r="C19" s="281" t="s">
        <v>368</v>
      </c>
      <c r="D19" s="57" t="s">
        <v>102</v>
      </c>
      <c r="E19" s="62">
        <f>E18*F19</f>
        <v>19.2</v>
      </c>
      <c r="F19" s="73">
        <v>0.02</v>
      </c>
      <c r="G19" s="73"/>
      <c r="H19" s="308"/>
      <c r="I19" s="62"/>
      <c r="J19" s="62"/>
      <c r="K19" s="62"/>
      <c r="L19" s="305"/>
      <c r="M19" s="306"/>
      <c r="N19" s="306"/>
      <c r="O19" s="306"/>
      <c r="P19" s="306"/>
      <c r="Q19" s="306"/>
    </row>
    <row r="20" spans="1:19" ht="22.5" x14ac:dyDescent="0.25">
      <c r="A20" s="57">
        <f t="shared" si="1"/>
        <v>5</v>
      </c>
      <c r="B20" s="58" t="s">
        <v>52</v>
      </c>
      <c r="C20" s="274" t="s">
        <v>378</v>
      </c>
      <c r="D20" s="163" t="s">
        <v>54</v>
      </c>
      <c r="E20" s="307">
        <v>30</v>
      </c>
      <c r="G20" s="61"/>
      <c r="H20" s="308"/>
      <c r="I20" s="61"/>
      <c r="J20" s="61"/>
      <c r="K20" s="61"/>
      <c r="L20" s="305"/>
      <c r="M20" s="306"/>
      <c r="N20" s="306"/>
      <c r="O20" s="306"/>
      <c r="P20" s="306"/>
      <c r="Q20" s="306"/>
    </row>
    <row r="21" spans="1:19" ht="22.5" x14ac:dyDescent="0.25">
      <c r="A21" s="57">
        <f t="shared" si="1"/>
        <v>6</v>
      </c>
      <c r="B21" s="58" t="s">
        <v>52</v>
      </c>
      <c r="C21" s="274" t="s">
        <v>379</v>
      </c>
      <c r="D21" s="163" t="s">
        <v>59</v>
      </c>
      <c r="E21" s="307">
        <v>600</v>
      </c>
      <c r="G21" s="62"/>
      <c r="H21" s="308"/>
      <c r="I21" s="69"/>
      <c r="J21" s="69"/>
      <c r="K21" s="62"/>
      <c r="L21" s="305"/>
      <c r="M21" s="306"/>
      <c r="N21" s="306"/>
      <c r="O21" s="306"/>
      <c r="P21" s="306"/>
      <c r="Q21" s="306"/>
    </row>
    <row r="22" spans="1:19" s="71" customFormat="1" ht="22.5" x14ac:dyDescent="0.25">
      <c r="A22" s="57">
        <f t="shared" si="1"/>
        <v>7</v>
      </c>
      <c r="B22" s="58" t="s">
        <v>52</v>
      </c>
      <c r="C22" s="274" t="s">
        <v>380</v>
      </c>
      <c r="D22" s="163" t="s">
        <v>59</v>
      </c>
      <c r="E22" s="307">
        <v>1560</v>
      </c>
      <c r="F22" s="62"/>
      <c r="G22" s="62"/>
      <c r="H22" s="308"/>
      <c r="I22" s="310"/>
      <c r="J22" s="69"/>
      <c r="K22" s="62"/>
      <c r="L22" s="305"/>
      <c r="M22" s="306"/>
      <c r="N22" s="306"/>
      <c r="O22" s="306"/>
      <c r="P22" s="306"/>
      <c r="Q22" s="306"/>
      <c r="S22" s="1"/>
    </row>
    <row r="23" spans="1:19" s="71" customFormat="1" x14ac:dyDescent="0.25">
      <c r="A23" s="57" t="str">
        <f t="shared" si="1"/>
        <v xml:space="preserve"> </v>
      </c>
      <c r="B23" s="334"/>
      <c r="C23" s="281" t="s">
        <v>344</v>
      </c>
      <c r="D23" s="73" t="s">
        <v>69</v>
      </c>
      <c r="E23" s="62">
        <f>E22*F23</f>
        <v>312</v>
      </c>
      <c r="F23" s="62">
        <v>0.2</v>
      </c>
      <c r="G23" s="62"/>
      <c r="H23" s="308"/>
      <c r="I23" s="310"/>
      <c r="J23" s="62"/>
      <c r="K23" s="62"/>
      <c r="L23" s="305"/>
      <c r="M23" s="306"/>
      <c r="N23" s="306"/>
      <c r="O23" s="306"/>
      <c r="P23" s="306"/>
      <c r="Q23" s="306"/>
      <c r="S23" s="1"/>
    </row>
    <row r="24" spans="1:19" s="2" customFormat="1" ht="22.5" x14ac:dyDescent="0.25">
      <c r="A24" s="57">
        <f t="shared" si="1"/>
        <v>8</v>
      </c>
      <c r="B24" s="58" t="s">
        <v>52</v>
      </c>
      <c r="C24" s="274" t="s">
        <v>381</v>
      </c>
      <c r="D24" s="163" t="s">
        <v>59</v>
      </c>
      <c r="E24" s="307">
        <v>1560</v>
      </c>
      <c r="F24" s="62"/>
      <c r="G24" s="62"/>
      <c r="H24" s="308"/>
      <c r="I24" s="69"/>
      <c r="J24" s="335"/>
      <c r="K24" s="62"/>
      <c r="L24" s="305"/>
      <c r="M24" s="306"/>
      <c r="N24" s="306"/>
      <c r="O24" s="306"/>
      <c r="P24" s="306"/>
      <c r="Q24" s="306"/>
    </row>
    <row r="25" spans="1:19" s="27" customFormat="1" x14ac:dyDescent="0.25">
      <c r="A25" s="57" t="str">
        <f t="shared" si="1"/>
        <v xml:space="preserve"> </v>
      </c>
      <c r="B25" s="73"/>
      <c r="C25" s="281" t="s">
        <v>382</v>
      </c>
      <c r="D25" s="73" t="s">
        <v>69</v>
      </c>
      <c r="E25" s="290">
        <f>E24*F25</f>
        <v>1872</v>
      </c>
      <c r="F25" s="62">
        <v>1.2</v>
      </c>
      <c r="G25" s="62"/>
      <c r="H25" s="308"/>
      <c r="I25" s="62"/>
      <c r="J25" s="62"/>
      <c r="K25" s="62"/>
      <c r="L25" s="305"/>
      <c r="M25" s="306"/>
      <c r="N25" s="306"/>
      <c r="O25" s="306"/>
      <c r="P25" s="306"/>
      <c r="Q25" s="306"/>
    </row>
    <row r="26" spans="1:19" x14ac:dyDescent="0.25">
      <c r="A26" s="57" t="str">
        <f t="shared" si="1"/>
        <v xml:space="preserve"> </v>
      </c>
      <c r="B26" s="73"/>
      <c r="C26" s="281" t="s">
        <v>383</v>
      </c>
      <c r="D26" s="73" t="s">
        <v>69</v>
      </c>
      <c r="E26" s="61">
        <f>ROUNDUP(E24*F26,0)</f>
        <v>936</v>
      </c>
      <c r="F26" s="62">
        <v>0.6</v>
      </c>
      <c r="G26" s="62"/>
      <c r="H26" s="308"/>
      <c r="I26" s="62"/>
      <c r="J26" s="62"/>
      <c r="K26" s="62"/>
      <c r="L26" s="305"/>
      <c r="M26" s="306"/>
      <c r="N26" s="306"/>
      <c r="O26" s="306"/>
      <c r="P26" s="306"/>
      <c r="Q26" s="306"/>
    </row>
    <row r="27" spans="1:19" ht="22.5" x14ac:dyDescent="0.25">
      <c r="A27" s="57">
        <f t="shared" si="1"/>
        <v>9</v>
      </c>
      <c r="B27" s="58" t="s">
        <v>52</v>
      </c>
      <c r="C27" s="274" t="s">
        <v>384</v>
      </c>
      <c r="D27" s="163" t="s">
        <v>59</v>
      </c>
      <c r="E27" s="164">
        <v>122.4</v>
      </c>
      <c r="G27" s="62"/>
      <c r="H27" s="308"/>
      <c r="I27" s="69"/>
      <c r="J27" s="69"/>
      <c r="K27" s="62"/>
      <c r="L27" s="305"/>
      <c r="M27" s="306"/>
      <c r="N27" s="306"/>
      <c r="O27" s="306"/>
      <c r="P27" s="306"/>
      <c r="Q27" s="306"/>
    </row>
    <row r="28" spans="1:19" s="2" customFormat="1" ht="22.5" x14ac:dyDescent="0.25">
      <c r="A28" s="57">
        <f t="shared" si="1"/>
        <v>10</v>
      </c>
      <c r="B28" s="58" t="s">
        <v>52</v>
      </c>
      <c r="C28" s="274" t="s">
        <v>385</v>
      </c>
      <c r="D28" s="163" t="s">
        <v>59</v>
      </c>
      <c r="E28" s="164">
        <v>122.4</v>
      </c>
      <c r="F28" s="62"/>
      <c r="G28" s="62"/>
      <c r="H28" s="308"/>
      <c r="I28" s="69"/>
      <c r="J28" s="335"/>
      <c r="K28" s="62"/>
      <c r="L28" s="305"/>
      <c r="M28" s="306"/>
      <c r="N28" s="306"/>
      <c r="O28" s="306"/>
      <c r="P28" s="306"/>
      <c r="Q28" s="306"/>
    </row>
    <row r="29" spans="1:19" s="27" customFormat="1" x14ac:dyDescent="0.25">
      <c r="A29" s="57" t="str">
        <f t="shared" si="1"/>
        <v xml:space="preserve"> </v>
      </c>
      <c r="B29" s="73"/>
      <c r="C29" s="281" t="s">
        <v>382</v>
      </c>
      <c r="D29" s="73" t="s">
        <v>69</v>
      </c>
      <c r="E29" s="290">
        <f>E28*F29</f>
        <v>146.88</v>
      </c>
      <c r="F29" s="62">
        <v>1.2</v>
      </c>
      <c r="G29" s="62"/>
      <c r="H29" s="308"/>
      <c r="I29" s="62"/>
      <c r="J29" s="62"/>
      <c r="K29" s="62"/>
      <c r="L29" s="305"/>
      <c r="M29" s="306"/>
      <c r="N29" s="306"/>
      <c r="O29" s="306"/>
      <c r="P29" s="306"/>
      <c r="Q29" s="306"/>
    </row>
    <row r="30" spans="1:19" x14ac:dyDescent="0.25">
      <c r="A30" s="57" t="str">
        <f t="shared" si="1"/>
        <v xml:space="preserve"> </v>
      </c>
      <c r="B30" s="73"/>
      <c r="C30" s="281" t="s">
        <v>383</v>
      </c>
      <c r="D30" s="73" t="s">
        <v>69</v>
      </c>
      <c r="E30" s="61">
        <f>ROUNDUP(E28*F30,0)</f>
        <v>74</v>
      </c>
      <c r="F30" s="62">
        <v>0.6</v>
      </c>
      <c r="G30" s="62"/>
      <c r="H30" s="308"/>
      <c r="I30" s="62"/>
      <c r="J30" s="62"/>
      <c r="K30" s="62"/>
      <c r="L30" s="305"/>
      <c r="M30" s="306"/>
      <c r="N30" s="306"/>
      <c r="O30" s="306"/>
      <c r="P30" s="306"/>
      <c r="Q30" s="306"/>
    </row>
    <row r="31" spans="1:19" x14ac:dyDescent="0.25">
      <c r="A31" s="57" t="str">
        <f t="shared" si="1"/>
        <v xml:space="preserve"> </v>
      </c>
      <c r="B31" s="27"/>
      <c r="C31" s="109"/>
      <c r="D31" s="245"/>
      <c r="E31" s="245"/>
    </row>
    <row r="32" spans="1:19" s="71" customFormat="1" x14ac:dyDescent="0.25">
      <c r="A32" s="109"/>
      <c r="B32" s="109"/>
      <c r="C32" s="110" t="s">
        <v>104</v>
      </c>
      <c r="D32" s="111"/>
      <c r="E32" s="111"/>
      <c r="F32" s="111"/>
      <c r="G32" s="111"/>
      <c r="H32" s="111"/>
      <c r="I32" s="111"/>
      <c r="J32" s="111"/>
      <c r="K32" s="111"/>
      <c r="L32" s="113"/>
      <c r="M32" s="113">
        <f>SUMIF($Q14:$Q30,"&gt;0",M14:M30)</f>
        <v>0</v>
      </c>
      <c r="N32" s="113">
        <f>SUMIF($Q14:$Q30,"&gt;0",N14:N30)</f>
        <v>0</v>
      </c>
      <c r="O32" s="113">
        <f>SUMIF($Q14:$Q30,"&gt;0",O14:O30)</f>
        <v>0</v>
      </c>
      <c r="P32" s="113">
        <f>SUMIF($Q14:$Q30,"&gt;0",P14:P30)</f>
        <v>0</v>
      </c>
      <c r="Q32" s="113">
        <f>SUMIF($Q14:$Q30,"&gt;0",Q14:Q30)</f>
        <v>0</v>
      </c>
    </row>
    <row r="33" spans="1:17" s="117" customFormat="1" x14ac:dyDescent="0.25">
      <c r="A33" s="104" t="str">
        <f t="shared" ref="A33:A34" si="2">IF(COUNTBLANK(I33)=1," ",COUNTA($I$14:I33))</f>
        <v xml:space="preserve"> </v>
      </c>
      <c r="B33" s="109"/>
      <c r="C33" s="110" t="s">
        <v>105</v>
      </c>
      <c r="D33" s="110"/>
      <c r="E33" s="3"/>
      <c r="F33" s="111"/>
      <c r="G33" s="115">
        <v>0</v>
      </c>
      <c r="H33" s="111"/>
      <c r="I33" s="111"/>
      <c r="J33" s="111"/>
      <c r="K33" s="111"/>
      <c r="L33" s="111"/>
      <c r="M33" s="116"/>
      <c r="N33" s="116"/>
      <c r="O33" s="116">
        <f>O32*G33</f>
        <v>0</v>
      </c>
      <c r="P33" s="116"/>
      <c r="Q33" s="116"/>
    </row>
    <row r="34" spans="1:17" s="117" customFormat="1" x14ac:dyDescent="0.25">
      <c r="A34" s="104" t="str">
        <f t="shared" si="2"/>
        <v xml:space="preserve"> </v>
      </c>
      <c r="B34" s="109"/>
      <c r="C34" s="110" t="s">
        <v>106</v>
      </c>
      <c r="D34" s="110"/>
      <c r="E34" s="110"/>
      <c r="F34" s="111"/>
      <c r="G34" s="111"/>
      <c r="H34" s="3"/>
      <c r="I34" s="111"/>
      <c r="J34" s="111"/>
      <c r="K34" s="111"/>
      <c r="L34" s="111"/>
      <c r="M34" s="119">
        <f>SUM(M32:M33)</f>
        <v>0</v>
      </c>
      <c r="N34" s="119">
        <f>SUM(N32:N33)</f>
        <v>0</v>
      </c>
      <c r="O34" s="119">
        <f>SUM(O32:O33)</f>
        <v>0</v>
      </c>
      <c r="P34" s="119">
        <f>SUM(P32:P33)</f>
        <v>0</v>
      </c>
      <c r="Q34" s="119">
        <f>SUM(N34:P34)</f>
        <v>0</v>
      </c>
    </row>
    <row r="35" spans="1:17" s="71" customFormat="1" x14ac:dyDescent="0.25">
      <c r="A35" s="27"/>
      <c r="B35" s="27"/>
      <c r="C35" s="111"/>
      <c r="D35" s="3"/>
      <c r="E35" s="33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s="71" customFormat="1" x14ac:dyDescent="0.25">
      <c r="A36" s="27"/>
      <c r="B36" s="27"/>
      <c r="C36" s="121" t="s">
        <v>25</v>
      </c>
      <c r="D36" s="122"/>
      <c r="E36" s="19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s="71" customFormat="1" x14ac:dyDescent="0.25">
      <c r="A37" s="27"/>
      <c r="B37" s="27"/>
      <c r="C37" s="124" t="s">
        <v>27</v>
      </c>
      <c r="D37" s="122"/>
      <c r="E37" s="19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s="117" customFormat="1" x14ac:dyDescent="0.25">
      <c r="A38" s="1"/>
      <c r="B38" s="1"/>
      <c r="C38" s="125"/>
      <c r="D38" s="122"/>
      <c r="E38" s="193"/>
      <c r="F38" s="126"/>
      <c r="G38" s="3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17" s="117" customFormat="1" x14ac:dyDescent="0.25">
      <c r="A39" s="1"/>
      <c r="B39" s="1"/>
      <c r="C39" s="127" t="s">
        <v>29</v>
      </c>
      <c r="D39" s="122"/>
      <c r="E39" s="193"/>
      <c r="F39" s="126"/>
      <c r="G39" s="128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s="117" customFormat="1" x14ac:dyDescent="0.25">
      <c r="A40" s="1"/>
      <c r="B40" s="1"/>
      <c r="C40" s="129" t="s">
        <v>30</v>
      </c>
      <c r="D40" s="122"/>
      <c r="E40" s="193"/>
      <c r="F40" s="126"/>
      <c r="G40" s="3"/>
      <c r="H40" s="126"/>
      <c r="I40" s="126"/>
      <c r="J40" s="126"/>
      <c r="K40" s="126"/>
      <c r="L40" s="126"/>
      <c r="M40" s="126"/>
      <c r="N40" s="126"/>
      <c r="O40" s="126"/>
      <c r="P40" s="126"/>
      <c r="Q40" s="126"/>
    </row>
  </sheetData>
  <sheetProtection selectLockedCells="1" selectUnlockedCells="1"/>
  <autoFilter ref="A13:T30" xr:uid="{00000000-0009-0000-0000-000008000000}"/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9999999999998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19</vt:i4>
      </vt:variant>
      <vt:variant>
        <vt:lpstr>Diapazoni ar nosaukumiem</vt:lpstr>
      </vt:variant>
      <vt:variant>
        <vt:i4>15</vt:i4>
      </vt:variant>
    </vt:vector>
  </HeadingPairs>
  <TitlesOfParts>
    <vt:vector size="34" baseType="lpstr">
      <vt:lpstr>KPDV+</vt:lpstr>
      <vt:lpstr>AR</vt:lpstr>
      <vt:lpstr>Logi</vt:lpstr>
      <vt:lpstr>aprēķini</vt:lpstr>
      <vt:lpstr>pagrabs</vt:lpstr>
      <vt:lpstr>cokols</vt:lpstr>
      <vt:lpstr>Imposti</vt:lpstr>
      <vt:lpstr>pilastri</vt:lpstr>
      <vt:lpstr>kāpņu telpa</vt:lpstr>
      <vt:lpstr>ārējās kāpnes</vt:lpstr>
      <vt:lpstr>jumts</vt:lpstr>
      <vt:lpstr>bēniņi</vt:lpstr>
      <vt:lpstr>lodz</vt:lpstr>
      <vt:lpstr>AVK</vt:lpstr>
      <vt:lpstr>zibens</vt:lpstr>
      <vt:lpstr>GA</vt:lpstr>
      <vt:lpstr>S3</vt:lpstr>
      <vt:lpstr>Ū1</vt:lpstr>
      <vt:lpstr>K</vt:lpstr>
      <vt:lpstr>AR!Drukas_apgabals</vt:lpstr>
      <vt:lpstr>AVK!Drukas_apgabals</vt:lpstr>
      <vt:lpstr>'ārējās kāpnes'!Drukas_apgabals</vt:lpstr>
      <vt:lpstr>cokols!Drukas_apgabals</vt:lpstr>
      <vt:lpstr>Imposti!Drukas_apgabals</vt:lpstr>
      <vt:lpstr>'K'!Drukas_apgabals</vt:lpstr>
      <vt:lpstr>'kāpņu telpa'!Drukas_apgabals</vt:lpstr>
      <vt:lpstr>pagrabs!Drukas_apgabals</vt:lpstr>
      <vt:lpstr>pilastri!Drukas_apgabals</vt:lpstr>
      <vt:lpstr>'S3'!Drukas_apgabals</vt:lpstr>
      <vt:lpstr>Ū1!Drukas_apgabals</vt:lpstr>
      <vt:lpstr>bēniņi!Excel_BuiltIn__FilterDatabase</vt:lpstr>
      <vt:lpstr>cokols!Excel_BuiltIn__FilterDatabase</vt:lpstr>
      <vt:lpstr>lodz!Excel_BuiltIn__FilterDatabase</vt:lpstr>
      <vt:lpstr>pagrabs!Excel_BuiltIn__FilterDatabase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Beihmanis</dc:creator>
  <cp:lastModifiedBy>Prezenta</cp:lastModifiedBy>
  <dcterms:created xsi:type="dcterms:W3CDTF">2018-05-11T12:02:31Z</dcterms:created>
  <dcterms:modified xsi:type="dcterms:W3CDTF">2018-06-13T09:26:07Z</dcterms:modified>
</cp:coreProperties>
</file>