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231"/>
  <workbookPr/>
  <mc:AlternateContent xmlns:mc="http://schemas.openxmlformats.org/markup-compatibility/2006">
    <mc:Choice Requires="x15">
      <x15ac:absPath xmlns:x15ac="http://schemas.microsoft.com/office/spreadsheetml/2010/11/ac" url="\\192.168.2.20\docs\Pagaidu dokumenti\Renovācija_iepirkums\Altum_iepirkumi\45_M_Kempes_6_2\"/>
    </mc:Choice>
  </mc:AlternateContent>
  <xr:revisionPtr revIDLastSave="0" documentId="13_ncr:1_{04D75281-27CC-495E-BF47-4DF941CD1A5C}" xr6:coauthVersionLast="40" xr6:coauthVersionMax="40" xr10:uidLastSave="{00000000-0000-0000-0000-000000000000}"/>
  <bookViews>
    <workbookView xWindow="-120" yWindow="-120" windowWidth="29040" windowHeight="15840" tabRatio="935" activeTab="20" xr2:uid="{00000000-000D-0000-FFFF-FFFF00000000}"/>
  </bookViews>
  <sheets>
    <sheet name="K" sheetId="1" r:id="rId1"/>
    <sheet name="KPDV001" sheetId="2" r:id="rId2"/>
    <sheet name="AR1" sheetId="3" r:id="rId3"/>
    <sheet name="C1" sheetId="4" r:id="rId4"/>
    <sheet name="logi1" sheetId="5" r:id="rId5"/>
    <sheet name="001" sheetId="6" state="hidden" r:id="rId6"/>
    <sheet name="B1" sheetId="8" r:id="rId7"/>
    <sheet name="J1" sheetId="9" r:id="rId8"/>
    <sheet name="AVK1" sheetId="10" r:id="rId9"/>
    <sheet name="GA1" sheetId="11" r:id="rId10"/>
    <sheet name="zibens" sheetId="12" r:id="rId11"/>
    <sheet name="KPDV002" sheetId="13" r:id="rId12"/>
    <sheet name="AR2" sheetId="14" r:id="rId13"/>
    <sheet name="C2" sheetId="15" r:id="rId14"/>
    <sheet name="002" sheetId="16" state="hidden" r:id="rId15"/>
    <sheet name="logi2" sheetId="17" r:id="rId16"/>
    <sheet name="B2" sheetId="19" r:id="rId17"/>
    <sheet name="J2" sheetId="20" r:id="rId18"/>
    <sheet name="AVK2" sheetId="21" r:id="rId19"/>
    <sheet name="GA2" sheetId="22" r:id="rId20"/>
    <sheet name="zibens2" sheetId="23" r:id="rId21"/>
  </sheets>
  <definedNames>
    <definedName name="_xlnm._FilterDatabase" localSheetId="12" hidden="1">'AR2'!$A$12:$IR$69</definedName>
    <definedName name="_xlnm._FilterDatabase" localSheetId="8" hidden="1">'AVK1'!$A$12:$U$65</definedName>
    <definedName name="_xlnm._FilterDatabase" localSheetId="18" hidden="1">'AVK2'!$A$12:$P$12</definedName>
    <definedName name="_xlnm._FilterDatabase" localSheetId="6" hidden="1">'B1'!$12:$55</definedName>
    <definedName name="_xlnm._FilterDatabase" localSheetId="16" hidden="1">'B2'!$12:$62</definedName>
    <definedName name="_xlnm._FilterDatabase" localSheetId="3" hidden="1">'C1'!$A$12:$IR$61</definedName>
    <definedName name="_xlnm._FilterDatabase" localSheetId="13" hidden="1">'C2'!$A$12:$IR$59</definedName>
    <definedName name="_xlnm._FilterDatabase" localSheetId="7" hidden="1">'J1'!$12:$12</definedName>
    <definedName name="_xlnm._FilterDatabase" localSheetId="17" hidden="1">'J2'!$12:$94</definedName>
    <definedName name="_xlnm.Print_Area" localSheetId="2">'AR1'!$A$1:$Q$79</definedName>
    <definedName name="_xlnm.Print_Area" localSheetId="12">'AR2'!$A$1:$Q$79</definedName>
    <definedName name="_xlnm.Print_Area" localSheetId="8">'AVK1'!$A$1:$P$129</definedName>
    <definedName name="_xlnm.Print_Area" localSheetId="18">'AVK2'!$A$1:$P$177</definedName>
    <definedName name="_xlnm.Print_Area" localSheetId="6">'B1'!$A$1:$Q$65</definedName>
    <definedName name="_xlnm.Print_Area" localSheetId="16">'B2'!$A$1:$Q$67</definedName>
    <definedName name="_xlnm.Print_Area" localSheetId="3">'C1'!$A$1:$Q$67</definedName>
    <definedName name="_xlnm.Print_Area" localSheetId="13">'C2'!$A$1:$Q$65</definedName>
    <definedName name="_xlnm.Print_Area" localSheetId="7">'J1'!$A$1:$Q$93</definedName>
    <definedName name="_xlnm.Print_Area" localSheetId="17">'J2'!$A$1:$Q$93</definedName>
    <definedName name="_xlnm.Print_Area" localSheetId="1">KPDV001!$A$1:$G$33</definedName>
    <definedName name="_xlnm.Print_Area" localSheetId="11">KPDV002!$A$1:$G$33</definedName>
    <definedName name="_xlnm.Print_Area" localSheetId="4">logi1!$A$1:$T$86</definedName>
    <definedName name="_xlnm.Print_Area" localSheetId="15">logi2!$A$1:$T$94</definedName>
    <definedName name="Excel_BuiltIn__FilterDatabase" localSheetId="2">'AR1'!$12:$69</definedName>
    <definedName name="Excel_BuiltIn__FilterDatabase" localSheetId="4">logi1!#REF!</definedName>
    <definedName name="Excel_BuiltIn__FilterDatabase" localSheetId="15">logi2!#REF!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 i="9" l="1"/>
  <c r="H1" i="11"/>
  <c r="H1" i="8"/>
  <c r="C4" i="6"/>
  <c r="H4" i="6"/>
  <c r="I4" i="6"/>
  <c r="J4" i="6"/>
  <c r="K4" i="6"/>
  <c r="L4" i="6"/>
  <c r="M4" i="6"/>
  <c r="M22" i="6" s="1"/>
  <c r="E46" i="3" s="1"/>
  <c r="N4" i="6"/>
  <c r="O4" i="6"/>
  <c r="P4" i="6"/>
  <c r="Q4" i="6"/>
  <c r="S4" i="6"/>
  <c r="T4" i="6" s="1"/>
  <c r="E5" i="6"/>
  <c r="D5" i="6"/>
  <c r="C5" i="6"/>
  <c r="H5" i="6"/>
  <c r="I5" i="6"/>
  <c r="J5" i="6"/>
  <c r="K5" i="6"/>
  <c r="L5" i="6"/>
  <c r="M5" i="6"/>
  <c r="N5" i="6"/>
  <c r="O5" i="6"/>
  <c r="C6" i="6"/>
  <c r="H6" i="6"/>
  <c r="I6" i="6" s="1"/>
  <c r="J6" i="6"/>
  <c r="K6" i="6"/>
  <c r="L6" i="6"/>
  <c r="M6" i="6"/>
  <c r="N6" i="6"/>
  <c r="O6" i="6"/>
  <c r="P6" i="6"/>
  <c r="Q6" i="6"/>
  <c r="R6" i="6" s="1"/>
  <c r="S6" i="6"/>
  <c r="T6" i="6" s="1"/>
  <c r="E7" i="6"/>
  <c r="P7" i="6" s="1"/>
  <c r="D7" i="6"/>
  <c r="H7" i="6"/>
  <c r="J7" i="6"/>
  <c r="K7" i="6"/>
  <c r="L7" i="6"/>
  <c r="M7" i="6"/>
  <c r="N7" i="6"/>
  <c r="Q7" i="6"/>
  <c r="R7" i="6" s="1"/>
  <c r="S7" i="6"/>
  <c r="T7" i="6" s="1"/>
  <c r="C8" i="6"/>
  <c r="H8" i="6"/>
  <c r="I8" i="6"/>
  <c r="J8" i="6"/>
  <c r="K8" i="6"/>
  <c r="L8" i="6"/>
  <c r="M8" i="6"/>
  <c r="N8" i="6"/>
  <c r="O8" i="6"/>
  <c r="P8" i="6"/>
  <c r="Q8" i="6"/>
  <c r="R8" i="6" s="1"/>
  <c r="S8" i="6"/>
  <c r="T8" i="6" s="1"/>
  <c r="C9" i="6"/>
  <c r="H9" i="6"/>
  <c r="I9" i="6"/>
  <c r="J9" i="6"/>
  <c r="K9" i="6"/>
  <c r="L9" i="6"/>
  <c r="M9" i="6"/>
  <c r="N9" i="6"/>
  <c r="O9" i="6"/>
  <c r="P9" i="6"/>
  <c r="Q9" i="6"/>
  <c r="R9" i="6" s="1"/>
  <c r="S9" i="6"/>
  <c r="T9" i="6" s="1"/>
  <c r="C10" i="6"/>
  <c r="H10" i="6"/>
  <c r="I10" i="6"/>
  <c r="J10" i="6"/>
  <c r="K10" i="6"/>
  <c r="L10" i="6"/>
  <c r="M10" i="6"/>
  <c r="N10" i="6"/>
  <c r="O10" i="6"/>
  <c r="P10" i="6"/>
  <c r="Q10" i="6"/>
  <c r="R10" i="6" s="1"/>
  <c r="S10" i="6"/>
  <c r="T10" i="6" s="1"/>
  <c r="C11" i="6"/>
  <c r="H11" i="6"/>
  <c r="I11" i="6"/>
  <c r="J11" i="6"/>
  <c r="K11" i="6"/>
  <c r="L11" i="6"/>
  <c r="M11" i="6"/>
  <c r="N11" i="6"/>
  <c r="O11" i="6"/>
  <c r="P11" i="6"/>
  <c r="Q11" i="6"/>
  <c r="R11" i="6" s="1"/>
  <c r="S11" i="6"/>
  <c r="T11" i="6" s="1"/>
  <c r="C12" i="6"/>
  <c r="H12" i="6"/>
  <c r="I12" i="6"/>
  <c r="J12" i="6"/>
  <c r="K12" i="6"/>
  <c r="L12" i="6"/>
  <c r="M12" i="6"/>
  <c r="N12" i="6"/>
  <c r="O12" i="6"/>
  <c r="P12" i="6"/>
  <c r="Q12" i="6"/>
  <c r="R12" i="6" s="1"/>
  <c r="S12" i="6"/>
  <c r="T12" i="6" s="1"/>
  <c r="C13" i="6"/>
  <c r="H13" i="6"/>
  <c r="I13" i="6"/>
  <c r="J13" i="6"/>
  <c r="K13" i="6"/>
  <c r="L13" i="6"/>
  <c r="M13" i="6"/>
  <c r="N13" i="6"/>
  <c r="O13" i="6"/>
  <c r="P13" i="6"/>
  <c r="Q13" i="6"/>
  <c r="R13" i="6" s="1"/>
  <c r="S13" i="6"/>
  <c r="T13" i="6" s="1"/>
  <c r="C14" i="6"/>
  <c r="H14" i="6"/>
  <c r="I14" i="6"/>
  <c r="J14" i="6"/>
  <c r="K14" i="6"/>
  <c r="L14" i="6"/>
  <c r="M14" i="6"/>
  <c r="N14" i="6"/>
  <c r="Q14" i="6"/>
  <c r="R14" i="6" s="1"/>
  <c r="S14" i="6"/>
  <c r="T14" i="6" s="1"/>
  <c r="C15" i="6"/>
  <c r="H15" i="6"/>
  <c r="I15" i="6"/>
  <c r="J15" i="6"/>
  <c r="K15" i="6"/>
  <c r="L15" i="6"/>
  <c r="M15" i="6"/>
  <c r="N15" i="6"/>
  <c r="Q15" i="6"/>
  <c r="R15" i="6" s="1"/>
  <c r="S15" i="6"/>
  <c r="T15" i="6" s="1"/>
  <c r="C16" i="6"/>
  <c r="H16" i="6"/>
  <c r="I16" i="6"/>
  <c r="J16" i="6"/>
  <c r="K16" i="6"/>
  <c r="L16" i="6"/>
  <c r="M16" i="6"/>
  <c r="N16" i="6"/>
  <c r="Q16" i="6"/>
  <c r="R16" i="6" s="1"/>
  <c r="S16" i="6"/>
  <c r="T16" i="6" s="1"/>
  <c r="C17" i="6"/>
  <c r="H17" i="6"/>
  <c r="I17" i="6"/>
  <c r="J17" i="6"/>
  <c r="K17" i="6"/>
  <c r="L17" i="6"/>
  <c r="M17" i="6"/>
  <c r="N17" i="6"/>
  <c r="Q17" i="6"/>
  <c r="R17" i="6" s="1"/>
  <c r="S17" i="6"/>
  <c r="T17" i="6" s="1"/>
  <c r="C18" i="6"/>
  <c r="H18" i="6"/>
  <c r="I18" i="6"/>
  <c r="J18" i="6"/>
  <c r="K18" i="6"/>
  <c r="L18" i="6"/>
  <c r="M18" i="6"/>
  <c r="N18" i="6"/>
  <c r="Q18" i="6"/>
  <c r="R18" i="6" s="1"/>
  <c r="S18" i="6"/>
  <c r="T18" i="6" s="1"/>
  <c r="C19" i="6"/>
  <c r="H19" i="6"/>
  <c r="I19" i="6"/>
  <c r="J19" i="6"/>
  <c r="K19" i="6"/>
  <c r="L19" i="6"/>
  <c r="M19" i="6"/>
  <c r="N19" i="6"/>
  <c r="Q19" i="6"/>
  <c r="R19" i="6" s="1"/>
  <c r="S19" i="6"/>
  <c r="T19" i="6" s="1"/>
  <c r="C20" i="6"/>
  <c r="H20" i="6"/>
  <c r="I20" i="6"/>
  <c r="J20" i="6"/>
  <c r="K20" i="6"/>
  <c r="L20" i="6"/>
  <c r="M20" i="6"/>
  <c r="N20" i="6"/>
  <c r="Q20" i="6"/>
  <c r="R20" i="6" s="1"/>
  <c r="S20" i="6"/>
  <c r="T20" i="6" s="1"/>
  <c r="C21" i="6"/>
  <c r="H21" i="6"/>
  <c r="I21" i="6"/>
  <c r="J21" i="6"/>
  <c r="K21" i="6"/>
  <c r="L21" i="6"/>
  <c r="M21" i="6"/>
  <c r="N21" i="6"/>
  <c r="Q21" i="6"/>
  <c r="R21" i="6" s="1"/>
  <c r="S21" i="6"/>
  <c r="T21" i="6" s="1"/>
  <c r="K22" i="6"/>
  <c r="E23" i="6"/>
  <c r="C23" i="6" s="1"/>
  <c r="H23" i="6"/>
  <c r="J23" i="6" s="1"/>
  <c r="E24" i="6"/>
  <c r="C24" i="6" s="1"/>
  <c r="H24" i="6"/>
  <c r="J24" i="6" s="1"/>
  <c r="D29" i="6"/>
  <c r="C30" i="6"/>
  <c r="C31" i="6"/>
  <c r="C33" i="6" s="1"/>
  <c r="C32" i="6"/>
  <c r="D32" i="6"/>
  <c r="C34" i="6"/>
  <c r="D34" i="6"/>
  <c r="C35" i="6"/>
  <c r="C46" i="6"/>
  <c r="F47" i="6"/>
  <c r="G47" i="6" s="1"/>
  <c r="F48" i="6"/>
  <c r="G48" i="6" s="1"/>
  <c r="C49" i="6"/>
  <c r="F50" i="6"/>
  <c r="G50" i="6" s="1"/>
  <c r="F51" i="6"/>
  <c r="G51" i="6" s="1"/>
  <c r="G49" i="6" s="1"/>
  <c r="F52" i="6"/>
  <c r="G52" i="6" s="1"/>
  <c r="C4" i="16"/>
  <c r="H4" i="16"/>
  <c r="K4" i="16"/>
  <c r="L4" i="16"/>
  <c r="M4" i="16"/>
  <c r="N4" i="16"/>
  <c r="O4" i="16"/>
  <c r="P4" i="16"/>
  <c r="Q4" i="16"/>
  <c r="R4" i="16" s="1"/>
  <c r="S4" i="16"/>
  <c r="T4" i="16" s="1"/>
  <c r="E5" i="16"/>
  <c r="D5" i="16"/>
  <c r="H5" i="16"/>
  <c r="J5" i="16" s="1"/>
  <c r="L5" i="16"/>
  <c r="Q5" i="16"/>
  <c r="R5" i="16" s="1"/>
  <c r="S5" i="16"/>
  <c r="T5" i="16" s="1"/>
  <c r="C6" i="16"/>
  <c r="H6" i="16"/>
  <c r="K6" i="16"/>
  <c r="L6" i="16"/>
  <c r="M6" i="16"/>
  <c r="N6" i="16"/>
  <c r="O6" i="16"/>
  <c r="P6" i="16"/>
  <c r="Q6" i="16"/>
  <c r="R6" i="16" s="1"/>
  <c r="S6" i="16"/>
  <c r="T6" i="16" s="1"/>
  <c r="E7" i="16"/>
  <c r="D7" i="16"/>
  <c r="H7" i="16"/>
  <c r="J7" i="16" s="1"/>
  <c r="L7" i="16"/>
  <c r="N7" i="16"/>
  <c r="S7" i="16"/>
  <c r="T7" i="16" s="1"/>
  <c r="C8" i="16"/>
  <c r="H8" i="16"/>
  <c r="K8" i="16"/>
  <c r="L8" i="16"/>
  <c r="M8" i="16"/>
  <c r="N8" i="16"/>
  <c r="O8" i="16"/>
  <c r="P8" i="16"/>
  <c r="Q8" i="16"/>
  <c r="R8" i="16" s="1"/>
  <c r="S8" i="16"/>
  <c r="T8" i="16" s="1"/>
  <c r="C9" i="16"/>
  <c r="H9" i="16"/>
  <c r="J9" i="16"/>
  <c r="K9" i="16"/>
  <c r="L9" i="16"/>
  <c r="M9" i="16"/>
  <c r="N9" i="16"/>
  <c r="O9" i="16"/>
  <c r="P9" i="16"/>
  <c r="Q9" i="16"/>
  <c r="R9" i="16"/>
  <c r="S9" i="16"/>
  <c r="T9" i="16"/>
  <c r="C10" i="16"/>
  <c r="H10" i="16"/>
  <c r="I10" i="16" s="1"/>
  <c r="K10" i="16"/>
  <c r="L10" i="16"/>
  <c r="M10" i="16"/>
  <c r="N10" i="16"/>
  <c r="O10" i="16"/>
  <c r="P10" i="16"/>
  <c r="Q10" i="16"/>
  <c r="R10" i="16"/>
  <c r="S10" i="16"/>
  <c r="T10" i="16"/>
  <c r="C11" i="16"/>
  <c r="H11" i="16"/>
  <c r="K11" i="16"/>
  <c r="L11" i="16"/>
  <c r="M11" i="16"/>
  <c r="N11" i="16"/>
  <c r="O11" i="16"/>
  <c r="P11" i="16"/>
  <c r="Q11" i="16"/>
  <c r="R11" i="16" s="1"/>
  <c r="S11" i="16"/>
  <c r="T11" i="16" s="1"/>
  <c r="C12" i="16"/>
  <c r="H12" i="16"/>
  <c r="K12" i="16"/>
  <c r="L12" i="16"/>
  <c r="M12" i="16"/>
  <c r="N12" i="16"/>
  <c r="O12" i="16"/>
  <c r="P12" i="16"/>
  <c r="Q12" i="16"/>
  <c r="R12" i="16" s="1"/>
  <c r="S12" i="16"/>
  <c r="T12" i="16" s="1"/>
  <c r="E13" i="16"/>
  <c r="D13" i="16"/>
  <c r="H13" i="16"/>
  <c r="J13" i="16" s="1"/>
  <c r="L13" i="16"/>
  <c r="N13" i="16"/>
  <c r="S13" i="16"/>
  <c r="T13" i="16" s="1"/>
  <c r="C14" i="16"/>
  <c r="H14" i="16"/>
  <c r="K14" i="16"/>
  <c r="L14" i="16"/>
  <c r="M14" i="16"/>
  <c r="N14" i="16"/>
  <c r="O14" i="16"/>
  <c r="P14" i="16"/>
  <c r="Q14" i="16"/>
  <c r="R14" i="16" s="1"/>
  <c r="S14" i="16"/>
  <c r="T14" i="16" s="1"/>
  <c r="C15" i="16"/>
  <c r="H15" i="16"/>
  <c r="K15" i="16"/>
  <c r="L15" i="16"/>
  <c r="M15" i="16"/>
  <c r="N15" i="16"/>
  <c r="O15" i="16"/>
  <c r="P15" i="16"/>
  <c r="Q15" i="16"/>
  <c r="R15" i="16" s="1"/>
  <c r="S15" i="16"/>
  <c r="T15" i="16" s="1"/>
  <c r="C16" i="16"/>
  <c r="H16" i="16"/>
  <c r="K16" i="16"/>
  <c r="L16" i="16"/>
  <c r="M16" i="16"/>
  <c r="N16" i="16"/>
  <c r="O16" i="16"/>
  <c r="P16" i="16"/>
  <c r="Q16" i="16"/>
  <c r="R16" i="16" s="1"/>
  <c r="S16" i="16"/>
  <c r="T16" i="16" s="1"/>
  <c r="C17" i="16"/>
  <c r="H17" i="16"/>
  <c r="K17" i="16"/>
  <c r="L17" i="16"/>
  <c r="M17" i="16"/>
  <c r="N17" i="16"/>
  <c r="O17" i="16"/>
  <c r="P17" i="16"/>
  <c r="Q17" i="16"/>
  <c r="R17" i="16" s="1"/>
  <c r="S17" i="16"/>
  <c r="T17" i="16" s="1"/>
  <c r="C18" i="16"/>
  <c r="H18" i="16"/>
  <c r="K18" i="16"/>
  <c r="L18" i="16"/>
  <c r="M18" i="16"/>
  <c r="N18" i="16"/>
  <c r="O18" i="16"/>
  <c r="P18" i="16"/>
  <c r="Q18" i="16"/>
  <c r="R18" i="16" s="1"/>
  <c r="S18" i="16"/>
  <c r="T18" i="16" s="1"/>
  <c r="C19" i="16"/>
  <c r="H19" i="16"/>
  <c r="K19" i="16"/>
  <c r="L19" i="16"/>
  <c r="M19" i="16"/>
  <c r="N19" i="16"/>
  <c r="O19" i="16"/>
  <c r="P19" i="16"/>
  <c r="Q19" i="16"/>
  <c r="R19" i="16" s="1"/>
  <c r="S19" i="16"/>
  <c r="T19" i="16" s="1"/>
  <c r="C20" i="16"/>
  <c r="H20" i="16"/>
  <c r="K20" i="16"/>
  <c r="L20" i="16"/>
  <c r="M20" i="16"/>
  <c r="N20" i="16"/>
  <c r="Q20" i="16"/>
  <c r="R20" i="16" s="1"/>
  <c r="S20" i="16"/>
  <c r="T20" i="16" s="1"/>
  <c r="E21" i="16"/>
  <c r="H21" i="16"/>
  <c r="L21" i="16"/>
  <c r="N21" i="16" s="1"/>
  <c r="S21" i="16"/>
  <c r="T21" i="16" s="1"/>
  <c r="H22" i="16"/>
  <c r="J22" i="16" s="1"/>
  <c r="L22" i="16"/>
  <c r="N22" i="16" s="1"/>
  <c r="H23" i="16"/>
  <c r="J23" i="16" s="1"/>
  <c r="L23" i="16"/>
  <c r="N23" i="16" s="1"/>
  <c r="C24" i="16"/>
  <c r="H24" i="16"/>
  <c r="I24" i="16"/>
  <c r="J24" i="16"/>
  <c r="K24" i="16"/>
  <c r="L24" i="16"/>
  <c r="M24" i="16"/>
  <c r="N24" i="16"/>
  <c r="Q24" i="16"/>
  <c r="R24" i="16" s="1"/>
  <c r="S24" i="16"/>
  <c r="T24" i="16"/>
  <c r="C25" i="16"/>
  <c r="H25" i="16"/>
  <c r="K25" i="16"/>
  <c r="L25" i="16"/>
  <c r="M25" i="16"/>
  <c r="N25" i="16"/>
  <c r="Q25" i="16"/>
  <c r="R25" i="16" s="1"/>
  <c r="S25" i="16"/>
  <c r="T25" i="16" s="1"/>
  <c r="C26" i="16"/>
  <c r="H26" i="16"/>
  <c r="J26" i="16"/>
  <c r="K26" i="16"/>
  <c r="L26" i="16"/>
  <c r="M26" i="16"/>
  <c r="N26" i="16"/>
  <c r="Q26" i="16"/>
  <c r="R26" i="16"/>
  <c r="S26" i="16"/>
  <c r="T26" i="16"/>
  <c r="C27" i="16"/>
  <c r="H27" i="16"/>
  <c r="K27" i="16"/>
  <c r="L27" i="16"/>
  <c r="M27" i="16"/>
  <c r="N27" i="16"/>
  <c r="Q27" i="16"/>
  <c r="R27" i="16" s="1"/>
  <c r="S27" i="16"/>
  <c r="T27" i="16" s="1"/>
  <c r="C28" i="16"/>
  <c r="H28" i="16"/>
  <c r="J28" i="16"/>
  <c r="K28" i="16"/>
  <c r="L28" i="16"/>
  <c r="M28" i="16"/>
  <c r="N28" i="16"/>
  <c r="Q28" i="16"/>
  <c r="R28" i="16"/>
  <c r="S28" i="16"/>
  <c r="T28" i="16"/>
  <c r="E30" i="16"/>
  <c r="C30" i="16" s="1"/>
  <c r="H30" i="16"/>
  <c r="J30" i="16" s="1"/>
  <c r="E31" i="16"/>
  <c r="C31" i="16"/>
  <c r="H31" i="16"/>
  <c r="J31" i="16"/>
  <c r="D37" i="16"/>
  <c r="C38" i="16"/>
  <c r="C39" i="16"/>
  <c r="C40" i="16"/>
  <c r="C41" i="16"/>
  <c r="C42" i="16"/>
  <c r="C43" i="16"/>
  <c r="C53" i="16"/>
  <c r="F54" i="16"/>
  <c r="G54" i="16" s="1"/>
  <c r="F55" i="16"/>
  <c r="G55" i="16" s="1"/>
  <c r="C56" i="16"/>
  <c r="F57" i="16"/>
  <c r="G57" i="16" s="1"/>
  <c r="G56" i="16" s="1"/>
  <c r="F58" i="16"/>
  <c r="G58" i="16" s="1"/>
  <c r="F59" i="16"/>
  <c r="G59" i="16" s="1"/>
  <c r="H17" i="17" s="1"/>
  <c r="H1" i="3"/>
  <c r="A2" i="3"/>
  <c r="A3" i="3"/>
  <c r="A4" i="3"/>
  <c r="A5" i="3"/>
  <c r="A6" i="3"/>
  <c r="P71" i="3"/>
  <c r="O71" i="3"/>
  <c r="N71" i="3"/>
  <c r="Q8" i="3"/>
  <c r="C12" i="3"/>
  <c r="D12" i="3" s="1"/>
  <c r="E12" i="3" s="1"/>
  <c r="G12" i="3" s="1"/>
  <c r="H12" i="3" s="1"/>
  <c r="I12" i="3" s="1"/>
  <c r="J12" i="3" s="1"/>
  <c r="K12" i="3" s="1"/>
  <c r="L12" i="3" s="1"/>
  <c r="M12" i="3" s="1"/>
  <c r="N12" i="3" s="1"/>
  <c r="O12" i="3" s="1"/>
  <c r="P12" i="3" s="1"/>
  <c r="Q12" i="3" s="1"/>
  <c r="A13" i="3"/>
  <c r="E13" i="3"/>
  <c r="E16" i="3" s="1"/>
  <c r="A14" i="3"/>
  <c r="E14" i="3"/>
  <c r="A15" i="3"/>
  <c r="E15" i="3"/>
  <c r="F15" i="3"/>
  <c r="A16" i="3"/>
  <c r="A17" i="3"/>
  <c r="E17" i="3"/>
  <c r="A18" i="3"/>
  <c r="E18" i="3"/>
  <c r="A19" i="3"/>
  <c r="A20" i="3"/>
  <c r="A21" i="3"/>
  <c r="A22" i="3"/>
  <c r="A23" i="3"/>
  <c r="A24" i="3"/>
  <c r="A25" i="3"/>
  <c r="E28" i="3"/>
  <c r="F29" i="3"/>
  <c r="E29" i="3"/>
  <c r="F30" i="3"/>
  <c r="E30" i="3"/>
  <c r="E38" i="3" s="1"/>
  <c r="F31" i="3"/>
  <c r="E31" i="3"/>
  <c r="F32" i="3"/>
  <c r="E32" i="3"/>
  <c r="F33" i="3"/>
  <c r="E33" i="3"/>
  <c r="F34" i="3"/>
  <c r="E34" i="3"/>
  <c r="F35" i="3"/>
  <c r="E35" i="3"/>
  <c r="A26" i="3"/>
  <c r="A27" i="3"/>
  <c r="B28" i="3"/>
  <c r="A28" i="3" s="1"/>
  <c r="C28" i="3"/>
  <c r="B29" i="3"/>
  <c r="A29" i="3" s="1"/>
  <c r="C29" i="3"/>
  <c r="B30" i="3"/>
  <c r="C30" i="3"/>
  <c r="B31" i="3"/>
  <c r="C31" i="3"/>
  <c r="B32" i="3"/>
  <c r="C32" i="3"/>
  <c r="B33" i="3"/>
  <c r="A33" i="3"/>
  <c r="C33" i="3"/>
  <c r="B34" i="3"/>
  <c r="A34" i="3" s="1"/>
  <c r="C34" i="3"/>
  <c r="B35" i="3"/>
  <c r="A35" i="3" s="1"/>
  <c r="C35" i="3"/>
  <c r="A36" i="3"/>
  <c r="A37" i="3"/>
  <c r="A38" i="3"/>
  <c r="A40" i="3"/>
  <c r="A41" i="3"/>
  <c r="A42" i="3"/>
  <c r="A43" i="3"/>
  <c r="A44" i="3"/>
  <c r="A45" i="3"/>
  <c r="A47" i="3"/>
  <c r="A48" i="3"/>
  <c r="A49" i="3"/>
  <c r="A50" i="3"/>
  <c r="A51" i="3"/>
  <c r="A52" i="3"/>
  <c r="A54" i="3"/>
  <c r="A55" i="3"/>
  <c r="A57" i="3"/>
  <c r="A58" i="3"/>
  <c r="A60" i="3"/>
  <c r="E60" i="3"/>
  <c r="A61" i="3"/>
  <c r="E64" i="3"/>
  <c r="E65" i="3"/>
  <c r="E66" i="3" s="1"/>
  <c r="E68" i="3"/>
  <c r="A69" i="3"/>
  <c r="E69" i="3"/>
  <c r="M71" i="3"/>
  <c r="Q71" i="3"/>
  <c r="A72" i="3"/>
  <c r="A73" i="3"/>
  <c r="C75" i="3"/>
  <c r="C76" i="3"/>
  <c r="C78" i="3"/>
  <c r="C79" i="3"/>
  <c r="H1" i="14"/>
  <c r="A2" i="14"/>
  <c r="A3" i="14"/>
  <c r="A4" i="14"/>
  <c r="A5" i="14"/>
  <c r="A6" i="14"/>
  <c r="P71" i="14"/>
  <c r="O71" i="14"/>
  <c r="N71" i="14"/>
  <c r="Q8" i="14"/>
  <c r="C12" i="14"/>
  <c r="D12" i="14"/>
  <c r="E12" i="14" s="1"/>
  <c r="G12" i="14" s="1"/>
  <c r="H12" i="14" s="1"/>
  <c r="I12" i="14" s="1"/>
  <c r="J12" i="14" s="1"/>
  <c r="K12" i="14" s="1"/>
  <c r="L12" i="14" s="1"/>
  <c r="M12" i="14" s="1"/>
  <c r="N12" i="14" s="1"/>
  <c r="O12" i="14" s="1"/>
  <c r="P12" i="14" s="1"/>
  <c r="Q12" i="14" s="1"/>
  <c r="A13" i="14"/>
  <c r="A14" i="14"/>
  <c r="E14" i="14"/>
  <c r="A15" i="14"/>
  <c r="E15" i="14"/>
  <c r="F15" i="14"/>
  <c r="A16" i="14"/>
  <c r="E16" i="14"/>
  <c r="A17" i="14"/>
  <c r="E28" i="14"/>
  <c r="E29" i="14"/>
  <c r="E30" i="14"/>
  <c r="E31" i="14"/>
  <c r="E32" i="14"/>
  <c r="E33" i="14"/>
  <c r="E34" i="14"/>
  <c r="E40" i="14" s="1"/>
  <c r="E35" i="14"/>
  <c r="E25" i="14"/>
  <c r="E17" i="14" s="1"/>
  <c r="E18" i="14" s="1"/>
  <c r="A18" i="14"/>
  <c r="A19" i="14"/>
  <c r="A20" i="14"/>
  <c r="A21" i="14"/>
  <c r="A22" i="14"/>
  <c r="A23" i="14"/>
  <c r="A24" i="14"/>
  <c r="A25" i="14"/>
  <c r="A26" i="14"/>
  <c r="E26" i="14"/>
  <c r="A27" i="14"/>
  <c r="E27" i="14"/>
  <c r="B28" i="14"/>
  <c r="A28" i="14"/>
  <c r="C28" i="14"/>
  <c r="B29" i="14"/>
  <c r="A29" i="14" s="1"/>
  <c r="C29" i="14"/>
  <c r="F29" i="14"/>
  <c r="F30" i="14" s="1"/>
  <c r="F31" i="14" s="1"/>
  <c r="F32" i="14" s="1"/>
  <c r="F33" i="14" s="1"/>
  <c r="F34" i="14" s="1"/>
  <c r="F35" i="14" s="1"/>
  <c r="B30" i="14"/>
  <c r="C30" i="14"/>
  <c r="B31" i="14"/>
  <c r="C31" i="14"/>
  <c r="B32" i="14"/>
  <c r="C32" i="14"/>
  <c r="B33" i="14"/>
  <c r="C33" i="14"/>
  <c r="B34" i="14"/>
  <c r="C34" i="14"/>
  <c r="B35" i="14"/>
  <c r="C35" i="14"/>
  <c r="A36" i="14"/>
  <c r="E36" i="14"/>
  <c r="E42" i="14" s="1"/>
  <c r="A37" i="14"/>
  <c r="E37" i="14"/>
  <c r="A38" i="14"/>
  <c r="E38" i="14"/>
  <c r="A40" i="14"/>
  <c r="A41" i="14"/>
  <c r="A42" i="14"/>
  <c r="A43" i="14"/>
  <c r="A44" i="14"/>
  <c r="A45" i="14"/>
  <c r="A47" i="14"/>
  <c r="A48" i="14"/>
  <c r="A49" i="14"/>
  <c r="A50" i="14"/>
  <c r="A51" i="14"/>
  <c r="A52" i="14"/>
  <c r="A53" i="14"/>
  <c r="A54" i="14"/>
  <c r="A55" i="14"/>
  <c r="A57" i="14"/>
  <c r="A58" i="14"/>
  <c r="A60" i="14"/>
  <c r="A64" i="14"/>
  <c r="E64" i="14"/>
  <c r="A65" i="14"/>
  <c r="E65" i="14"/>
  <c r="A66" i="14"/>
  <c r="E66" i="14"/>
  <c r="A67" i="14"/>
  <c r="A69" i="14"/>
  <c r="M71" i="14"/>
  <c r="Q71" i="14"/>
  <c r="A72" i="14"/>
  <c r="A73" i="14"/>
  <c r="C75" i="14"/>
  <c r="C76" i="14"/>
  <c r="C78" i="14"/>
  <c r="C79" i="14"/>
  <c r="H1" i="10"/>
  <c r="A2" i="10"/>
  <c r="A3" i="10"/>
  <c r="A4" i="10"/>
  <c r="A5" i="10"/>
  <c r="A6" i="10"/>
  <c r="M121" i="10"/>
  <c r="N121" i="10"/>
  <c r="O121" i="10"/>
  <c r="P8" i="10"/>
  <c r="B12" i="10"/>
  <c r="C12" i="10" s="1"/>
  <c r="D12" i="10" s="1"/>
  <c r="E12" i="10" s="1"/>
  <c r="F12" i="10" s="1"/>
  <c r="G12" i="10" s="1"/>
  <c r="H12" i="10" s="1"/>
  <c r="I12" i="10" s="1"/>
  <c r="J12" i="10" s="1"/>
  <c r="K12" i="10" s="1"/>
  <c r="L12" i="10" s="1"/>
  <c r="M12" i="10" s="1"/>
  <c r="N12" i="10" s="1"/>
  <c r="O12" i="10" s="1"/>
  <c r="P12" i="10" s="1"/>
  <c r="L121" i="10"/>
  <c r="P121" i="10"/>
  <c r="C125" i="10"/>
  <c r="C126" i="10"/>
  <c r="C128" i="10"/>
  <c r="C129" i="10"/>
  <c r="H1" i="21"/>
  <c r="A2" i="21"/>
  <c r="A3" i="21"/>
  <c r="A4" i="21"/>
  <c r="A5" i="21"/>
  <c r="A6" i="21"/>
  <c r="M169" i="21"/>
  <c r="N169" i="21"/>
  <c r="O169" i="21"/>
  <c r="P8" i="21"/>
  <c r="L169" i="21"/>
  <c r="P169" i="21"/>
  <c r="C173" i="21"/>
  <c r="C174" i="21"/>
  <c r="C176" i="21"/>
  <c r="C177" i="21"/>
  <c r="A2" i="8"/>
  <c r="A3" i="8"/>
  <c r="A4" i="8"/>
  <c r="A5" i="8"/>
  <c r="A6" i="8"/>
  <c r="N57" i="8"/>
  <c r="O57" i="8"/>
  <c r="P57" i="8"/>
  <c r="Q8" i="8"/>
  <c r="A9" i="8"/>
  <c r="A13" i="8"/>
  <c r="A14" i="8"/>
  <c r="A15" i="8"/>
  <c r="A16" i="8"/>
  <c r="A17" i="8"/>
  <c r="E17" i="8"/>
  <c r="A18" i="8"/>
  <c r="E18" i="8"/>
  <c r="A19" i="8"/>
  <c r="E19" i="8"/>
  <c r="A20" i="8"/>
  <c r="A21" i="8"/>
  <c r="A22" i="8"/>
  <c r="A23" i="8"/>
  <c r="E23" i="8"/>
  <c r="A24" i="8"/>
  <c r="A25" i="8"/>
  <c r="A26" i="8"/>
  <c r="A27" i="8"/>
  <c r="E27" i="8"/>
  <c r="B28" i="8"/>
  <c r="A28" i="8"/>
  <c r="E28" i="8"/>
  <c r="A29" i="8"/>
  <c r="E29" i="8"/>
  <c r="A30" i="8"/>
  <c r="E30" i="8"/>
  <c r="A31" i="8"/>
  <c r="E31" i="8"/>
  <c r="A32" i="8"/>
  <c r="E32" i="8"/>
  <c r="A33" i="8"/>
  <c r="A34" i="8"/>
  <c r="E34" i="8"/>
  <c r="A35" i="8"/>
  <c r="E35" i="8"/>
  <c r="A36" i="8"/>
  <c r="E36" i="8"/>
  <c r="A37" i="8"/>
  <c r="E37" i="8"/>
  <c r="A38" i="8"/>
  <c r="A39" i="8"/>
  <c r="E39" i="8"/>
  <c r="A40" i="8"/>
  <c r="E40" i="8"/>
  <c r="A41" i="8"/>
  <c r="E41" i="8"/>
  <c r="A42" i="8"/>
  <c r="E42" i="8"/>
  <c r="A43" i="8"/>
  <c r="A44" i="8"/>
  <c r="E44" i="8"/>
  <c r="A45" i="8"/>
  <c r="E45" i="8"/>
  <c r="A46" i="8"/>
  <c r="E46" i="8"/>
  <c r="A47" i="8"/>
  <c r="E47" i="8"/>
  <c r="A48" i="8"/>
  <c r="A49" i="8"/>
  <c r="A50" i="8"/>
  <c r="A51" i="8"/>
  <c r="A52" i="8"/>
  <c r="A53" i="8"/>
  <c r="E53" i="8"/>
  <c r="A54" i="8"/>
  <c r="A55" i="8"/>
  <c r="M57" i="8"/>
  <c r="Q57" i="8"/>
  <c r="A58" i="8"/>
  <c r="A59" i="8"/>
  <c r="C61" i="8"/>
  <c r="C62" i="8"/>
  <c r="C64" i="8"/>
  <c r="C65" i="8"/>
  <c r="H1" i="19"/>
  <c r="A2" i="19"/>
  <c r="A3" i="19"/>
  <c r="A4" i="19"/>
  <c r="A5" i="19"/>
  <c r="A6" i="19"/>
  <c r="N57" i="19"/>
  <c r="O57" i="19"/>
  <c r="P57" i="19"/>
  <c r="Q8" i="19"/>
  <c r="A9" i="19"/>
  <c r="B12" i="19"/>
  <c r="C12" i="19"/>
  <c r="D12" i="19" s="1"/>
  <c r="E12" i="19" s="1"/>
  <c r="G12" i="19" s="1"/>
  <c r="H12" i="19" s="1"/>
  <c r="I12" i="19" s="1"/>
  <c r="J12" i="19" s="1"/>
  <c r="K12" i="19" s="1"/>
  <c r="L12" i="19" s="1"/>
  <c r="M12" i="19" s="1"/>
  <c r="N12" i="19" s="1"/>
  <c r="O12" i="19" s="1"/>
  <c r="P12" i="19" s="1"/>
  <c r="Q12" i="19" s="1"/>
  <c r="A13" i="19"/>
  <c r="A14" i="19"/>
  <c r="A15" i="19"/>
  <c r="A16" i="19"/>
  <c r="A17" i="19"/>
  <c r="E17" i="19"/>
  <c r="A18" i="19"/>
  <c r="E18" i="19"/>
  <c r="A19" i="19"/>
  <c r="E19" i="19"/>
  <c r="A20" i="19"/>
  <c r="A21" i="19"/>
  <c r="A22" i="19"/>
  <c r="A23" i="19"/>
  <c r="E23" i="19"/>
  <c r="A24" i="19"/>
  <c r="A25" i="19"/>
  <c r="A26" i="19"/>
  <c r="A27" i="19"/>
  <c r="E27" i="19"/>
  <c r="B28" i="19"/>
  <c r="A28" i="19" s="1"/>
  <c r="E28" i="19"/>
  <c r="A29" i="19"/>
  <c r="E29" i="19"/>
  <c r="A30" i="19"/>
  <c r="E30" i="19"/>
  <c r="A31" i="19"/>
  <c r="E31" i="19"/>
  <c r="A32" i="19"/>
  <c r="E32" i="19"/>
  <c r="A34" i="19"/>
  <c r="E34" i="19"/>
  <c r="A35" i="19"/>
  <c r="E35" i="19"/>
  <c r="A36" i="19"/>
  <c r="E36" i="19"/>
  <c r="A37" i="19"/>
  <c r="E37" i="19"/>
  <c r="A38" i="19"/>
  <c r="A39" i="19"/>
  <c r="E39" i="19"/>
  <c r="A40" i="19"/>
  <c r="E40" i="19"/>
  <c r="A41" i="19"/>
  <c r="E41" i="19"/>
  <c r="A42" i="19"/>
  <c r="E42" i="19"/>
  <c r="A44" i="19"/>
  <c r="E44" i="19"/>
  <c r="A45" i="19"/>
  <c r="E45" i="19"/>
  <c r="A46" i="19"/>
  <c r="E46" i="19"/>
  <c r="A47" i="19"/>
  <c r="E47" i="19"/>
  <c r="A50" i="19"/>
  <c r="A51" i="19"/>
  <c r="A52" i="19"/>
  <c r="A53" i="19"/>
  <c r="E53" i="19"/>
  <c r="M57" i="19"/>
  <c r="Q57" i="19"/>
  <c r="A58" i="19"/>
  <c r="A59" i="19"/>
  <c r="C61" i="19"/>
  <c r="C62" i="19"/>
  <c r="C64" i="19"/>
  <c r="C65" i="19"/>
  <c r="H1" i="4"/>
  <c r="A2" i="4"/>
  <c r="A3" i="4"/>
  <c r="A4" i="4"/>
  <c r="A5" i="4"/>
  <c r="A6" i="4"/>
  <c r="N59" i="4"/>
  <c r="O59" i="4"/>
  <c r="P59" i="4"/>
  <c r="Q8" i="4"/>
  <c r="C12" i="4"/>
  <c r="D12" i="4"/>
  <c r="E12" i="4" s="1"/>
  <c r="G12" i="4" s="1"/>
  <c r="H12" i="4" s="1"/>
  <c r="I12" i="4" s="1"/>
  <c r="J12" i="4" s="1"/>
  <c r="K12" i="4" s="1"/>
  <c r="L12" i="4" s="1"/>
  <c r="M12" i="4" s="1"/>
  <c r="N12" i="4" s="1"/>
  <c r="O12" i="4" s="1"/>
  <c r="P12" i="4" s="1"/>
  <c r="Q12" i="4" s="1"/>
  <c r="A13" i="4"/>
  <c r="E13" i="4"/>
  <c r="A14" i="4"/>
  <c r="A15" i="4"/>
  <c r="E15" i="4"/>
  <c r="A16" i="4"/>
  <c r="E16" i="4"/>
  <c r="A17" i="4"/>
  <c r="E17" i="4"/>
  <c r="A18" i="4"/>
  <c r="E32" i="4"/>
  <c r="E18" i="4"/>
  <c r="A19" i="4"/>
  <c r="E19" i="4"/>
  <c r="A20" i="4"/>
  <c r="E20" i="4"/>
  <c r="A21" i="4"/>
  <c r="E21" i="4"/>
  <c r="B22" i="4"/>
  <c r="A22" i="4"/>
  <c r="C22" i="4"/>
  <c r="E22" i="4"/>
  <c r="A23" i="4"/>
  <c r="E23" i="4"/>
  <c r="A24" i="4"/>
  <c r="E24" i="4"/>
  <c r="A25" i="4"/>
  <c r="E25" i="4"/>
  <c r="A26" i="4"/>
  <c r="E26" i="4"/>
  <c r="A27" i="4"/>
  <c r="E27" i="4"/>
  <c r="A28" i="4"/>
  <c r="E28" i="4"/>
  <c r="A29" i="4"/>
  <c r="E29" i="4"/>
  <c r="A30" i="4"/>
  <c r="E30" i="4"/>
  <c r="A31" i="4"/>
  <c r="E31" i="4"/>
  <c r="A32" i="4"/>
  <c r="A33" i="4"/>
  <c r="E33" i="4"/>
  <c r="A34" i="4"/>
  <c r="E34" i="4"/>
  <c r="A35" i="4"/>
  <c r="A36" i="4"/>
  <c r="A37" i="4"/>
  <c r="E37" i="4"/>
  <c r="A38" i="4"/>
  <c r="E38" i="4"/>
  <c r="A39" i="4"/>
  <c r="E39" i="4"/>
  <c r="A40" i="4"/>
  <c r="E40" i="4"/>
  <c r="A41" i="4"/>
  <c r="E41" i="4"/>
  <c r="A42" i="4"/>
  <c r="E42" i="4"/>
  <c r="A43" i="4"/>
  <c r="A44" i="4"/>
  <c r="F44" i="4"/>
  <c r="E44" i="4" s="1"/>
  <c r="A45" i="4"/>
  <c r="E45" i="4"/>
  <c r="A46" i="4"/>
  <c r="E46" i="4"/>
  <c r="A47" i="4"/>
  <c r="E47" i="4"/>
  <c r="A48" i="4"/>
  <c r="E48" i="4"/>
  <c r="A49" i="4"/>
  <c r="E49" i="4"/>
  <c r="A50" i="4"/>
  <c r="E50" i="4"/>
  <c r="A51" i="4"/>
  <c r="E51" i="4"/>
  <c r="A52" i="4"/>
  <c r="E52" i="4"/>
  <c r="A53" i="4"/>
  <c r="A54" i="4"/>
  <c r="E54" i="4"/>
  <c r="A55" i="4"/>
  <c r="E55" i="4"/>
  <c r="A56" i="4"/>
  <c r="E56" i="4"/>
  <c r="A57" i="4"/>
  <c r="E57" i="4"/>
  <c r="M59" i="4"/>
  <c r="Q59" i="4"/>
  <c r="A60" i="4"/>
  <c r="A61" i="4"/>
  <c r="C63" i="4"/>
  <c r="C64" i="4"/>
  <c r="C66" i="4"/>
  <c r="C67" i="4"/>
  <c r="H1" i="15"/>
  <c r="A2" i="15"/>
  <c r="A3" i="15"/>
  <c r="A4" i="15"/>
  <c r="A5" i="15"/>
  <c r="A6" i="15"/>
  <c r="N57" i="15"/>
  <c r="O57" i="15"/>
  <c r="P57" i="15"/>
  <c r="Q8" i="15"/>
  <c r="C12" i="15"/>
  <c r="D12" i="15" s="1"/>
  <c r="E12" i="15" s="1"/>
  <c r="G12" i="15" s="1"/>
  <c r="H12" i="15" s="1"/>
  <c r="I12" i="15" s="1"/>
  <c r="J12" i="15" s="1"/>
  <c r="K12" i="15" s="1"/>
  <c r="L12" i="15" s="1"/>
  <c r="M12" i="15" s="1"/>
  <c r="N12" i="15" s="1"/>
  <c r="O12" i="15" s="1"/>
  <c r="P12" i="15" s="1"/>
  <c r="Q12" i="15" s="1"/>
  <c r="A13" i="15"/>
  <c r="E13" i="15"/>
  <c r="A14" i="15"/>
  <c r="A15" i="15"/>
  <c r="E16" i="15"/>
  <c r="A16" i="15"/>
  <c r="A17" i="15"/>
  <c r="A18" i="15"/>
  <c r="E32" i="15"/>
  <c r="E33" i="15" s="1"/>
  <c r="E34" i="15" s="1"/>
  <c r="A19" i="15"/>
  <c r="A20" i="15"/>
  <c r="A21" i="15"/>
  <c r="B22" i="15"/>
  <c r="A26" i="15" s="1"/>
  <c r="C22" i="15"/>
  <c r="A23" i="15"/>
  <c r="A24" i="15"/>
  <c r="A25" i="15"/>
  <c r="A27" i="15"/>
  <c r="A28" i="15"/>
  <c r="A29" i="15"/>
  <c r="A30" i="15"/>
  <c r="A31" i="15"/>
  <c r="A33" i="15"/>
  <c r="A34" i="15"/>
  <c r="A35" i="15"/>
  <c r="A37" i="15"/>
  <c r="A38" i="15"/>
  <c r="A39" i="15"/>
  <c r="A40" i="15"/>
  <c r="A41" i="15"/>
  <c r="A42" i="15"/>
  <c r="A43" i="15"/>
  <c r="A44" i="15"/>
  <c r="A45" i="15"/>
  <c r="A47" i="15"/>
  <c r="A49" i="15"/>
  <c r="E49" i="15"/>
  <c r="A50" i="15"/>
  <c r="E50" i="15"/>
  <c r="A52" i="15"/>
  <c r="A53" i="15"/>
  <c r="A54" i="15"/>
  <c r="A55" i="15"/>
  <c r="M57" i="15"/>
  <c r="Q57" i="15"/>
  <c r="A58" i="15"/>
  <c r="A59" i="15"/>
  <c r="C61" i="15"/>
  <c r="C62" i="15"/>
  <c r="C64" i="15"/>
  <c r="C65" i="15"/>
  <c r="A2" i="11"/>
  <c r="A3" i="11"/>
  <c r="A4" i="11"/>
  <c r="A5" i="11"/>
  <c r="A6" i="11"/>
  <c r="N46" i="11"/>
  <c r="O46" i="11"/>
  <c r="P46" i="11"/>
  <c r="Q8" i="11"/>
  <c r="A15" i="11"/>
  <c r="B15" i="11"/>
  <c r="B16" i="11" s="1"/>
  <c r="F15" i="11"/>
  <c r="A16" i="1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F16" i="11"/>
  <c r="F17" i="11"/>
  <c r="F18" i="11"/>
  <c r="F19" i="11"/>
  <c r="F20" i="11"/>
  <c r="F21" i="11"/>
  <c r="F22" i="11"/>
  <c r="F23" i="11"/>
  <c r="F24" i="11"/>
  <c r="F25" i="11"/>
  <c r="F26" i="11"/>
  <c r="F27" i="11"/>
  <c r="F28" i="11"/>
  <c r="F29" i="11"/>
  <c r="F30" i="11"/>
  <c r="F31" i="11"/>
  <c r="F32" i="11"/>
  <c r="F33" i="11"/>
  <c r="F34" i="11" s="1"/>
  <c r="F35" i="11"/>
  <c r="F36" i="11"/>
  <c r="F37" i="11"/>
  <c r="F38" i="11" s="1"/>
  <c r="F39" i="11" s="1"/>
  <c r="F40" i="11"/>
  <c r="F41" i="11"/>
  <c r="F42" i="11"/>
  <c r="F43" i="11"/>
  <c r="F44" i="11"/>
  <c r="M46" i="11"/>
  <c r="Q46" i="11"/>
  <c r="C50" i="11"/>
  <c r="C51" i="11"/>
  <c r="C53" i="11"/>
  <c r="C54" i="11"/>
  <c r="H1" i="22"/>
  <c r="A2" i="22"/>
  <c r="A3" i="22"/>
  <c r="A4" i="22"/>
  <c r="A5" i="22"/>
  <c r="A6" i="22"/>
  <c r="N46" i="22"/>
  <c r="O46" i="22"/>
  <c r="P46" i="22"/>
  <c r="Q8" i="22"/>
  <c r="A15" i="22"/>
  <c r="A16" i="22" s="1"/>
  <c r="A17" i="22" s="1"/>
  <c r="A18" i="22" s="1"/>
  <c r="A19" i="22" s="1"/>
  <c r="A20" i="22" s="1"/>
  <c r="A21" i="22" s="1"/>
  <c r="A22" i="22" s="1"/>
  <c r="A23" i="22" s="1"/>
  <c r="A24" i="22" s="1"/>
  <c r="A25" i="22" s="1"/>
  <c r="A26" i="22" s="1"/>
  <c r="A27" i="22" s="1"/>
  <c r="A28" i="22" s="1"/>
  <c r="A29" i="22" s="1"/>
  <c r="A30" i="22" s="1"/>
  <c r="A31" i="22" s="1"/>
  <c r="A32" i="22" s="1"/>
  <c r="A33" i="22" s="1"/>
  <c r="A34" i="22" s="1"/>
  <c r="A35" i="22" s="1"/>
  <c r="A36" i="22" s="1"/>
  <c r="A37" i="22" s="1"/>
  <c r="A38" i="22" s="1"/>
  <c r="A39" i="22" s="1"/>
  <c r="A40" i="22" s="1"/>
  <c r="A41" i="22" s="1"/>
  <c r="A42" i="22" s="1"/>
  <c r="A43" i="22" s="1"/>
  <c r="A44" i="22" s="1"/>
  <c r="A45" i="22" s="1"/>
  <c r="B15" i="22"/>
  <c r="F15" i="22"/>
  <c r="F16" i="22" s="1"/>
  <c r="B16" i="22"/>
  <c r="B17" i="22" s="1"/>
  <c r="F17" i="22"/>
  <c r="B18" i="22"/>
  <c r="B19" i="22" s="1"/>
  <c r="F18" i="22"/>
  <c r="F19" i="22"/>
  <c r="F20" i="22"/>
  <c r="F21" i="22"/>
  <c r="F22" i="22"/>
  <c r="F23" i="22"/>
  <c r="F24" i="22"/>
  <c r="F25" i="22"/>
  <c r="F26" i="22"/>
  <c r="F27" i="22"/>
  <c r="F28" i="22"/>
  <c r="F31" i="22" s="1"/>
  <c r="F29" i="22"/>
  <c r="F30" i="22"/>
  <c r="F32" i="22"/>
  <c r="F33" i="22" s="1"/>
  <c r="F34" i="22" s="1"/>
  <c r="F35" i="22" s="1"/>
  <c r="F36" i="22"/>
  <c r="F37" i="22"/>
  <c r="F38" i="22"/>
  <c r="F39" i="22" s="1"/>
  <c r="F40" i="22"/>
  <c r="F41" i="22"/>
  <c r="F42" i="22"/>
  <c r="F43" i="22"/>
  <c r="F44" i="22"/>
  <c r="F45" i="22"/>
  <c r="M46" i="22"/>
  <c r="Q46" i="22"/>
  <c r="C50" i="22"/>
  <c r="C51" i="22"/>
  <c r="C53" i="22"/>
  <c r="C54" i="22"/>
  <c r="A2" i="9"/>
  <c r="A3" i="9"/>
  <c r="A4" i="9"/>
  <c r="A5" i="9"/>
  <c r="A6" i="9"/>
  <c r="N84" i="9"/>
  <c r="O84" i="9"/>
  <c r="P84" i="9"/>
  <c r="Q8" i="9"/>
  <c r="A13" i="9"/>
  <c r="A14" i="9"/>
  <c r="A15" i="9"/>
  <c r="A16" i="9"/>
  <c r="A17" i="9"/>
  <c r="A18" i="9"/>
  <c r="E18" i="9"/>
  <c r="A19" i="9"/>
  <c r="E19" i="9"/>
  <c r="A20" i="9"/>
  <c r="A21" i="9"/>
  <c r="A22" i="9"/>
  <c r="E22" i="9"/>
  <c r="A23" i="9"/>
  <c r="A24" i="9"/>
  <c r="E24" i="9"/>
  <c r="A25" i="9"/>
  <c r="A26" i="9"/>
  <c r="A27" i="9"/>
  <c r="A28" i="9"/>
  <c r="A29" i="9"/>
  <c r="A30" i="9"/>
  <c r="A31" i="9"/>
  <c r="E31" i="9"/>
  <c r="A32" i="9"/>
  <c r="E32" i="9"/>
  <c r="A33" i="9"/>
  <c r="E33" i="9"/>
  <c r="A34" i="9"/>
  <c r="A35" i="9"/>
  <c r="E35" i="9"/>
  <c r="A36" i="9"/>
  <c r="E36" i="9"/>
  <c r="A37" i="9"/>
  <c r="E37" i="9"/>
  <c r="A38" i="9"/>
  <c r="E38" i="9"/>
  <c r="A39" i="9"/>
  <c r="E39" i="9"/>
  <c r="A40" i="9"/>
  <c r="A41" i="9"/>
  <c r="A42" i="9"/>
  <c r="A43" i="9"/>
  <c r="A44" i="9"/>
  <c r="A45" i="9"/>
  <c r="A46" i="9"/>
  <c r="A47" i="9"/>
  <c r="A48" i="9"/>
  <c r="A49" i="9"/>
  <c r="A50" i="9"/>
  <c r="A51" i="9"/>
  <c r="A52" i="9"/>
  <c r="A53" i="9"/>
  <c r="A54" i="9"/>
  <c r="A55" i="9"/>
  <c r="A56" i="9"/>
  <c r="A57" i="9"/>
  <c r="A58" i="9"/>
  <c r="A59" i="9"/>
  <c r="A60" i="9"/>
  <c r="A61" i="9"/>
  <c r="A62" i="9"/>
  <c r="A63" i="9"/>
  <c r="A64" i="9"/>
  <c r="A65" i="9"/>
  <c r="A66" i="9"/>
  <c r="A67" i="9"/>
  <c r="A68" i="9"/>
  <c r="A69" i="9"/>
  <c r="A70" i="9"/>
  <c r="A71" i="9"/>
  <c r="A72" i="9"/>
  <c r="A73" i="9"/>
  <c r="A74" i="9"/>
  <c r="A75" i="9"/>
  <c r="A76" i="9"/>
  <c r="E76" i="9"/>
  <c r="A77" i="9"/>
  <c r="A78" i="9"/>
  <c r="A79" i="9"/>
  <c r="A80" i="9"/>
  <c r="A81" i="9"/>
  <c r="A82" i="9"/>
  <c r="M84" i="9"/>
  <c r="Q84" i="9"/>
  <c r="A85" i="9"/>
  <c r="A86" i="9"/>
  <c r="C88" i="9"/>
  <c r="C89" i="9"/>
  <c r="C91" i="9"/>
  <c r="C92" i="9"/>
  <c r="H1" i="20"/>
  <c r="A2" i="20"/>
  <c r="A3" i="20"/>
  <c r="A4" i="20"/>
  <c r="A5" i="20"/>
  <c r="A6" i="20"/>
  <c r="N85" i="20"/>
  <c r="O85" i="20"/>
  <c r="P85" i="20"/>
  <c r="Q8" i="20"/>
  <c r="B12" i="20"/>
  <c r="C12" i="20" s="1"/>
  <c r="D12" i="20" s="1"/>
  <c r="E12" i="20" s="1"/>
  <c r="G12" i="20" s="1"/>
  <c r="H12" i="20" s="1"/>
  <c r="I12" i="20" s="1"/>
  <c r="J12" i="20" s="1"/>
  <c r="K12" i="20" s="1"/>
  <c r="L12" i="20" s="1"/>
  <c r="M12" i="20" s="1"/>
  <c r="N12" i="20" s="1"/>
  <c r="O12" i="20" s="1"/>
  <c r="P12" i="20" s="1"/>
  <c r="Q12" i="20" s="1"/>
  <c r="A13" i="20"/>
  <c r="A14" i="20"/>
  <c r="A15" i="20"/>
  <c r="A16" i="20"/>
  <c r="A17" i="20"/>
  <c r="A18" i="20"/>
  <c r="E18" i="20"/>
  <c r="A19" i="20"/>
  <c r="E19" i="20"/>
  <c r="A20" i="20"/>
  <c r="A21" i="20"/>
  <c r="A22" i="20"/>
  <c r="E22" i="20"/>
  <c r="A23" i="20"/>
  <c r="A24" i="20"/>
  <c r="E24" i="20"/>
  <c r="A25" i="20"/>
  <c r="A26" i="20"/>
  <c r="A27" i="20"/>
  <c r="A28" i="20"/>
  <c r="A29" i="20"/>
  <c r="A30" i="20"/>
  <c r="A31" i="20"/>
  <c r="E31" i="20"/>
  <c r="A32" i="20"/>
  <c r="E32" i="20"/>
  <c r="A33" i="20"/>
  <c r="E33" i="20"/>
  <c r="A34" i="20"/>
  <c r="A35" i="20"/>
  <c r="E35" i="20"/>
  <c r="A36" i="20"/>
  <c r="E36" i="20"/>
  <c r="A37" i="20"/>
  <c r="E37" i="20"/>
  <c r="A38" i="20"/>
  <c r="E38" i="20"/>
  <c r="A39" i="20"/>
  <c r="E39" i="20"/>
  <c r="A40" i="20"/>
  <c r="A41" i="20"/>
  <c r="A42" i="20"/>
  <c r="A43" i="20"/>
  <c r="A44" i="20"/>
  <c r="A45" i="20"/>
  <c r="A46" i="20"/>
  <c r="A47" i="20"/>
  <c r="A48" i="20"/>
  <c r="A49" i="20"/>
  <c r="A50" i="20"/>
  <c r="A51" i="20"/>
  <c r="A52" i="20"/>
  <c r="A53" i="20"/>
  <c r="A54" i="20"/>
  <c r="A55" i="20"/>
  <c r="A56" i="20"/>
  <c r="A57" i="20"/>
  <c r="A58" i="20"/>
  <c r="A59" i="20"/>
  <c r="A60" i="20"/>
  <c r="A61" i="20"/>
  <c r="A62" i="20"/>
  <c r="A63" i="20"/>
  <c r="A64" i="20"/>
  <c r="A65" i="20"/>
  <c r="A66" i="20"/>
  <c r="A67" i="20"/>
  <c r="A68" i="20"/>
  <c r="A69" i="20"/>
  <c r="A70" i="20"/>
  <c r="A71" i="20"/>
  <c r="A72" i="20"/>
  <c r="A73" i="20"/>
  <c r="A74" i="20"/>
  <c r="A75" i="20"/>
  <c r="A76" i="20"/>
  <c r="A77" i="20"/>
  <c r="E77" i="20"/>
  <c r="A78" i="20"/>
  <c r="A79" i="20"/>
  <c r="A80" i="20"/>
  <c r="A81" i="20"/>
  <c r="A82" i="20"/>
  <c r="A83" i="20"/>
  <c r="M85" i="20"/>
  <c r="Q85" i="20"/>
  <c r="A86" i="20"/>
  <c r="A87" i="20"/>
  <c r="C89" i="20"/>
  <c r="C90" i="20"/>
  <c r="C92" i="20"/>
  <c r="C93" i="20"/>
  <c r="B12" i="1"/>
  <c r="S78" i="5"/>
  <c r="R78" i="5"/>
  <c r="Q78" i="5"/>
  <c r="M41" i="12"/>
  <c r="N41" i="12"/>
  <c r="O41" i="12"/>
  <c r="B13" i="1"/>
  <c r="S86" i="17"/>
  <c r="R86" i="17"/>
  <c r="Q86" i="17"/>
  <c r="M41" i="23"/>
  <c r="N41" i="23"/>
  <c r="O41" i="23"/>
  <c r="D8" i="2"/>
  <c r="P78" i="5"/>
  <c r="L41" i="12"/>
  <c r="D9" i="2"/>
  <c r="B13" i="2"/>
  <c r="B14" i="2"/>
  <c r="B15" i="2"/>
  <c r="B16" i="2"/>
  <c r="B17" i="2"/>
  <c r="B18" i="2"/>
  <c r="B19" i="2"/>
  <c r="B20" i="2"/>
  <c r="B32" i="2"/>
  <c r="B33" i="2"/>
  <c r="D8" i="13"/>
  <c r="P86" i="17"/>
  <c r="L41" i="23"/>
  <c r="D9" i="13"/>
  <c r="B13" i="13"/>
  <c r="B14" i="13"/>
  <c r="B15" i="13"/>
  <c r="B16" i="13"/>
  <c r="B17" i="13"/>
  <c r="B18" i="13"/>
  <c r="B19" i="13"/>
  <c r="B20" i="13"/>
  <c r="B29" i="13"/>
  <c r="B30" i="13"/>
  <c r="B32" i="13"/>
  <c r="B33" i="13"/>
  <c r="K1" i="5"/>
  <c r="A2" i="5"/>
  <c r="A3" i="5"/>
  <c r="A4" i="5"/>
  <c r="A5" i="5"/>
  <c r="A6" i="5"/>
  <c r="T8" i="5"/>
  <c r="C12" i="5"/>
  <c r="G12" i="5" s="1"/>
  <c r="H12" i="5" s="1"/>
  <c r="J12" i="5" s="1"/>
  <c r="K12" i="5" s="1"/>
  <c r="L12" i="5" s="1"/>
  <c r="M12" i="5" s="1"/>
  <c r="N12" i="5" s="1"/>
  <c r="O12" i="5" s="1"/>
  <c r="P12" i="5" s="1"/>
  <c r="Q12" i="5" s="1"/>
  <c r="R12" i="5" s="1"/>
  <c r="S12" i="5" s="1"/>
  <c r="T12" i="5" s="1"/>
  <c r="A13" i="5"/>
  <c r="H15" i="5"/>
  <c r="H16" i="5"/>
  <c r="A17" i="5"/>
  <c r="A18" i="5"/>
  <c r="A19" i="5"/>
  <c r="C19" i="5"/>
  <c r="D19" i="5"/>
  <c r="E19" i="5"/>
  <c r="F19" i="5"/>
  <c r="H19" i="5"/>
  <c r="A20" i="5"/>
  <c r="C20" i="5"/>
  <c r="D20" i="5"/>
  <c r="E20" i="5"/>
  <c r="F20" i="5"/>
  <c r="H20" i="5"/>
  <c r="A21" i="5"/>
  <c r="C21" i="5"/>
  <c r="D21" i="5"/>
  <c r="E21" i="5"/>
  <c r="F21" i="5"/>
  <c r="H21" i="5"/>
  <c r="A22" i="5"/>
  <c r="C22" i="5"/>
  <c r="D22" i="5"/>
  <c r="E22" i="5"/>
  <c r="F22" i="5"/>
  <c r="H22" i="5"/>
  <c r="A23" i="5"/>
  <c r="C23" i="5"/>
  <c r="D23" i="5"/>
  <c r="E23" i="5"/>
  <c r="F23" i="5"/>
  <c r="H23" i="5"/>
  <c r="A24" i="5"/>
  <c r="C24" i="5"/>
  <c r="D24" i="5"/>
  <c r="E24" i="5"/>
  <c r="F24" i="5"/>
  <c r="H24" i="5"/>
  <c r="A25" i="5"/>
  <c r="C25" i="5"/>
  <c r="D25" i="5"/>
  <c r="E25" i="5"/>
  <c r="F25" i="5"/>
  <c r="H25" i="5"/>
  <c r="A26" i="5"/>
  <c r="C26" i="5"/>
  <c r="D26" i="5"/>
  <c r="E26" i="5"/>
  <c r="F26" i="5"/>
  <c r="H26" i="5"/>
  <c r="A27" i="5"/>
  <c r="C27" i="5"/>
  <c r="D27" i="5"/>
  <c r="E27" i="5"/>
  <c r="F27" i="5"/>
  <c r="H27" i="5"/>
  <c r="A28" i="5"/>
  <c r="C28" i="5"/>
  <c r="D28" i="5"/>
  <c r="E28" i="5"/>
  <c r="F28" i="5"/>
  <c r="H28" i="5"/>
  <c r="C29" i="5"/>
  <c r="D29" i="5"/>
  <c r="E29" i="5"/>
  <c r="F29" i="5"/>
  <c r="H29" i="5"/>
  <c r="C30" i="5"/>
  <c r="D30" i="5"/>
  <c r="E30" i="5"/>
  <c r="F30" i="5"/>
  <c r="H30" i="5"/>
  <c r="A31" i="5"/>
  <c r="H31" i="5"/>
  <c r="A32" i="5"/>
  <c r="H32" i="5"/>
  <c r="A33" i="5"/>
  <c r="H33" i="5"/>
  <c r="A34" i="5"/>
  <c r="H34" i="5"/>
  <c r="A35" i="5"/>
  <c r="H35" i="5"/>
  <c r="A36" i="5"/>
  <c r="H36" i="5"/>
  <c r="A37" i="5"/>
  <c r="H37" i="5"/>
  <c r="A38" i="5"/>
  <c r="D39" i="5"/>
  <c r="E39" i="5"/>
  <c r="F39" i="5"/>
  <c r="H39" i="5"/>
  <c r="D40" i="5"/>
  <c r="E40" i="5"/>
  <c r="F40" i="5"/>
  <c r="H40" i="5"/>
  <c r="A41" i="5"/>
  <c r="H41" i="5"/>
  <c r="A42" i="5"/>
  <c r="H42" i="5"/>
  <c r="A43" i="5"/>
  <c r="H43" i="5"/>
  <c r="A44" i="5"/>
  <c r="H44" i="5"/>
  <c r="A45" i="5"/>
  <c r="H45" i="5"/>
  <c r="A46" i="5"/>
  <c r="H46" i="5"/>
  <c r="A47" i="5"/>
  <c r="H47" i="5"/>
  <c r="A48" i="5"/>
  <c r="H48" i="5"/>
  <c r="A49" i="5"/>
  <c r="H49" i="5"/>
  <c r="A50" i="5"/>
  <c r="A51" i="5"/>
  <c r="A52" i="5"/>
  <c r="H52" i="5"/>
  <c r="A53" i="5"/>
  <c r="A54" i="5"/>
  <c r="H54" i="5"/>
  <c r="H61" i="5" s="1"/>
  <c r="A55" i="5"/>
  <c r="A56" i="5"/>
  <c r="H56" i="5"/>
  <c r="A57" i="5"/>
  <c r="A58" i="5"/>
  <c r="H58" i="5"/>
  <c r="A59" i="5"/>
  <c r="A60" i="5"/>
  <c r="H60" i="5"/>
  <c r="A61" i="5"/>
  <c r="A62" i="5"/>
  <c r="A63" i="5"/>
  <c r="A64" i="5"/>
  <c r="A65" i="5"/>
  <c r="A66" i="5"/>
  <c r="A67" i="5"/>
  <c r="H67" i="5"/>
  <c r="A68" i="5"/>
  <c r="H68" i="5"/>
  <c r="A69" i="5"/>
  <c r="A70" i="5"/>
  <c r="A71" i="5"/>
  <c r="A72" i="5"/>
  <c r="A73" i="5"/>
  <c r="A74" i="5"/>
  <c r="A75" i="5"/>
  <c r="A76" i="5"/>
  <c r="A77" i="5"/>
  <c r="A78" i="5"/>
  <c r="T78" i="5"/>
  <c r="A79" i="5"/>
  <c r="A80" i="5"/>
  <c r="C82" i="5"/>
  <c r="C83" i="5"/>
  <c r="C85" i="5"/>
  <c r="C86" i="5"/>
  <c r="K1" i="17"/>
  <c r="A2" i="17"/>
  <c r="A3" i="17"/>
  <c r="A4" i="17"/>
  <c r="A5" i="17"/>
  <c r="A6" i="17"/>
  <c r="T8" i="17"/>
  <c r="C12" i="17"/>
  <c r="G12" i="17" s="1"/>
  <c r="H12" i="17" s="1"/>
  <c r="J12" i="17" s="1"/>
  <c r="K12" i="17" s="1"/>
  <c r="L12" i="17" s="1"/>
  <c r="M12" i="17" s="1"/>
  <c r="N12" i="17" s="1"/>
  <c r="O12" i="17" s="1"/>
  <c r="P12" i="17" s="1"/>
  <c r="Q12" i="17" s="1"/>
  <c r="R12" i="17" s="1"/>
  <c r="S12" i="17" s="1"/>
  <c r="T12" i="17" s="1"/>
  <c r="A13" i="17"/>
  <c r="A14" i="17"/>
  <c r="H16" i="17"/>
  <c r="A18" i="17"/>
  <c r="A19" i="17"/>
  <c r="C19" i="17"/>
  <c r="D19" i="17"/>
  <c r="E19" i="17"/>
  <c r="F19" i="17"/>
  <c r="A20" i="17"/>
  <c r="C20" i="17"/>
  <c r="D20" i="17"/>
  <c r="E20" i="17"/>
  <c r="F20" i="17"/>
  <c r="G20" i="17"/>
  <c r="H20" i="17"/>
  <c r="A21" i="17"/>
  <c r="C21" i="17"/>
  <c r="D21" i="17"/>
  <c r="E21" i="17"/>
  <c r="F21" i="17"/>
  <c r="G21" i="17"/>
  <c r="A22" i="17"/>
  <c r="C22" i="17"/>
  <c r="D22" i="17"/>
  <c r="E22" i="17"/>
  <c r="F22" i="17"/>
  <c r="G22" i="17"/>
  <c r="G23" i="17" s="1"/>
  <c r="G24" i="17" s="1"/>
  <c r="G25" i="17" s="1"/>
  <c r="G26" i="17" s="1"/>
  <c r="G27" i="17" s="1"/>
  <c r="G28" i="17" s="1"/>
  <c r="G29" i="17" s="1"/>
  <c r="G30" i="17" s="1"/>
  <c r="G31" i="17" s="1"/>
  <c r="G32" i="17" s="1"/>
  <c r="G33" i="17" s="1"/>
  <c r="G34" i="17" s="1"/>
  <c r="G35" i="17" s="1"/>
  <c r="G36" i="17" s="1"/>
  <c r="H22" i="17"/>
  <c r="A23" i="17"/>
  <c r="C23" i="17"/>
  <c r="D23" i="17"/>
  <c r="E23" i="17"/>
  <c r="F23" i="17"/>
  <c r="A24" i="17"/>
  <c r="C24" i="17"/>
  <c r="D24" i="17"/>
  <c r="E24" i="17"/>
  <c r="F24" i="17"/>
  <c r="H24" i="17"/>
  <c r="A25" i="17"/>
  <c r="C25" i="17"/>
  <c r="D25" i="17"/>
  <c r="E25" i="17"/>
  <c r="F25" i="17"/>
  <c r="A26" i="17"/>
  <c r="C26" i="17"/>
  <c r="D26" i="17"/>
  <c r="E26" i="17"/>
  <c r="F26" i="17"/>
  <c r="A27" i="17"/>
  <c r="C27" i="17"/>
  <c r="D27" i="17"/>
  <c r="E27" i="17"/>
  <c r="F27" i="17"/>
  <c r="A28" i="17"/>
  <c r="C28" i="17"/>
  <c r="D28" i="17"/>
  <c r="E28" i="17"/>
  <c r="F28" i="17"/>
  <c r="H28" i="17"/>
  <c r="A29" i="17"/>
  <c r="C29" i="17"/>
  <c r="D29" i="17"/>
  <c r="E29" i="17"/>
  <c r="F29" i="17"/>
  <c r="A30" i="17"/>
  <c r="C30" i="17"/>
  <c r="D30" i="17"/>
  <c r="E30" i="17"/>
  <c r="F30" i="17"/>
  <c r="A31" i="17"/>
  <c r="C31" i="17"/>
  <c r="D31" i="17"/>
  <c r="E31" i="17"/>
  <c r="F31" i="17"/>
  <c r="A32" i="17"/>
  <c r="C32" i="17"/>
  <c r="D32" i="17"/>
  <c r="E32" i="17"/>
  <c r="F32" i="17"/>
  <c r="A33" i="17"/>
  <c r="C33" i="17"/>
  <c r="D33" i="17"/>
  <c r="E33" i="17"/>
  <c r="F33" i="17"/>
  <c r="A34" i="17"/>
  <c r="C34" i="17"/>
  <c r="D34" i="17"/>
  <c r="E34" i="17"/>
  <c r="F34" i="17"/>
  <c r="A35" i="17"/>
  <c r="C35" i="17"/>
  <c r="D35" i="17"/>
  <c r="E35" i="17"/>
  <c r="F35" i="17"/>
  <c r="H35" i="17"/>
  <c r="A36" i="17"/>
  <c r="C36" i="17"/>
  <c r="D36" i="17"/>
  <c r="E36" i="17"/>
  <c r="F36" i="17"/>
  <c r="H36" i="17"/>
  <c r="A37" i="17"/>
  <c r="A38" i="17"/>
  <c r="A39" i="17"/>
  <c r="A40" i="17"/>
  <c r="A41" i="17"/>
  <c r="A42" i="17"/>
  <c r="A43" i="17"/>
  <c r="A44" i="17"/>
  <c r="D45" i="17"/>
  <c r="E45" i="17"/>
  <c r="F45" i="17"/>
  <c r="H45" i="17"/>
  <c r="D46" i="17"/>
  <c r="E46" i="17"/>
  <c r="F46" i="17"/>
  <c r="H46" i="17"/>
  <c r="A47" i="17"/>
  <c r="H47" i="17"/>
  <c r="A48" i="17"/>
  <c r="H48" i="17"/>
  <c r="A49" i="17"/>
  <c r="H49" i="17"/>
  <c r="A50" i="17"/>
  <c r="H50" i="17"/>
  <c r="A51" i="17"/>
  <c r="H51" i="17"/>
  <c r="A52" i="17"/>
  <c r="H52" i="17"/>
  <c r="A53" i="17"/>
  <c r="H53" i="17"/>
  <c r="A54" i="17"/>
  <c r="H54" i="17"/>
  <c r="A55" i="17"/>
  <c r="H55" i="17"/>
  <c r="A56" i="17"/>
  <c r="A57" i="17"/>
  <c r="A58" i="17"/>
  <c r="A59" i="17"/>
  <c r="A60" i="17"/>
  <c r="A61" i="17"/>
  <c r="A62" i="17"/>
  <c r="H62" i="17"/>
  <c r="A63" i="17"/>
  <c r="A64" i="17"/>
  <c r="H64" i="17"/>
  <c r="A66" i="17"/>
  <c r="A67" i="17"/>
  <c r="A68" i="17"/>
  <c r="A69" i="17"/>
  <c r="A70" i="17"/>
  <c r="A71" i="17"/>
  <c r="A72" i="17"/>
  <c r="A73" i="17"/>
  <c r="A74" i="17"/>
  <c r="A75" i="17"/>
  <c r="A76" i="17"/>
  <c r="A77" i="17"/>
  <c r="A78" i="17"/>
  <c r="A79" i="17"/>
  <c r="A80" i="17"/>
  <c r="A81" i="17"/>
  <c r="A82" i="17"/>
  <c r="A83" i="17"/>
  <c r="A84" i="17"/>
  <c r="A85" i="17"/>
  <c r="A86" i="17"/>
  <c r="T86" i="17"/>
  <c r="A87" i="17"/>
  <c r="A88" i="17"/>
  <c r="C90" i="17"/>
  <c r="C91" i="17"/>
  <c r="C93" i="17"/>
  <c r="C94" i="17"/>
  <c r="G1" i="12"/>
  <c r="A2" i="12"/>
  <c r="A3" i="12"/>
  <c r="A4" i="12"/>
  <c r="A5" i="12"/>
  <c r="A6" i="12"/>
  <c r="P8" i="12"/>
  <c r="P41" i="12"/>
  <c r="C45" i="12"/>
  <c r="C46" i="12"/>
  <c r="C48" i="12"/>
  <c r="C49" i="12"/>
  <c r="G1" i="23"/>
  <c r="A2" i="23"/>
  <c r="A3" i="23"/>
  <c r="A4" i="23"/>
  <c r="A5" i="23"/>
  <c r="A6" i="23"/>
  <c r="P8" i="23"/>
  <c r="P41" i="23"/>
  <c r="C45" i="23"/>
  <c r="C46" i="23"/>
  <c r="C48" i="23"/>
  <c r="C49" i="23"/>
  <c r="A55" i="19" l="1"/>
  <c r="A48" i="19"/>
  <c r="A48" i="15"/>
  <c r="A46" i="15"/>
  <c r="A36" i="15"/>
  <c r="A32" i="15"/>
  <c r="E44" i="14"/>
  <c r="A62" i="14"/>
  <c r="A59" i="14"/>
  <c r="E43" i="14"/>
  <c r="E41" i="14"/>
  <c r="E48" i="14" s="1"/>
  <c r="E39" i="14"/>
  <c r="E45" i="14" s="1"/>
  <c r="A35" i="14"/>
  <c r="A33" i="14"/>
  <c r="A31" i="14"/>
  <c r="H62" i="5"/>
  <c r="H63" i="5"/>
  <c r="H64" i="5"/>
  <c r="H65" i="5"/>
  <c r="H66" i="5"/>
  <c r="E37" i="3"/>
  <c r="E36" i="3"/>
  <c r="A46" i="3"/>
  <c r="A56" i="3"/>
  <c r="A67" i="3"/>
  <c r="A66" i="3"/>
  <c r="A65" i="3"/>
  <c r="A64" i="3"/>
  <c r="A59" i="3"/>
  <c r="A53" i="3"/>
  <c r="A31" i="3"/>
  <c r="A30" i="3"/>
  <c r="E15" i="15"/>
  <c r="E25" i="15" s="1"/>
  <c r="E20" i="15"/>
  <c r="E21" i="15" s="1"/>
  <c r="E22" i="15"/>
  <c r="A22" i="15"/>
  <c r="A51" i="15"/>
  <c r="E18" i="15"/>
  <c r="E19" i="15" s="1"/>
  <c r="E36" i="15"/>
  <c r="E46" i="15"/>
  <c r="E52" i="15"/>
  <c r="E17" i="15"/>
  <c r="E47" i="3"/>
  <c r="E48" i="3"/>
  <c r="E49" i="3"/>
  <c r="E50" i="3"/>
  <c r="E51" i="3"/>
  <c r="E52" i="3"/>
  <c r="E53" i="3"/>
  <c r="E56" i="3"/>
  <c r="A63" i="14"/>
  <c r="A61" i="14"/>
  <c r="A56" i="14"/>
  <c r="A46" i="14"/>
  <c r="A39" i="14"/>
  <c r="A34" i="14"/>
  <c r="A32" i="14"/>
  <c r="A30" i="14"/>
  <c r="A68" i="3"/>
  <c r="A63" i="3"/>
  <c r="A62" i="3"/>
  <c r="A39" i="3"/>
  <c r="A32" i="3"/>
  <c r="I27" i="16"/>
  <c r="J27" i="16"/>
  <c r="K13" i="16"/>
  <c r="M13" i="16" s="1"/>
  <c r="P13" i="16"/>
  <c r="K7" i="16"/>
  <c r="M7" i="16" s="1"/>
  <c r="P7" i="16"/>
  <c r="L29" i="16"/>
  <c r="H76" i="17" s="1"/>
  <c r="C7" i="6"/>
  <c r="O7" i="6"/>
  <c r="O22" i="6" s="1"/>
  <c r="H70" i="5" s="1"/>
  <c r="N22" i="6"/>
  <c r="H71" i="5" s="1"/>
  <c r="L22" i="6"/>
  <c r="J22" i="6"/>
  <c r="P5" i="6"/>
  <c r="P22" i="6" s="1"/>
  <c r="Q5" i="6"/>
  <c r="R5" i="6" s="1"/>
  <c r="R4" i="6"/>
  <c r="Q22" i="6"/>
  <c r="E25" i="3"/>
  <c r="E26" i="3" s="1"/>
  <c r="G53" i="16"/>
  <c r="H15" i="17" s="1"/>
  <c r="I25" i="16"/>
  <c r="J25" i="16"/>
  <c r="J21" i="16"/>
  <c r="H60" i="17" s="1"/>
  <c r="C21" i="16"/>
  <c r="I21" i="16" s="1"/>
  <c r="K21" i="16"/>
  <c r="M21" i="16" s="1"/>
  <c r="Q21" i="16"/>
  <c r="R21" i="16" s="1"/>
  <c r="E22" i="16"/>
  <c r="C22" i="16" s="1"/>
  <c r="I22" i="16" s="1"/>
  <c r="Q13" i="16"/>
  <c r="R13" i="16" s="1"/>
  <c r="I11" i="16"/>
  <c r="J11" i="16"/>
  <c r="H26" i="17" s="1"/>
  <c r="Q7" i="16"/>
  <c r="R7" i="16" s="1"/>
  <c r="N5" i="16"/>
  <c r="N29" i="16" s="1"/>
  <c r="H79" i="17" s="1"/>
  <c r="K5" i="16"/>
  <c r="M5" i="16" s="1"/>
  <c r="P5" i="16"/>
  <c r="P29" i="16" s="1"/>
  <c r="E22" i="6"/>
  <c r="I7" i="6"/>
  <c r="S5" i="6"/>
  <c r="I28" i="16"/>
  <c r="I26" i="16"/>
  <c r="I20" i="16"/>
  <c r="I19" i="16"/>
  <c r="I18" i="16"/>
  <c r="I17" i="16"/>
  <c r="I16" i="16"/>
  <c r="I15" i="16"/>
  <c r="I14" i="16"/>
  <c r="I12" i="16"/>
  <c r="I9" i="16"/>
  <c r="I8" i="16"/>
  <c r="I6" i="16"/>
  <c r="I4" i="16"/>
  <c r="B18" i="11"/>
  <c r="B19" i="11" s="1"/>
  <c r="B17" i="11"/>
  <c r="A54" i="19"/>
  <c r="A49" i="19"/>
  <c r="A43" i="19"/>
  <c r="A33" i="19"/>
  <c r="A68" i="14"/>
  <c r="K22" i="16"/>
  <c r="S22" i="16"/>
  <c r="J20" i="16"/>
  <c r="H58" i="17" s="1"/>
  <c r="J18" i="16"/>
  <c r="H33" i="17" s="1"/>
  <c r="J16" i="16"/>
  <c r="H31" i="17" s="1"/>
  <c r="J14" i="16"/>
  <c r="H29" i="17" s="1"/>
  <c r="C13" i="16"/>
  <c r="I13" i="16" s="1"/>
  <c r="O13" i="16"/>
  <c r="J12" i="16"/>
  <c r="H27" i="17" s="1"/>
  <c r="J10" i="16"/>
  <c r="H25" i="17" s="1"/>
  <c r="J8" i="16"/>
  <c r="H23" i="17" s="1"/>
  <c r="C7" i="16"/>
  <c r="O7" i="16"/>
  <c r="J6" i="16"/>
  <c r="H21" i="17" s="1"/>
  <c r="C5" i="16"/>
  <c r="I5" i="16" s="1"/>
  <c r="O5" i="16"/>
  <c r="J4" i="16"/>
  <c r="G46" i="6"/>
  <c r="H14" i="5" s="1"/>
  <c r="R22" i="6"/>
  <c r="E61" i="3" s="1"/>
  <c r="J19" i="16"/>
  <c r="H34" i="17" s="1"/>
  <c r="J17" i="16"/>
  <c r="H32" i="17" s="1"/>
  <c r="J15" i="16"/>
  <c r="H30" i="17" s="1"/>
  <c r="I7" i="16"/>
  <c r="E47" i="14" l="1"/>
  <c r="E50" i="14"/>
  <c r="E49" i="14"/>
  <c r="E55" i="14" s="1"/>
  <c r="E27" i="3"/>
  <c r="T5" i="6"/>
  <c r="T22" i="6" s="1"/>
  <c r="E63" i="3" s="1"/>
  <c r="S22" i="6"/>
  <c r="E62" i="3" s="1"/>
  <c r="E59" i="3"/>
  <c r="H17" i="5"/>
  <c r="H69" i="5"/>
  <c r="H14" i="17"/>
  <c r="E54" i="3"/>
  <c r="E55" i="3"/>
  <c r="E53" i="15"/>
  <c r="E54" i="15"/>
  <c r="E55" i="15" s="1"/>
  <c r="E37" i="15"/>
  <c r="E38" i="15" s="1"/>
  <c r="E39" i="15"/>
  <c r="E43" i="15"/>
  <c r="E23" i="15"/>
  <c r="E24" i="15"/>
  <c r="E26" i="15"/>
  <c r="O29" i="16"/>
  <c r="H78" i="17" s="1"/>
  <c r="E23" i="16"/>
  <c r="K23" i="16" s="1"/>
  <c r="M23" i="16" s="1"/>
  <c r="Q22" i="16"/>
  <c r="E39" i="3"/>
  <c r="E40" i="3" s="1"/>
  <c r="E59" i="14"/>
  <c r="H77" i="17"/>
  <c r="H80" i="17"/>
  <c r="H81" i="17"/>
  <c r="H82" i="17"/>
  <c r="H83" i="17"/>
  <c r="H84" i="17"/>
  <c r="H85" i="17"/>
  <c r="H68" i="17"/>
  <c r="H66" i="17"/>
  <c r="H69" i="17" s="1"/>
  <c r="H13" i="5"/>
  <c r="H13" i="17"/>
  <c r="H72" i="5"/>
  <c r="H73" i="5"/>
  <c r="H74" i="5"/>
  <c r="H75" i="5"/>
  <c r="H76" i="5"/>
  <c r="H77" i="5"/>
  <c r="E57" i="3"/>
  <c r="E58" i="3"/>
  <c r="J29" i="16"/>
  <c r="H19" i="17"/>
  <c r="H37" i="17" s="1"/>
  <c r="T22" i="16"/>
  <c r="M22" i="16"/>
  <c r="C23" i="16"/>
  <c r="I23" i="16" s="1"/>
  <c r="Q23" i="16"/>
  <c r="R23" i="16" s="1"/>
  <c r="E29" i="16"/>
  <c r="R22" i="16"/>
  <c r="Q29" i="16"/>
  <c r="E60" i="14" s="1"/>
  <c r="E41" i="3"/>
  <c r="E43" i="3"/>
  <c r="E45" i="3"/>
  <c r="E54" i="14" l="1"/>
  <c r="H70" i="17"/>
  <c r="H72" i="17"/>
  <c r="H74" i="17"/>
  <c r="H71" i="17"/>
  <c r="H73" i="17"/>
  <c r="E27" i="15"/>
  <c r="E28" i="15"/>
  <c r="E29" i="15"/>
  <c r="E30" i="15"/>
  <c r="E31" i="15"/>
  <c r="E40" i="15"/>
  <c r="E41" i="15"/>
  <c r="E42" i="15" s="1"/>
  <c r="E44" i="3"/>
  <c r="E42" i="3"/>
  <c r="R29" i="16"/>
  <c r="E61" i="14" s="1"/>
  <c r="S23" i="16"/>
  <c r="T23" i="16" s="1"/>
  <c r="E44" i="15"/>
  <c r="E45" i="15"/>
  <c r="E47" i="15"/>
  <c r="M29" i="16"/>
  <c r="E46" i="14" s="1"/>
  <c r="T29" i="16"/>
  <c r="E63" i="14" s="1"/>
  <c r="H38" i="17"/>
  <c r="H39" i="17"/>
  <c r="H40" i="17"/>
  <c r="H41" i="17"/>
  <c r="H42" i="17"/>
  <c r="H43" i="17"/>
  <c r="K29" i="16"/>
  <c r="H75" i="17" s="1"/>
  <c r="S29" i="16"/>
  <c r="E62" i="14" s="1"/>
  <c r="E69" i="14" s="1"/>
  <c r="E51" i="14" l="1"/>
  <c r="E52" i="14"/>
  <c r="E53" i="14"/>
  <c r="E56" i="14" s="1"/>
  <c r="E57" i="14" l="1"/>
  <c r="E58" i="14"/>
</calcChain>
</file>

<file path=xl/sharedStrings.xml><?xml version="1.0" encoding="utf-8"?>
<sst xmlns="http://schemas.openxmlformats.org/spreadsheetml/2006/main" count="2787" uniqueCount="632">
  <si>
    <t>Būvniecības koptāme</t>
  </si>
  <si>
    <t>Nr.p.k.</t>
  </si>
  <si>
    <t>Objekta nosaukums</t>
  </si>
  <si>
    <t>Objekta izmaksas, euro</t>
  </si>
  <si>
    <t>Kopā:</t>
  </si>
  <si>
    <t>bez PVN</t>
  </si>
  <si>
    <t>PVN:</t>
  </si>
  <si>
    <t>Pavisam kopā:</t>
  </si>
  <si>
    <t>Kopsavilkuma aprēķini pa darbu vai konstruktīvo elementu veidiem N.1.</t>
  </si>
  <si>
    <t>Celtniecības darbi ēkai  ar kad. apz. 17000440113 001</t>
  </si>
  <si>
    <t>Būves nosaukums:  Dzīvojamā ēka  ar kad. apz. 17000440113 001</t>
  </si>
  <si>
    <t xml:space="preserve">Objekta nosaukums: Dzīvojamo ēku fasāžu vienkāršota atjaunošana </t>
  </si>
  <si>
    <t>Objekta adrese: M.Kempes 6, Liepājā</t>
  </si>
  <si>
    <t>Pasūtījuma Nr.WS-39-17</t>
  </si>
  <si>
    <t>Pasūtītājs: SIA "Liepājas Namu Apsaimniekotājs"</t>
  </si>
  <si>
    <t>Par kopējo summu, euro:</t>
  </si>
  <si>
    <t>Kopājā darbietilpība, c/h:</t>
  </si>
  <si>
    <t>Kods,
tāmes Nr.</t>
  </si>
  <si>
    <t>Darba veids vai konstruktīvā elementa nosaukums</t>
  </si>
  <si>
    <t>Darbietilpība (c/h)</t>
  </si>
  <si>
    <t>Tai skaitā</t>
  </si>
  <si>
    <t>Tāmes izmaksas (euro)</t>
  </si>
  <si>
    <t>Darba alga (euro)</t>
  </si>
  <si>
    <t>Materiāli (euro)</t>
  </si>
  <si>
    <t>Mehānismi (euro)</t>
  </si>
  <si>
    <t>Kopā būvdarbi:</t>
  </si>
  <si>
    <t>Virsizdevumi:</t>
  </si>
  <si>
    <t>Peļņa:</t>
  </si>
  <si>
    <t>kopā</t>
  </si>
  <si>
    <t>Lokālā tāme Nr.:</t>
  </si>
  <si>
    <t>Tāmes izmaksas Ls:</t>
  </si>
  <si>
    <t>Korpusa nr.001 siltināšanas darbi</t>
  </si>
  <si>
    <t>Nr. p.k.</t>
  </si>
  <si>
    <t>Kods</t>
  </si>
  <si>
    <t>Darba nosaukums</t>
  </si>
  <si>
    <t>Mērvienība</t>
  </si>
  <si>
    <t>Daudzums</t>
  </si>
  <si>
    <t>Vienības izmaksas</t>
  </si>
  <si>
    <t>Kopā uz visu apjomu</t>
  </si>
  <si>
    <t>laika norma (c/h)</t>
  </si>
  <si>
    <t>darba apmaksas likme (euro/h)</t>
  </si>
  <si>
    <t>darba alga (euro)</t>
  </si>
  <si>
    <t>materiāli (euro)</t>
  </si>
  <si>
    <t>mehānismi (euro)</t>
  </si>
  <si>
    <t>kopā (euro)</t>
  </si>
  <si>
    <t>darbietilpība (c/h)</t>
  </si>
  <si>
    <t>summa (euro)</t>
  </si>
  <si>
    <t>līg.c.</t>
  </si>
  <si>
    <t>Metāla nožogojuma montāža, h=2,0 m</t>
  </si>
  <si>
    <t>m</t>
  </si>
  <si>
    <t>Žogs 3,5×2m</t>
  </si>
  <si>
    <t>gb.</t>
  </si>
  <si>
    <t>Pēda</t>
  </si>
  <si>
    <t>Signāllentes novilkšana.</t>
  </si>
  <si>
    <t xml:space="preserve">Sastatņu montēšana </t>
  </si>
  <si>
    <t>m²</t>
  </si>
  <si>
    <t>Moduļu tualetes uzstādīšana</t>
  </si>
  <si>
    <t>Tualetes izvešana</t>
  </si>
  <si>
    <t>reizes</t>
  </si>
  <si>
    <t>Moduļu mājas uzstādīšana. Paredzēts 24 cilvēkiem.</t>
  </si>
  <si>
    <t>Atkritumu konteineru izvietošana.</t>
  </si>
  <si>
    <t>Būvtāfeles uzstādīšana</t>
  </si>
  <si>
    <t>Esošo 5.st. jumtiņa skārda pārklājuma demontāža, b=1,3m</t>
  </si>
  <si>
    <t xml:space="preserve">Ārsienu  siltināšana ar akmensvati līmējot un piestiprinot to pie ārsienas ar mehāniskajiem stiprinājumiem </t>
  </si>
  <si>
    <t>kg</t>
  </si>
  <si>
    <t>Siets stikla šķiedra</t>
  </si>
  <si>
    <t>Paligmateriāli</t>
  </si>
  <si>
    <t>komp</t>
  </si>
  <si>
    <t xml:space="preserve"> Siltumizolācija sienām</t>
  </si>
  <si>
    <t>Papildus armējums apkārrt  loga un durvju  ailām ar sietu , platums=0,15m, b=3mm</t>
  </si>
  <si>
    <t>Logu un durvju aiļu ārējo stūru armēšana ar sietu papildus sietu 0,3m platumā no ailes un ailē (ekviv. Valmieras E-stikls) stiepes izturība &gt;200N/5cm, Struktūras stabilitāte &gt;22%, Atbilst REACH , sieta acojuma lielums 4×4mm.</t>
  </si>
  <si>
    <t>Blīvējošās lentas montēšana ap logu ailām u.c. vietām.</t>
  </si>
  <si>
    <t>Iekšējo stūru armējums visā ēkas augstumā</t>
  </si>
  <si>
    <t>Stūra profils ar armējumu visā augstumā visos ēkas stūros</t>
  </si>
  <si>
    <t>Metāla karoga kāta turētāja montāža</t>
  </si>
  <si>
    <t>Būvgružu savākšana un aizvešana</t>
  </si>
  <si>
    <t>m³</t>
  </si>
  <si>
    <t>Gružu konteiners</t>
  </si>
  <si>
    <t>gb</t>
  </si>
  <si>
    <t>Cokola siltināšanas darbi</t>
  </si>
  <si>
    <t>Betona apmales demontāža</t>
  </si>
  <si>
    <t>Urbumu izveidošana esošajā cokola sienā, Ø210</t>
  </si>
  <si>
    <t xml:space="preserve">Grunts rakšanas darbi 1,2m dziļumā,1000 mm platumā </t>
  </si>
  <si>
    <t>Cokola sienas sagatavošana siltināšanai - virsmu notīrīšana un gruntēšana,</t>
  </si>
  <si>
    <t>Grunts hidroizolācijai Denbit-R (11kg patēriņš aptuveni 0,5kg/m²) vai ekvivalents</t>
  </si>
  <si>
    <t>Savienojuma vietu šuvju hermatizācija</t>
  </si>
  <si>
    <t xml:space="preserve">āra hermētiķis </t>
  </si>
  <si>
    <t>Jaunas šķidrās hidroizolācijas uzklāšana  visā siltinājuma augstumā</t>
  </si>
  <si>
    <t>hidroizolācija Denbit-D (19kg patēriņš aptuveni 1,0kg/m²) vai ekvivalents</t>
  </si>
  <si>
    <t>Atrakto vietu aizbēršana ar esošo minerālgrunti</t>
  </si>
  <si>
    <t>Cokola apmešana ar apmetumu uz minerālšķiedru sieta (b=7mm) un krāsošana</t>
  </si>
  <si>
    <t>Apmetuma apakšējās daļas izolācija (apmetuma norāvums)</t>
  </si>
  <si>
    <t>AQUAFIN-1K izolācija</t>
  </si>
  <si>
    <t>AQUAFIN-2K/M hidroizolācija</t>
  </si>
  <si>
    <t>Jaunu bruģakmens lietusūdens novadīšanas apmaļu ierīkošana:</t>
  </si>
  <si>
    <t xml:space="preserve"> Ģeotekstila plēves ieklāšana</t>
  </si>
  <si>
    <t xml:space="preserve"> Šķembas (fr.40-70mm) kārtas ieklāšana 100mm </t>
  </si>
  <si>
    <t>šķembas</t>
  </si>
  <si>
    <t xml:space="preserve"> Šķembas (fr.0-40mm) kārtas ieklāšana 50mm </t>
  </si>
  <si>
    <t xml:space="preserve"> Grants kārtas ieklāšana 50mm</t>
  </si>
  <si>
    <t>grants</t>
  </si>
  <si>
    <t>Oļu kārtas ieklāšana 50mm</t>
  </si>
  <si>
    <t>Oļi</t>
  </si>
  <si>
    <t xml:space="preserve"> Bruģakmens 700mm biez.likšana 26gb./m²</t>
  </si>
  <si>
    <t>Betona bruģis b=50</t>
  </si>
  <si>
    <t>Izsijas -50mm</t>
  </si>
  <si>
    <t xml:space="preserve"> Bortakmens 80x200x1000  malas likšana 1gb/t.m</t>
  </si>
  <si>
    <t>Esošo gaismas šahtu režģu attīrīšana un pretkarozijas pārkrāsošana ar gruntkrāsu tumši pelēkā tonī</t>
  </si>
  <si>
    <t xml:space="preserve">Melnzemes uzbēršana zālāju sējumiem </t>
  </si>
  <si>
    <t>Melnzeme</t>
  </si>
  <si>
    <t>Zālāju sējumu ierīkošana</t>
  </si>
  <si>
    <t>zālāju sēklas</t>
  </si>
  <si>
    <t>Logu nomaiņa</t>
  </si>
  <si>
    <t xml:space="preserve">Esošo koka logu, tsk. ārdurvju demontāža </t>
  </si>
  <si>
    <t xml:space="preserve">Esošo nederīgo lodžiju koku un PVC  konstrukcijas stiklojuma demontāža, 5gb. </t>
  </si>
  <si>
    <t>Esošo  lodžiju PVC  konstrukcijas stiklojuma demontāža, pēc tam atliekami atpakaļ, 4gb.</t>
  </si>
  <si>
    <t>Demontējami lodžiju paneļi, 22 gb.</t>
  </si>
  <si>
    <t>Esošo skārda āra palodžu demontāža, b=0,25.</t>
  </si>
  <si>
    <t>PVC loga  bloks ar  stikla paketi krāsa - balta Stikla paketes 2k4+4LowE-Arg.siltuma caurlaidības koef.: Ug=0,9 w/m²×K), Rāmja siltuma caurlaidības koef.: Uf=1,1 W / m² K. Uw=1.0 W/m² K. 2. PVC profilu ekspluatēšanas klimatiskā zona -zona S. 3. PVC profila montāžas dziļums ( profila biezums ) ≤ 78*mm, 
ar sekojošu logu tipu, kas ietver to montāžu</t>
  </si>
  <si>
    <t>A, m</t>
  </si>
  <si>
    <t>H, m</t>
  </si>
  <si>
    <t>Logu montāžas palīgmateriāli uz  apjomu</t>
  </si>
  <si>
    <t>montāžas skavas</t>
  </si>
  <si>
    <t>dibeļi</t>
  </si>
  <si>
    <t>montāžas puta</t>
  </si>
  <si>
    <t>l</t>
  </si>
  <si>
    <t>skrūves</t>
  </si>
  <si>
    <t>hermētiķis SILIKON vai ekvivalents</t>
  </si>
  <si>
    <t>palodzes profils</t>
  </si>
  <si>
    <t>Metāla žalūziju,</t>
  </si>
  <si>
    <t xml:space="preserve"> regulējamu R1 montēšana</t>
  </si>
  <si>
    <t xml:space="preserve"> regulējamu R3 montēšana</t>
  </si>
  <si>
    <t>Regulējama cinkotā (120mikroni) metāla žalūzija</t>
  </si>
  <si>
    <t>Aeroc bloku mūris parapetu izbūvei, b=250 mm, h=600, L=50 m:</t>
  </si>
  <si>
    <t>Java M100</t>
  </si>
  <si>
    <t xml:space="preserve">Bloki </t>
  </si>
  <si>
    <t xml:space="preserve">Enkuru Ø10, l=300, s=600, iestrāde ķieģeļu mūra sienā 15 cm dziļi, </t>
  </si>
  <si>
    <t>Alumīnija konstrukcijas stiklota siena ar stiklotām ārdurvīm ar siltinājumu, rokturi, eņģēm, ar pašaizvēršanās mehānismu, speciālām  blīvgumijām un piedurlīstēm, vienpuktu slēdzeni un mehānisko koda atslēgu. Siltuma caurlaidības koef.:stikla paketei 0,9 w/m²×K, rāmim Uw 1,6w/m²K, tonis RAL 7005</t>
  </si>
  <si>
    <t xml:space="preserve"> D1 (b×h=2,6×2,9) ; gb.-1</t>
  </si>
  <si>
    <t>Cinkotas  tērauda metāla  ārdurvis ar žalūzijām, rokturi, eņģēm, tonis 7005</t>
  </si>
  <si>
    <t xml:space="preserve"> D2 (b×h=1×1,9) ; gb.-1</t>
  </si>
  <si>
    <t>PVC durvis, krāsa - balta;Rāmis: REHAU Brillant-Design Dziļums: 70 mm (pēc izvēles 80 mm rāmja konstrukcija) / centra zīmogs.  Siltuma caurlaidības koef.:  Uf  1,1 W / m² K, Uw 1,1 W / m² K.</t>
  </si>
  <si>
    <t xml:space="preserve"> D3 (b×h=0,9×2,0) ; gb.-1</t>
  </si>
  <si>
    <t>Alumīnija konstrukcijas stiklotas pusotrviru ārdurvis ar siltinājumu, rokturi, eņģēm, ar pašaizvēršanās mehānismu, speciālām  blīvgumijām un piedurlīstēm, vienpuktu slēdzeni un mehānisko koda atslēgu. Siltuma caurlaidības koef. Uw:stikla paketei 0,9 w/m²×K, rāmim 1,6w/m²xK
tonis RAL 7005</t>
  </si>
  <si>
    <t xml:space="preserve"> D4 (b×h=1,5×2,1) ; gb.-1</t>
  </si>
  <si>
    <t>Cinkotas krāsotas metāla durvis ar ugunsizturību EI30, automātisko pašaizvēršanās mehānismu. Ugunsdrošo durvju vienpunkta slēdzene un viras izgatavo no materiāla, kas nodrošina ugunsizturīgām konstrukcijām izvirzīto prasību minimālāko pakāpi. Nepieciešamo hermētiskumu nodrošina speciālas ugunsizturīgas blīvgumijas, kas izvietotas pa durvju kārbas perimetru. 
Rāmja siltumcaurlaidības koef.:1.6w/m²*K</t>
  </si>
  <si>
    <t xml:space="preserve"> D6 (b×h=0,9×1,9) ; gb.-1</t>
  </si>
  <si>
    <t>Durvju montāžas palīgmateriāli uz  apjomu</t>
  </si>
  <si>
    <t>Hidroizolācijas lentas montēšana logos</t>
  </si>
  <si>
    <t>Difūzujas lentas montēšana nomaināmajos logos</t>
  </si>
  <si>
    <t>Jaunu krāsotu ārējo skārda palodžu montāža visiem logiem, biezumā: 0,4mm, plata=350mm* ņemot vērā pārkares lāseni 50mm</t>
  </si>
  <si>
    <t>Jaunu iekštelpu MDF palodžu montēšana, b=300mm.</t>
  </si>
  <si>
    <t>Apmetuma atjaunošana pēc logu nomaiņas telpu iekšpusē, remonts ap logu ailu.</t>
  </si>
  <si>
    <t>šinas</t>
  </si>
  <si>
    <t>reģipsis</t>
  </si>
  <si>
    <t>perfix</t>
  </si>
  <si>
    <t xml:space="preserve">Špaktels </t>
  </si>
  <si>
    <t>krāsa</t>
  </si>
  <si>
    <t>Līmlente</t>
  </si>
  <si>
    <t>Perimetrs lentei, m</t>
  </si>
  <si>
    <t>aiļu apdares m², ailes platums</t>
  </si>
  <si>
    <t>palodzes, m</t>
  </si>
  <si>
    <t>Profili, m</t>
  </si>
  <si>
    <t>tips</t>
  </si>
  <si>
    <t>skaits</t>
  </si>
  <si>
    <t>Loga izmērs, m</t>
  </si>
  <si>
    <t>Logu platība m²</t>
  </si>
  <si>
    <t xml:space="preserve">ārējās </t>
  </si>
  <si>
    <t>iekšējās</t>
  </si>
  <si>
    <t>ārējās</t>
  </si>
  <si>
    <t>D/20</t>
  </si>
  <si>
    <t>MAT A/10</t>
  </si>
  <si>
    <t>MAT D/29.2</t>
  </si>
  <si>
    <t>Sakret MAT/ D08</t>
  </si>
  <si>
    <t>MAT D/33 + D/06)</t>
  </si>
  <si>
    <t>esošie PVC</t>
  </si>
  <si>
    <t>maināmie koka</t>
  </si>
  <si>
    <t xml:space="preserve">L </t>
  </si>
  <si>
    <t>h</t>
  </si>
  <si>
    <t xml:space="preserve">1.gb. </t>
  </si>
  <si>
    <t>hidroizolācijas</t>
  </si>
  <si>
    <t>difūzijas</t>
  </si>
  <si>
    <t>L1</t>
  </si>
  <si>
    <t>L1 durvis</t>
  </si>
  <si>
    <t>L2</t>
  </si>
  <si>
    <t>L2 durvis</t>
  </si>
  <si>
    <t>L3</t>
  </si>
  <si>
    <t>L4</t>
  </si>
  <si>
    <t>L10</t>
  </si>
  <si>
    <t>L13</t>
  </si>
  <si>
    <t>L11</t>
  </si>
  <si>
    <t>L12</t>
  </si>
  <si>
    <t>D1</t>
  </si>
  <si>
    <t>D2</t>
  </si>
  <si>
    <t>D3</t>
  </si>
  <si>
    <t>D4</t>
  </si>
  <si>
    <t>D6</t>
  </si>
  <si>
    <t>R1</t>
  </si>
  <si>
    <t>R2</t>
  </si>
  <si>
    <t>R3</t>
  </si>
  <si>
    <t>Lodžiju pildiņi stiklojuma apakšējā daļā L11p</t>
  </si>
  <si>
    <t>Lodžiju pildiņi stiklojuma apakšējā daļā L12p</t>
  </si>
  <si>
    <t>Apz.</t>
  </si>
  <si>
    <t>Apraksts</t>
  </si>
  <si>
    <t>Platība, m²</t>
  </si>
  <si>
    <t>Sienas siltinājums</t>
  </si>
  <si>
    <t>S1</t>
  </si>
  <si>
    <t>S2</t>
  </si>
  <si>
    <t>* ieskaitot lodžiju gala sienas (51,5m²)</t>
  </si>
  <si>
    <t>S3</t>
  </si>
  <si>
    <t>S4</t>
  </si>
  <si>
    <t>S5</t>
  </si>
  <si>
    <t>S6</t>
  </si>
  <si>
    <t>S7</t>
  </si>
  <si>
    <t>S8</t>
  </si>
  <si>
    <t>P5</t>
  </si>
  <si>
    <t>Pārseguma siltinājums</t>
  </si>
  <si>
    <t>P1</t>
  </si>
  <si>
    <t>P2</t>
  </si>
  <si>
    <t>P3</t>
  </si>
  <si>
    <t>P4</t>
  </si>
  <si>
    <t>LODŽIJAS(demontāžas darbi)</t>
  </si>
  <si>
    <t>b,m</t>
  </si>
  <si>
    <t>h,m</t>
  </si>
  <si>
    <r>
      <t>S vienam, m</t>
    </r>
    <r>
      <rPr>
        <vertAlign val="superscript"/>
        <sz val="10"/>
        <rFont val="Arial"/>
        <family val="2"/>
        <charset val="186"/>
      </rPr>
      <t>2</t>
    </r>
  </si>
  <si>
    <r>
      <t>S kopā, m</t>
    </r>
    <r>
      <rPr>
        <vertAlign val="superscript"/>
        <sz val="10"/>
        <rFont val="Arial"/>
        <family val="2"/>
        <charset val="186"/>
      </rPr>
      <t>2</t>
    </r>
  </si>
  <si>
    <t>Demontējami nederīgie  koka un PVC lodžiju stiklojumi</t>
  </si>
  <si>
    <t>3,0 metrīgas lodžijas</t>
  </si>
  <si>
    <t>6,2 metrīgas lodžijas</t>
  </si>
  <si>
    <t>Demontējami lodžiju  PVC stiklojumi, kas atliekami pēc tam atpakaļ</t>
  </si>
  <si>
    <t>Demontējami lodžiju paneļi, l=3,2m</t>
  </si>
  <si>
    <r>
      <t>m</t>
    </r>
    <r>
      <rPr>
        <sz val="8"/>
        <rFont val="Calibri"/>
        <family val="2"/>
        <charset val="186"/>
      </rPr>
      <t>²</t>
    </r>
  </si>
  <si>
    <t xml:space="preserve">Krāsa </t>
  </si>
  <si>
    <t>kpl</t>
  </si>
  <si>
    <t>Bēniņu siltināšanai veicamie būvdarbi (ēka 001)</t>
  </si>
  <si>
    <t>Esošo bēniņu durvju demontāža  900x1900 (bxh)</t>
  </si>
  <si>
    <t>Stikla bloku  demontāža bēniņu ārsienās</t>
  </si>
  <si>
    <r>
      <t>m</t>
    </r>
    <r>
      <rPr>
        <sz val="8"/>
        <rFont val="Arial"/>
        <family val="2"/>
        <charset val="204"/>
      </rPr>
      <t>²</t>
    </r>
  </si>
  <si>
    <t>Ailu daļēja aizmūrēšana ar vieglbetona blokiem, b=250mm</t>
  </si>
  <si>
    <r>
      <t>m</t>
    </r>
    <r>
      <rPr>
        <b/>
        <sz val="8"/>
        <rFont val="Arial"/>
        <family val="2"/>
        <charset val="186"/>
      </rPr>
      <t>³</t>
    </r>
  </si>
  <si>
    <t>Cementa javas kārtas noņemšana, b=30* mm</t>
  </si>
  <si>
    <t xml:space="preserve">Esošā siltinājuma izvākšana, pieņemts b=150 mm </t>
  </si>
  <si>
    <t>Esošas  pārseguma virsmas  izlīdzināšana ar cementa javas kārtu, b=20mm</t>
  </si>
  <si>
    <t>Java</t>
  </si>
  <si>
    <t>Šuvju iztīrīšana un hermetizēšana starp pārseguma paneļiem un ārsienu</t>
  </si>
  <si>
    <t>Tvaika izolācijas ieklāšana, b=0,2 mm, ar uzliekumu uz ārsienām</t>
  </si>
  <si>
    <t>Siltumizolācija</t>
  </si>
  <si>
    <t>Siltumizolācijas virs kāpņu telpas ieklāšana</t>
  </si>
  <si>
    <t>Tvaika izolācijas plēve                               b=0,2mm</t>
  </si>
  <si>
    <t xml:space="preserve"> Siltumizolācija </t>
  </si>
  <si>
    <t xml:space="preserve">Līmjava </t>
  </si>
  <si>
    <t>Dībeli</t>
  </si>
  <si>
    <t>Kāpņu telpas pārseguma siltināšana no bēniņu puses pēc P4 sistēmas</t>
  </si>
  <si>
    <t>Koka brusas ar prettrupes un pretuguns apstrādi 75×125(h)</t>
  </si>
  <si>
    <t>Dēļi ar prettrupes un pretuguns apstrādi130×25(h)</t>
  </si>
  <si>
    <t>Gāzbetona bloks Eco Term Plus 300 (200x300x600). (Piezāģēts pēc gabarītiem 200x300x300)</t>
  </si>
  <si>
    <t>Ruberoīda loksne</t>
  </si>
  <si>
    <t xml:space="preserve">  naglas </t>
  </si>
  <si>
    <t xml:space="preserve">Metāla žalūziju R1 montāža ēkas garensienās ventilācijas atvērumu priekšā, 250x320(h) </t>
  </si>
  <si>
    <t>Cinkota skārda lāseņa pie atvērumiem R1 montāža, b=100, l=250</t>
  </si>
  <si>
    <t>Siltinātu jumtiņu izbūve virs 5.stāva lodžijām (norādes skat. Lapā BK-12, BK-13)</t>
  </si>
  <si>
    <t>Esošās ruberoīa virsmas notīrīšana no gružiem, uzslāņojumiem</t>
  </si>
  <si>
    <t>Lodžijas paneļu fasādē izvirzītās ārējās virsmas rūpīgs remonts</t>
  </si>
  <si>
    <t xml:space="preserve">Šuvju iztīrīšana un hermetizēšana starp lodžiju paneļiem </t>
  </si>
  <si>
    <t xml:space="preserve">Antiseptizētas koka brusas 100x100 enkurošana pie jumta, 2 gb.,  L=32 m </t>
  </si>
  <si>
    <t xml:space="preserve">  kokmateriāli</t>
  </si>
  <si>
    <t xml:space="preserve">  metāla stiprinājumi</t>
  </si>
  <si>
    <t>Leņķprofils L100x7, l=100; brusas enkurošanai; s=500, 132 gb.,  kop.L=13,2 m</t>
  </si>
  <si>
    <t>Metāla detaļu pretkorozijas krāsošana</t>
  </si>
  <si>
    <t xml:space="preserve">Antiseptizētas spāres 50x150, s=900, 40 gb., kop.garumu L=1,55*mx40 gb=62 m, pārlaistas 30 mm   </t>
  </si>
  <si>
    <t>Būvkalumi 60x60x60x205 mm, 2 gb. uz spāri</t>
  </si>
  <si>
    <t>Ķīļenkuri M10x110, 1 gb. uz detaļu</t>
  </si>
  <si>
    <t>Kokskrūves Ø8x80,  1 gb. uz detaļu</t>
  </si>
  <si>
    <t>Putupoliuretāna siltinājums starp spārēm, b=200</t>
  </si>
  <si>
    <t>Mitruma izturīga OSB plātne, 1,5 mx32 m uz spārēm</t>
  </si>
  <si>
    <t xml:space="preserve">Lodžijas paneļu izvirzītās ārējās virsmas siltinājums ar Linio 15, b=30 mm, kop.platums 80 cm, L=32 m </t>
  </si>
  <si>
    <t>Siltinātās virsmas apmešana uz stikla šķiedras sieta un krāsošana pēc krāsu pases</t>
  </si>
  <si>
    <t xml:space="preserve">Grunts </t>
  </si>
  <si>
    <t>Stūra profils</t>
  </si>
  <si>
    <t xml:space="preserve">m </t>
  </si>
  <si>
    <t>Lentveida mitruma izturīga OSB plātne, 15x120(h), naglota  pie spāru galiem, L=16 m</t>
  </si>
  <si>
    <t xml:space="preserve">Cinkotā jumta skārda dzegas apšuvums un lāsenis gar tekni, b=450 </t>
  </si>
  <si>
    <t>Tekne ar turētāju, Ø100 mm, krāsu tonis pēc AR norādēm</t>
  </si>
  <si>
    <t xml:space="preserve">Notekas, Ø100, krāsu tonis pēc AR norādēm, 2 gb. </t>
  </si>
  <si>
    <t>Siltinātā jumtiņa pieslēgums pie ārsienas (mezgls "E", lapā BK-5):</t>
  </si>
  <si>
    <t xml:space="preserve">   * putupolistirola siltinājums uz ārsienas gar jumtiņu, ekviv.EPS 150, b=30, h=300</t>
  </si>
  <si>
    <t xml:space="preserve">   * stūra elements 150x150, ekvivalents Paroc ROB 50</t>
  </si>
  <si>
    <t xml:space="preserve">   * cinkota skārda noseglīste, b=150, enkurojuma solis 20 cm </t>
  </si>
  <si>
    <t xml:space="preserve">   * cokola profils zem siltinājuma S7 (b=50 mm) gar lodžiju jumtu</t>
  </si>
  <si>
    <t>Deflektoru iebūve siltinātā lodžiju jumtā, Ø150 mm, h=300 mm, skatīt mezglu lapā BK-13</t>
  </si>
  <si>
    <t xml:space="preserve">Atkritumu vada demontāža, atvērumu aizdare </t>
  </si>
  <si>
    <t>Atkritumu vada demontāža, azbesta caurule Ø500 mm, H=15* m</t>
  </si>
  <si>
    <t>Atkritumu vada caurumu, Ø500 mm  aizpildīšana visos 5 stāvos un jumtā:</t>
  </si>
  <si>
    <t xml:space="preserve">   * leņķprofila L50x5, l=60, enkurošana pie atvēruma sieniņas, 6 gb. uz atvērumu, kop.L=4,32,2 m</t>
  </si>
  <si>
    <t xml:space="preserve">   * pretkorozijas krāsojums metāla detaļām</t>
  </si>
  <si>
    <t xml:space="preserve">   * ķīļenkuri M10x70, 1 gb. uz detaļu</t>
  </si>
  <si>
    <t xml:space="preserve">   * stiegras Ø8AIII, kop.L=3,5 m uz atvērumu, kopā uz ēku L=42 m</t>
  </si>
  <si>
    <t xml:space="preserve">   * betons B20 atvērumu aizbetonēšanai, plātnes biezums 60 mm</t>
  </si>
  <si>
    <t xml:space="preserve">   * atvēruma apšūšana ar pielāgotu ugunsdrošu ģipškartona plātni, b=15 mm</t>
  </si>
  <si>
    <t>Lodžiju stiklojuma metāla detaļu specifikācija. Lodžiju paneļu virsmas atjaunošana (ēka 001)</t>
  </si>
  <si>
    <t>Lodžiju stiklojuma metāla detaļas (tikai lodžijām ar laidumu 6,4 m)</t>
  </si>
  <si>
    <t>Lodžiju ar garumu L=6* m  stiklojuma elementu stiprinājumu metāla detaļas:</t>
  </si>
  <si>
    <t xml:space="preserve">   * kārbveida tērauda stati 60x60x4, l=900, anal EN 10219, 1 gb. uz lodžiju</t>
  </si>
  <si>
    <t xml:space="preserve">   * plakantērauda atbalstdetaļas -8x75x120, 1 gb. uz statu</t>
  </si>
  <si>
    <t xml:space="preserve">   * ķīļenkuri Ø10, l=80, 2 gb. uz detaļu</t>
  </si>
  <si>
    <t xml:space="preserve">   * kārbveida tērauda sijas 60x100(h)x5, l=6* m, anal EN 10219, 1 gb. uz lodžiju</t>
  </si>
  <si>
    <t xml:space="preserve">   * plakantērauda atbalstdetaļas -10x110x200(h), 2 gb. uz siju</t>
  </si>
  <si>
    <t xml:space="preserve">   * ķīļenkuri Ø12, l=125, 2 gb. uz detaļu</t>
  </si>
  <si>
    <t xml:space="preserve">   * enkurdetaļa -6x50x150 pie paneļa sānu virsmas apšuvuma un aizpildījuma  apakšas enkurošanai,   s=500; 12 gb. uz lodžiju</t>
  </si>
  <si>
    <t xml:space="preserve">   * ķīļenkuri M10, l=80, 1 gb. uz detaļu</t>
  </si>
  <si>
    <t xml:space="preserve">   * metāla detaļu pretkorozijas krāsojums</t>
  </si>
  <si>
    <t>Citi materiāli (siltinājums - AR apjomos):</t>
  </si>
  <si>
    <t xml:space="preserve">   * PVC stūra detaļa, lodžiju kopējais garums 26 m katrā stāvā</t>
  </si>
  <si>
    <t xml:space="preserve">   * pie lodžijas paneļa enkurota  detaļa -6x50x150, solis 500, 53 gb., kop.L=8 m katrā stāvā</t>
  </si>
  <si>
    <t xml:space="preserve">   * ķīļenkuri M10x80, 1 gb. uz detaļu, 53 gb. katrā stāvā</t>
  </si>
  <si>
    <t xml:space="preserve">   * apšuvuma enkurdetaļa -4x40, l=370, solis 500, 53 gb., kop.L=20 m katrā stāvā, piemetināta</t>
  </si>
  <si>
    <t xml:space="preserve">   * gludā skārda apšuvums (krāsu toni skat. AR), b=450* mm, 26 m katrā stāvā</t>
  </si>
  <si>
    <t xml:space="preserve">AVK daļa ēkai nr.001 (mazā), ēka "A" </t>
  </si>
  <si>
    <t>Ēka 001</t>
  </si>
  <si>
    <t>Koplietošanas  apkures tīkli, ēka 001</t>
  </si>
  <si>
    <t>Esošās sistēmas demontāža</t>
  </si>
  <si>
    <t>k-ts</t>
  </si>
  <si>
    <t>Plastmasas PPR caurule PN20 apkurei, Dn32, Ø 50×8,3 mm, 1,02kg/m, montāža</t>
  </si>
  <si>
    <t>Plastmasas PPR caurule PN20 apkurei, Dn15, Ø 25×4,2 mm, 1,02kg/m, montāža</t>
  </si>
  <si>
    <t>Ventilis, aizbīdnis, atloku; t=110°C; P=8 bar; Dn 32, uzstādīšana</t>
  </si>
  <si>
    <t>gb.*</t>
  </si>
  <si>
    <t>Ventilis, lodveida, PPR PN20, Dn 15; t=110°C; P=8 bar;uzstādīšana</t>
  </si>
  <si>
    <t>Atloks ar iekšējo vītni Dn 32, t=110°C; P=8 bar; uzstādīšana</t>
  </si>
  <si>
    <t>Pāreja tērauds 11/2" uz PPR 50, t=110°C; P=8 bar; uzstādīšana</t>
  </si>
  <si>
    <t>PPR PN20 diametru maiņa, Ø 50 uz Ø 25 mm, montāža</t>
  </si>
  <si>
    <t>PPR PN20 cauruļvada pagrieziens, Dn 32, 90°, montāža</t>
  </si>
  <si>
    <t>PPR PN20 cauruļvada pagrieziens, Dn 15, 90°, montāža</t>
  </si>
  <si>
    <t>Tērauda metinātās caurules, Dn32, Ø38×2, montāža, stiprināšana pie sienas</t>
  </si>
  <si>
    <t>Tērauda metinātās caurules, Dn25, Ø32×2 montāža, stiprināšana pie sienas</t>
  </si>
  <si>
    <t>Tērauda metinātās caurules, Dn20, Ø25×2 montāža, stiprināšana pie sienas</t>
  </si>
  <si>
    <t>Tērauda metinātās caurules, Dn15, Ø18×2 montāža, stiprināšana pie sienas</t>
  </si>
  <si>
    <t>Tērauda cauruļvadu diametru maiņa, iekš.vītne, Dn32 uz Dn25, montāža</t>
  </si>
  <si>
    <t>Tērauda cauruļvadu diametru maiņa, iekš.vītne, Dn32 uz Dn15, montāža</t>
  </si>
  <si>
    <t>Tērauda cauruļvadu diametru maiņa, iekš.vītne, Dn25 uz Dn20, montāža</t>
  </si>
  <si>
    <t>Tērauda cauruļvadu diametru maiņa, iekš.vītne, Dn25 uz Dn15, montāža</t>
  </si>
  <si>
    <t>Tērauda cauruļvadu diametru maiņa, iekš.vītne, Dn20 uz Dn15, montāža</t>
  </si>
  <si>
    <t>Tērauda cauruļvadu trejgabals, iekš. vītne,  Dn 25-15, montāža</t>
  </si>
  <si>
    <t>Tērauda cauruļvadu trejgabals, iekš. vītne,  Dn 20-15, montāža</t>
  </si>
  <si>
    <t>Tērauda cauruļvadu krust savienojums,  iekš. vītne,Dn 32, montāža</t>
  </si>
  <si>
    <t>Tērauda cauruļvadu krust savienojums,  iekš. vītne,Dn 25, montāža</t>
  </si>
  <si>
    <t>Tērauda cauruļvadu krust savienojums,  iekš. vītne,Dn 20, montāža</t>
  </si>
  <si>
    <t>Tērauda cauruļvada pagrieziens, Dn15, iekš. vītne, 90°, montāža</t>
  </si>
  <si>
    <t>Tērauda cauruļvada pagrieziens, Dn 15, iekš. vītne, 135°, montāža</t>
  </si>
  <si>
    <t>Tērauda saskrūve, ar iekš. vītni,  Dn 15, montāža</t>
  </si>
  <si>
    <t>Atgaisotājs automātisks, t-110°C, P-9 bar, uzstādīšana</t>
  </si>
  <si>
    <t>Cauruļvada Dn 32 termokompensācijas balsts, izbūve caur sienu/ griestiem, hermetizācija, apmetuma un krāsojuma atjaunošana</t>
  </si>
  <si>
    <t>Cauruļvada Dn 25 termokompensācijas balsts, izbūve caur sienu/ griestiem, hermetizācija, apmetuma un krāsojuma atjaunošana</t>
  </si>
  <si>
    <t>Cauruļvada Dn 20 termokompensācijas balsts, izbūve caur sienu/ griestiem, hermetizācija, apmetuma un krāsojuma atjaunošana</t>
  </si>
  <si>
    <t>Cauruļvada Dn 15 termokompensācijas balsts, izbūve caur sienu/ griestiem, hermetizācija, apmetuma un krāsojuma atjaunošana</t>
  </si>
  <si>
    <t>Cauruļvada Dn 32 siltumizolācijas čaula, b=&gt;50 mm, l= 0.040 W/K×m², caurules siltumizolēšana</t>
  </si>
  <si>
    <t>Cauruļvada Dn 32 siltumizolācijas čaula, b=&gt;30 mm, l= 0.040 W/K×m², caurules siltumizolēšana</t>
  </si>
  <si>
    <t>Cauruļvada Dn 25 siltumizolācijas čaula, b=&gt;30 mm, l= 0.040 W/K×m², caurules siltumizolēšana</t>
  </si>
  <si>
    <t>Cauruļvada Dn 20 siltumizolācijas čaula, b=&gt;30 mm, l= 0.040 W/K×m², caurules siltumizolēšana</t>
  </si>
  <si>
    <t>Cauruļvada Dn 15 siltumizolācijas čaula, b=&gt;30 mm, l= 0.040 W/K×m², caurules siltumizolēšana</t>
  </si>
  <si>
    <t>Metāla konstrukcijas cauruļvadu un iekārtu stiprināšanai</t>
  </si>
  <si>
    <t>Cauruļvadu un pievienojumu fasondetaļas un veidgabali</t>
  </si>
  <si>
    <t>Palīgmateriāli cauruļvadu savienošanai</t>
  </si>
  <si>
    <t>Apkures sistēmas ieregulēšana pārbaude un nodošana ekspluatācijā</t>
  </si>
  <si>
    <t>Ventilācijas sistēma ēka 001</t>
  </si>
  <si>
    <t>Esošo ventilācijas kanālu (skursteņu, cuku) apskate, tīrīšana</t>
  </si>
  <si>
    <t>Esošo gaisa nosūces restīšu 250*×150* demontāža (virtuvēs un tualetēs)</t>
  </si>
  <si>
    <t>Gaisa nosūces restītes 250*×150*</t>
  </si>
  <si>
    <t>Durvju gaisa pieplūdes restītes, f=&gt; 0,03 m²</t>
  </si>
  <si>
    <t>Dzīvokļu siltuma uzskaites mezgls (pavisam uzstāda 10 dzīvokļos)</t>
  </si>
  <si>
    <t>Ventilis lodveida; t=110°C; P=8 bar; Dn15</t>
  </si>
  <si>
    <t>Netīrumu savācējs; t=110°C; P=8 bar; Dn15</t>
  </si>
  <si>
    <t>Četristabu dzīvoklim Nr. 3, 5, 7, 9</t>
  </si>
  <si>
    <t>Pavisam šādi dzīvokļi</t>
  </si>
  <si>
    <t>Vara caurule apkurei, Dn 15, montāža, stiprināšana pie sienas vai grīdlīstē</t>
  </si>
  <si>
    <t>Vara caurules, pagrieziens 90°, Dn 15, presējamais, montāža</t>
  </si>
  <si>
    <t>Cauruļvada Dn 15 temokompensējošs balsts, izbūve caur sienu, hermetizācija, apmetuma un krāsojuma atjaunošana</t>
  </si>
  <si>
    <t>Cauruļvada Dn 15 siltumizolācijas čaula, b=&gt;30 mm, l=0.040W/K×m², caurules siltumizolēšana</t>
  </si>
  <si>
    <t>Vara caurules, trejgabals Dn 15, presējamais, montāža</t>
  </si>
  <si>
    <t>Ventilis lodveida; t=110°C; P=8 bar; Dn15, ārējā vītne; uzstādīšana</t>
  </si>
  <si>
    <t>Metāla konstrukcijas (skavas u.t.t.) cauruļvadu un iekārtu stiprināšanai</t>
  </si>
  <si>
    <t>Dažādi palīgmateriāli montāžai</t>
  </si>
  <si>
    <t>Individuāli izgatavota grīdas līste cauruļvadu nosegšanai, montāža*</t>
  </si>
  <si>
    <t>Trīsistabu dzīvoklim Nr. 2</t>
  </si>
  <si>
    <t>Vara caurule apkurei,  Dn 15, montāža, stiprināšana pie sienas vai grīdlīstē</t>
  </si>
  <si>
    <t>Trīsistabu dzīvoklim Nr. 1, 4, 6, 8, 10</t>
  </si>
  <si>
    <t>gab</t>
  </si>
  <si>
    <t>Gāzes ievadu pārbūve</t>
  </si>
  <si>
    <t>Gāzesvada pievads</t>
  </si>
  <si>
    <t>Dn50</t>
  </si>
  <si>
    <t>Termosarūkošā materiāla uzmava l=700mm;  caurulei</t>
  </si>
  <si>
    <t>Uzmavu krāns gāzei PN1 bar (gali piemetināmi)</t>
  </si>
  <si>
    <t>Izolējošais izjaucams, savienojums Pn10</t>
  </si>
  <si>
    <t>Atloku savienojumssavienojums Pn10</t>
  </si>
  <si>
    <t>Tērauda ievadlīkums PN16, EN10208-1</t>
  </si>
  <si>
    <t xml:space="preserve"> ar trīskāršo PE pretkarozijas pārklājumu EN10285</t>
  </si>
  <si>
    <t>kmpl.</t>
  </si>
  <si>
    <t>Ø60,3×3.6</t>
  </si>
  <si>
    <t>Tērauda caurule ar polimēra izolāciju EN10285</t>
  </si>
  <si>
    <t>FUCH (vai ekvivalents)</t>
  </si>
  <si>
    <t>Tērauda caurules ar polimēra izolāciju līkums 3D-90° EN10253-1</t>
  </si>
  <si>
    <t>Dn50&gt;Dn40</t>
  </si>
  <si>
    <t>Tērauda caurules pāreja   Pn=4 bar; 
LVS EN 10208-2</t>
  </si>
  <si>
    <t>Dn40</t>
  </si>
  <si>
    <t>Tērauda caurule gar ēkas fasādi;   Pn=4 bar; 
LVS EN 10208-2</t>
  </si>
  <si>
    <r>
      <t>Dn40 līkumi 90</t>
    </r>
    <r>
      <rPr>
        <vertAlign val="superscript"/>
        <sz val="8"/>
        <rFont val="Arial"/>
        <family val="2"/>
        <charset val="186"/>
      </rPr>
      <t>o</t>
    </r>
  </si>
  <si>
    <t>Dn100 (PE 125), l=0,8m</t>
  </si>
  <si>
    <t>PE 125 aizsargčaula Dn100 ar polipropilēnu un silikonu uz izvada no zemes pie ievada ēkā.</t>
  </si>
  <si>
    <t>Tērauda caurules antikorozijas apstrāde un krāsošana ar eļļas krāsu</t>
  </si>
  <si>
    <t>Indikācijas kabeļu savienojuma nozaruzmava</t>
  </si>
  <si>
    <t>DRYCONN (vai ekvivalents)</t>
  </si>
  <si>
    <t>Signālvads S=2×2,5 mm², ar vara dzīslām un izolāciju 
(Ar izvadu)</t>
  </si>
  <si>
    <t>Mitruma izturīga līmlenta signālkabeļa stiprināšanai</t>
  </si>
  <si>
    <t>Marķējuma lenta ar uzrakstu "Gāze"</t>
  </si>
  <si>
    <t>Smilšu seguma pabērums zem un virs gāzes vada B=100 mm</t>
  </si>
  <si>
    <t xml:space="preserve">Caurumu Ø15÷20mm izurbšana citu komunikāciju  aku vākos </t>
  </si>
  <si>
    <t>vietas</t>
  </si>
  <si>
    <t>Gāzes vadu un iekārtu sazemēšana pēc LEK 005</t>
  </si>
  <si>
    <t>kompl</t>
  </si>
  <si>
    <t>Metināto šuvju pārbaude 100%</t>
  </si>
  <si>
    <t>Metināto šuvju izolācija</t>
  </si>
  <si>
    <t>RACHEM (vai ekvivalents)</t>
  </si>
  <si>
    <t xml:space="preserve">Zālāja atjaunošanas   </t>
  </si>
  <si>
    <t>Gāzes vada digitālā uzmērīšana un nodošana ekspluatācijā</t>
  </si>
  <si>
    <t>Tērauda aizsargcaurule Dn80, l=0,5m</t>
  </si>
  <si>
    <t>Īscaurule Dn15 ar noslēgtapu kontrolmonometra pielēgšanai (uz gāzes vada Dn50)</t>
  </si>
  <si>
    <t>Izolācijas materiāls</t>
  </si>
  <si>
    <t>Hermētiķis starp gāzes vadu un aizsargcauruli</t>
  </si>
  <si>
    <t>Pievienošanās pie esošā gāzes vada Dn 32</t>
  </si>
  <si>
    <t>Dn40&gt;Dn32</t>
  </si>
  <si>
    <t>Tērauda caurules pāreja</t>
  </si>
  <si>
    <t>Papildus stiprinājums caurulei Dn40</t>
  </si>
  <si>
    <t>HILTI (vai ekvivalents)</t>
  </si>
  <si>
    <t>Veidgabals gāzes pievades atslēgšanai</t>
  </si>
  <si>
    <t>Zibens izbūve</t>
  </si>
  <si>
    <t>Zibensaizsardzība</t>
  </si>
  <si>
    <t>Pasīvs, izolēts zibens uztvērējs Al, l-1500 mm, ø 16 mm, firmas ELKO-BIS, vai ekvivalents, montāža, uzstādīšana</t>
  </si>
  <si>
    <t>Zibens uztvērēja pamatne, jumta plaknei, ELKO-BIS vai ekvivalents, montāža, uzstādīšana</t>
  </si>
  <si>
    <t>Zibens uztvērēja kronšteinsi, regulējams, ELKO-BIS, vai ekvivalents, montāža, uzstādīšana</t>
  </si>
  <si>
    <t>Zemējuma ievads, tērauda cinkots, ø 10 mm, l- 5,5 m, ELKO-BIS, montāža</t>
  </si>
  <si>
    <t>Kronšteins stieples montāžai uz jumta, ELKO-BIS, vai ekvivalents</t>
  </si>
  <si>
    <t xml:space="preserve">Kronšteins caurules montāžai uz sijas (sienas), ELKO-BIS, vai ekvivalents, montāža </t>
  </si>
  <si>
    <t>iepakoj.</t>
  </si>
  <si>
    <t>PE lenta iezīmēšanai</t>
  </si>
  <si>
    <t>Palīgmateriāli</t>
  </si>
  <si>
    <t>Tranšejas rakšana un aizbēršana zemējuma kontūram</t>
  </si>
  <si>
    <t>Elektrodu ø 20 mm, l= 1,5 m iedzīšana zemē</t>
  </si>
  <si>
    <t>Zemējuma kontūra ierīkošana, mērījumi</t>
  </si>
  <si>
    <t>Šķērsojums ar citām inženierkomunikācijām</t>
  </si>
  <si>
    <t>Grunts blietēšana, virskārtas atjaunošana</t>
  </si>
  <si>
    <t>Sistēmas montāža, palaišana</t>
  </si>
  <si>
    <t>Sistēmas nodošana ekspluatācijā</t>
  </si>
  <si>
    <t>Kopsavilkuma aprēķini pa darbu vai konstruktīvo elementu veidiem N.2</t>
  </si>
  <si>
    <t>Celtniecības darbi ēkai  ar kad. apz. 17000440113 002</t>
  </si>
  <si>
    <t>Būves nosaukums:  Dzīvojamā ēka  ar kad. apz. 17000440113 002</t>
  </si>
  <si>
    <t>Korpusa nr.002 siltināšanas darbi</t>
  </si>
  <si>
    <t>L5</t>
  </si>
  <si>
    <t>L6</t>
  </si>
  <si>
    <t>L7</t>
  </si>
  <si>
    <t>L7 durvis</t>
  </si>
  <si>
    <t>L8</t>
  </si>
  <si>
    <t>L9</t>
  </si>
  <si>
    <t>D5</t>
  </si>
  <si>
    <t>SILTINĀJUMU PLATĪBAS, MAZĀ ĒKA 002</t>
  </si>
  <si>
    <t>*ieskaitot lodžiju galu sienas pie ieejām</t>
  </si>
  <si>
    <t>tsk. Pamatiem</t>
  </si>
  <si>
    <t xml:space="preserve">Esošo nederīgo lodžiju koka un PVC  konstrukcijas stiklojuma demontāža, 11gb. </t>
  </si>
  <si>
    <t>Esošo  lodžiju PVC  konstrukcijas stiklojuma demontāža, pēc tam atliekami atpakaļ, 8gb.</t>
  </si>
  <si>
    <t>Demontējami lodžiju paneļi, 38 gb.</t>
  </si>
  <si>
    <r>
      <t xml:space="preserve">PVC loga  bloks ar  stikla paketi krāsa - balta Stikla paketes 2k4+4LowE-Arg.siltuma caurlaidības koef.: Ug=0,9 w/m²×K), Rāmja siltuma caurlaidības koef.: Uf=1,1 W / m² K. Uw=1.0 W/m² K. 2. PVC profilu ekspluatēšanas klimatiskā zona -zona S. 3. PVC profila montāžas dziļums ( profila biezums ) ≤ 78*mm, 
</t>
    </r>
    <r>
      <rPr>
        <b/>
        <sz val="8"/>
        <rFont val="Arial"/>
        <family val="2"/>
        <charset val="186"/>
      </rPr>
      <t>ar sekojošu logu tipu, kas ietver to montāžu</t>
    </r>
  </si>
  <si>
    <t xml:space="preserve"> D1 (b×h=2,6×2,9) ; gb.-2</t>
  </si>
  <si>
    <t xml:space="preserve"> D2 (b×h=1×1,9) ; gb.-2</t>
  </si>
  <si>
    <t xml:space="preserve"> D3 (b×h=0,9×2,0) ; gb.-2</t>
  </si>
  <si>
    <t xml:space="preserve"> D4 (b×h=1,5×2,1) ; gb.-2</t>
  </si>
  <si>
    <t>PVC durvis, krāsa - balta; stikla paketes  2k4+4LowE-Arg. Siltuma caurlaidības koef.: Ug    1,0 w/m²×K. Rāmis: REHAU Brillant-Design Dziļums: 70 mm (pēc izvēles 80 mm rāmja konstrukcija) / centra zīmogs.  Siltuma caurlaidības koef.:  Uf    1,1 W / m² K, Uw 1,1 W / m² K. Vēja noturības klase- ne zemāka par C2 (pēc LVS EN 12210). Gaisa caurlaidības klase - ne zemāka par 3 (pēc LVS EN 12207) ūdensnecaurlaidības kalse -  8A  (pēc LVS EN 12208)</t>
  </si>
  <si>
    <t xml:space="preserve"> D5 (b×h=0,75×2,1) ; gb.-3</t>
  </si>
  <si>
    <t xml:space="preserve"> D6 (b×h=0,9×1,9) ; gb.-2</t>
  </si>
  <si>
    <t>Bēniņu siltināšanai veicamie būvdarbi (ēka 002)</t>
  </si>
  <si>
    <t xml:space="preserve">Atkritumu vada demontāža, atvērumu aizdare (2 atkritunu vadi)  </t>
  </si>
  <si>
    <t>Lodžiju stiklojuma metāla detaļu specifikācija. Lodžiju paneļu virsmas atjaunošana (ēka 002)</t>
  </si>
  <si>
    <t xml:space="preserve">AVK daļa ēkai nr.002 (lielā), ēka "B" </t>
  </si>
  <si>
    <t>Ēka 002</t>
  </si>
  <si>
    <t>Koplietošanas  apkures tīkli, ēka 002</t>
  </si>
  <si>
    <t>Plastmasas PPR caurule PN 20 apkurei, Dn 40, Ø 63×10,5 mm, 1,65kg/m, montāža</t>
  </si>
  <si>
    <t>Plastmasas PPR caurule PN 20 apkurei, Dn 32, Ø 50×8,3 mm, 1,02kg/m, montāža</t>
  </si>
  <si>
    <t>Plastmasas PPR caurule PN 20 apkurei, Dn 15, Ø 25×4,2 mm, 1,02kg/m, montāža</t>
  </si>
  <si>
    <t>Ventilis, aizbīdnis, atloku ; t=110°C; P=8 bar; Dn 40, uzstādīšana</t>
  </si>
  <si>
    <t>Atloks ar iekšējo vītni Dn 40, t=110°C; P=8 bar; uzstādīšana</t>
  </si>
  <si>
    <t>Pāreja tērauds 11/2" uz PPR 63 , t=110°C; P=8 bar; uzstādīšana</t>
  </si>
  <si>
    <t>PPR PN20 cauruļvadu trejgabals, Ø 63 mm montāža</t>
  </si>
  <si>
    <t>PPR PN20 diametru maiņa, Ø 63 uz Ø 50 mm, montāža</t>
  </si>
  <si>
    <t>PPR PN20 cauruļvada pagrieziens, Dn 40, 90°, montāža</t>
  </si>
  <si>
    <t>Tērauda metinātās caurules, Dn 32, Ø 38×2, montāža, stiprināšana pie sienas</t>
  </si>
  <si>
    <t>Tērauda metinātās caurules, Dn 25, Ø 32×2 montāža, stiprināšana pie sienas</t>
  </si>
  <si>
    <t>Tērauda metinātās caurules, Dn 20, Ø 25×2 montāža, stiprināšana pie sienas</t>
  </si>
  <si>
    <t>Tērauda metinātās caurules, Dn 15, Ø 18×2 montāža, stiprināšana pie sienas</t>
  </si>
  <si>
    <t>Tērauda cauruļvadu diametru maiņa, iekš. vītne, Dn25 uz Dn20, montāža</t>
  </si>
  <si>
    <t>Tērauda cauruļvadu krust savienojums,  iekš. vītne,Dn 32,  montāža</t>
  </si>
  <si>
    <t>Tērauda cauruļvadu krust savienojums,  iekš. vītne,Dn 25,  montāža</t>
  </si>
  <si>
    <t>Tērauda cauruļvadu krust savienojums,  iekš. vītne,Dn 20,  montāža</t>
  </si>
  <si>
    <t>Cauruļvada Dn 40 termokompensācijas balsts, izbūve caur sienu/ griestiem, hermetizācija, apmetuma un krāsojuma atjaunošana</t>
  </si>
  <si>
    <t>g.b</t>
  </si>
  <si>
    <t>Cauruļvada Dn 40 siltumizolācijas čaula, b=&gt;50 mm, l= 0.040 W/K×m², caurules siltumizolēšana</t>
  </si>
  <si>
    <t>Ventilācijas sistēma, ēka 002</t>
  </si>
  <si>
    <t>Dzīvokļu siltuma uzskaites mezgls (pavisam uzstāda 30 dzīvokļos)</t>
  </si>
  <si>
    <t>Koplietošanas telpa B, J</t>
  </si>
  <si>
    <t>Ventilis, lodveida, PPR PN20, Dn 15; t=110°C; P=8 bar; uzstādīšana</t>
  </si>
  <si>
    <t>Cauruļvada, PPR Dn 15 siltumizolācijas čaula, b=&gt;30 mm, l=0.040W/K×m², caurules siltumizolēšana</t>
  </si>
  <si>
    <t>Vienistabas dzīvoklim Nr. 28; 31, 34, 37</t>
  </si>
  <si>
    <t>Vara caurule apkurei,  Dn15, montāža, stiprināšana pie sienas vai grīdlīstē</t>
  </si>
  <si>
    <t>Divistabu dzīvoklim Nr. 14, 17, 20, 23</t>
  </si>
  <si>
    <t>Divistabu dzīvoklim Nr. 12, 13, 16, 19, 22</t>
  </si>
  <si>
    <t>Trīsistabu dzīvoklim Nr. 25, 29, 32, 35, 38</t>
  </si>
  <si>
    <t>Trīsistabu dzīvoklim Nr. 11, 15, 18, 21, 24, 26, 27, 30, 33, 36</t>
  </si>
  <si>
    <t>Sastādīja</t>
  </si>
  <si>
    <t>būvprakses sertifikāts Nr.</t>
  </si>
  <si>
    <t>Tāme sastādīta</t>
  </si>
  <si>
    <t>Finanšu rezerve</t>
  </si>
  <si>
    <t>t.sk. darba aizsardzība</t>
  </si>
  <si>
    <t>Tāme sastādīta _____. gada ____. ____________</t>
  </si>
  <si>
    <t>Tiešās izmaksas kopā, t. sk. darba devēja sociālais nodoklis (%)</t>
  </si>
  <si>
    <t>1-1</t>
  </si>
  <si>
    <t>1-2</t>
  </si>
  <si>
    <t>1-3</t>
  </si>
  <si>
    <t>1-4</t>
  </si>
  <si>
    <t>1-5</t>
  </si>
  <si>
    <t>1-6</t>
  </si>
  <si>
    <t>1-7</t>
  </si>
  <si>
    <t>1-8</t>
  </si>
  <si>
    <t>Sastatnes un aizsargsiets</t>
  </si>
  <si>
    <t>Grunts</t>
  </si>
  <si>
    <t>Līmjava</t>
  </si>
  <si>
    <t>1. meh. klases apmetuma izveidošana: 1 kārtas armējošās javas un armējošā stikla šķiedras sieta uzklāšana, zemapmetuma grunts uzklāšana, dekoratīvā gatavā silikona apmetuma ar tonējumu uznešana.</t>
  </si>
  <si>
    <t>Siliktā -silikona homogēnais apmetums, 2mm graudu lielums</t>
  </si>
  <si>
    <t>Siltumizolācija sienām</t>
  </si>
  <si>
    <t>Zemapmetuma PVC  ārējā stūra profila montāža</t>
  </si>
  <si>
    <t>Zemapmetuma PVC logu, durvju restu pielaiduma profila montāža</t>
  </si>
  <si>
    <t>Zemapmetuma PVC logailas augšas profila montāža</t>
  </si>
  <si>
    <t>Zemapmetuma palodzes PVC profila montāža</t>
  </si>
  <si>
    <t>Zemapmetuma cokola PVC profila montēšana</t>
  </si>
  <si>
    <t>Armējošā līmjava</t>
  </si>
  <si>
    <t>Kvarca apmetums</t>
  </si>
  <si>
    <t>Gaismas lūku sienu  virsmu apmešana ar struktūrapmetumu un krāsošana</t>
  </si>
  <si>
    <t>Apmetums 2mm</t>
  </si>
  <si>
    <t>5.stāva lodžiju jumtiņu siltināšana un lodžiju stiprinājumi</t>
  </si>
  <si>
    <t>Dziļumgrunts</t>
  </si>
  <si>
    <t xml:space="preserve">Siltumizolācija </t>
  </si>
  <si>
    <t>Vēdināšanas komplekts Fresh 100 Thermo vai ekvivalents, Ø 102mm, montāža ārsienā</t>
  </si>
  <si>
    <t>Ultraskaņas siltuma skaitītājs Dn15 “Ultego III smart" firmas ISTA vai ekvivalents, ūdens caurplūde: Lmax=1,2 m³/st; Lopt=0,6 m³/st; Lmin=6 l/st; ūdens t° diapazons: 5–130°C; Precizitātes klase EN 1434; Spiediens 16 bar; t° sensori DIN IC 751 Pt 500 Ar divvirzienu optisko radio moduli “ISTA Optosonic U 3 radio net”; IP aizsardzības klase IP 54 (EN 60529); 868 MHz Jādarbojas sistēmā “ISTA Symphonic sensor net” un pieslēdzams pie datu pārraides ierīces “ISTA Memonic 3 radio net"</t>
  </si>
  <si>
    <t>Slēdzams metāla skapis (siltuma skaitītāja uzstādīšanai) komplektā ar 2 atslēgām</t>
  </si>
  <si>
    <t>Balansējošais vārsts USV-I; firmas Danfoss vai ekvivalents Dn15; uzstādīšana, ieregulēšana</t>
  </si>
  <si>
    <t>Termoregulators (vārsts) firmas Danfoss AR 1/2" RA-N 15 vai ekvivalents ar termostatisko sensoru RAS-C 5023 vai ekvivalents, t-120°C, P-10 bar, DP- 0.6 bar</t>
  </si>
  <si>
    <t>Logu un durvju nomaiņa</t>
  </si>
  <si>
    <t>Zemapmetuma PVC  loga pielaiduma profila montāža</t>
  </si>
  <si>
    <t xml:space="preserve">Zemapmetuma palodzes PVC profila montāža </t>
  </si>
  <si>
    <t>Apmetums, 2mm</t>
  </si>
  <si>
    <t xml:space="preserve">  grunts Korrostop vai ekvivalents</t>
  </si>
  <si>
    <t>Papildus seguma kārta Bipol EPP (3,5 kg/m²) vai ekvivalents, uz dzegas un noliekta gar dzegu, b=520 mm</t>
  </si>
  <si>
    <t>Apakšējais segums Bipol EPP (3,5 kg/m²) vai ekvivalents</t>
  </si>
  <si>
    <t>Augšējais segums Bipol EKP (4,5 kg/m²) vai ekvivalents</t>
  </si>
  <si>
    <t xml:space="preserve">   * Knauf vai ekvivalents CD profils, 60/80, dībeļots pie atvēruma sieniņas apakšējā daļā, l=1,5 m uz atvērumu</t>
  </si>
  <si>
    <t xml:space="preserve">   * papildus jumta segums 2 kārtas gar sienu, apakšā Bipol EPP(b=0,5 m) vai ekvivalents, augšā-Bipol EKP(b=0,65) vai ekvivalents</t>
  </si>
  <si>
    <t>Automātiskais balansējošais vārsts ASV - I, Dn25; t=110°C; P=8bar firmas "Danfoss" vai ekvivalents, ar pāreju uz PPR, uzstādīšana, ieregulēšana</t>
  </si>
  <si>
    <t>Automātiskais balansējošais vārsts ASV - PV Dn25 vai ekvivalents; t=110°C; P=8 bar firmas "Danfoss", ar pāreju uz PPR, uzstādīšana, ieregulēšana</t>
  </si>
  <si>
    <t>Tērauda radiatori h= 400 mm
N= 614 W; l= 800; t 70/50/24°C; komplektā ar:
atgaisotāju, termovārstu  un uzstādīšanas mezglu</t>
  </si>
  <si>
    <t>Sildķermeņa pievienojuma krāns firmas Danfoss, RLV KD vai ekvivalents komplektā ar tukšošanas krānu  t=110°C; P=8 bar; Dn15</t>
  </si>
  <si>
    <t>Automātiskais balansējošais vārsts ASV - PV Dn25; t=110°C; P=8bar firmas "Danfoss" vai ekvivalents, ar pāreju uz PPR, uzstādīšana, ieregulēšana</t>
  </si>
  <si>
    <t>Vieglbetona paneļu ārējās garansienas siltinājums  Apmetuma sistēma virs siltinājuma (AS-1) Siltinājums - fasādes akmensvate; λ=0,036W/mK b=170mm. Līmjava Gruntējums, Esošā siena vieglbetona bloki b=250mm</t>
  </si>
  <si>
    <t>Gala ārsienas siltinājums.  Apmetuma sistēma virs siltinājuma (AS-1) Siltinājums - fasādes akmensvate; λ=0,036W/mK b=170mm. Līmjava Gruntējums, Esošā siena vieglbetona bloki b=510mm</t>
  </si>
  <si>
    <t>Pamatu sienu siltinājums. Apmetuma sistēma virs siltinājuma (AS-1)  Siltinājums - ekstrudētā putupolistirola plāksne; λ=0,031* W/mK b=150mm. Līmjava Vertikālā hidroizolācija (līdz pamata apakšai) Gruntējums Esošā siena -  ribotais panelis b=350/140 mm</t>
  </si>
  <si>
    <t>Lodžiju starpsienu siltinājums.  Apmetuma sistēma virs siltinājuma (AS-2) Siltinājums - fasādes akmensvate; λ=0,037 W/mK b=30mm. Līmjava Gruntējums, Esošā dzelzsbetona starpsiena=100mm, gruntējums, līmjava, Siltinājums - fasādes akmensvate; λ=0,037 W/mK b=30mm.</t>
  </si>
  <si>
    <t>Ārsienu siltinājums. Apmetuma sistēma virs siltinājuma (AS-1 vai AS-2). Grunts, Siltinājums b=50mm, λ=0,021 W/mK, līmjava, grunts, Esošā siena vieglbetona panelis b = 250 mm</t>
  </si>
  <si>
    <t>Vieglbetona paneļu ārsienu siltinājums.  Apmetuma sistēma virs siltinājuma (AS-2) Siltinājums - fasādes akmensvate; λ=0,037 W/mK b=80mm. Līmjava Gruntējums, Esošā siena vieglbetona panelis=160mm</t>
  </si>
  <si>
    <t>Tehniskās stāva siltinājums. Apmetums, grunts, Siltumizolācija, λ=0,034 W/mK, b=50 mm. Līmjava. Vertikālā hidroizolācija. Gruntējums. Esošā  betona bloku siena b= 250 mm</t>
  </si>
  <si>
    <t>Kāpņu telpas siena bēniņos. Apmetums un ūdens emulsijas krāsa. Grunts, līmjava, Siltumizolācija, akmens vate, λ=0,036 W/mK, b=120 mm. Līmjava. Gruntējums. Esošā  betona paneļu siena b= 250 mm</t>
  </si>
  <si>
    <t>Siltinājums zem dzīvojamām telpām. Atjaunotā betona kārta, Esošais pārsegums -betona pārsegums b=220mm.Līmjava. Siltinājums - fasādes akmensvate; λ=0,036W/mK b=170mm. Līmjava uz stiklšķiedra sieta, ārējā apdare (krāsots struktūrapmetums).</t>
  </si>
  <si>
    <t>Pārsegums virs pagrabstāva. Esošais pārsegums -betona panelis ar grīdas segumu  b=220mm.Līmjava. Gruntējums. Akmensvates lamele  (0,037W/m²K) b=150mm.</t>
  </si>
  <si>
    <t>Bēniņu pārsegumu siltumizolācija. Beramā akmensvate, λ=0,041W/m²K (b=400mm, ieskaitot sablīvēšanas koef. 1,1), tvaika izolācijas plēve (b=0,2mm),esoša cementa java  ( b=50mm), esošs fibrolīta plātņu slānis ( b=~150mm), esošas hidroizolācijas slānis, esošais dz-betona pārsegums (b=220mm)</t>
  </si>
  <si>
    <t>Jumta siltinājums virs dzīvojamām telpām.Polimēra membrānas jumta segums. Akmensvate, λ=0,038W/mK b=20mm, Akmensvate λ=0,036W/mK b=140mm, Akmensvate λ=0,036W/mK b=140mm, tvaika izolācija. Esošais dzelzsbetona pārsegums (b=220mm).</t>
  </si>
  <si>
    <t>Siltinājums virs kāpņu telpām. Akmensvate, b=50 mm, Akmensvate, λ=0,036W/mK b=100mm, Akmensvate, λ=0,036W/mK b=150mm, tvaika izolācijas plēve b=0.2mm, Esošs fibrolīta plātņu slānis b=150 mm. Esošais hirdoizolācijas slānis, Esošais dzelzsbetona pārsegums (b=220mm).</t>
  </si>
  <si>
    <t>Gala ārsienas siltinājums.  Apmetuma sistēma virs siltinājuma (AS-1) Siltinājums - fasādes akmensvate ; λ=0,036W/mK b=170mm. Līmjava Gruntējums, Esošā siena vieglbetona bloki b=510mm</t>
  </si>
  <si>
    <t>Vieglbetona paneļu ārsienas siltinājums.  Apmetuma sistēma virs siltinājuma (AS-2) Siltinājums - fasādes akmensvate; λ=0,037 W/mK b=80mm. Līmjava Gruntējums, Esošā siena vieglbetona panelis=160mm</t>
  </si>
  <si>
    <t>Pārsegums virs pagrabstāva. Esošais pārsegums -betona panelis ar grīdas segumu  b=220mm.Līmjava. Gruntējums. Akmensvates lamele (0,037W/m²K) b=150mm.</t>
  </si>
  <si>
    <t>Jumta siltinājums virs dzīvojamām telpām.Polimēra membrānas jumta segums. Akmensvate, λ=0,038W/mK b=20mm, Akmensvate, λ=0,036W/mK b=140mm, Akmensvate, λ=0,036W/mK b=140mm, tvaika izolācija. Esošais dzelzsbetona pārsegums (b=220mm).</t>
  </si>
  <si>
    <t>Dībeli 215mm atbilstoši ETAG004 prasībām</t>
  </si>
  <si>
    <t>Dībeli 115mm atbilstoši ETAG004 prasībām</t>
  </si>
  <si>
    <t>Dībeli 75mm atbilstoši ETAG004 prasībām</t>
  </si>
  <si>
    <t>Siltumizolācijas ieklāšana, b=400mm</t>
  </si>
  <si>
    <t>Akmensvate b=50mm</t>
  </si>
  <si>
    <t>Akmensvate (0,036 W/mK) b=100mm</t>
  </si>
  <si>
    <t>Tvaika izolācijas plēve b=0,2mm</t>
  </si>
  <si>
    <t>Akmensvate horizontālo gaisa vadu siltināšanai 10 cm biezumā, 10 m² augšvirsma, 26 m² vertikālā virsma</t>
  </si>
  <si>
    <t>Ārsienas siltināšana no bēniņu puses, b=75 mm, h=500</t>
  </si>
  <si>
    <t>Kāpņu telpas sienu siltināšana no bēniņu puses, b=120 mm, sistēma S8</t>
  </si>
  <si>
    <t>Durvju un logu aiļu apdare ar akmensvates plātnēm b=30mm,platums~ 0,10m*</t>
  </si>
  <si>
    <t xml:space="preserve"> Siltumizolācija</t>
  </si>
  <si>
    <t>Akmensvate (0,036 W/mK)     b=100mm</t>
  </si>
  <si>
    <t>Esošās ruberoīda virsmas notīrīšana no gružiem, uzslāņojumiem</t>
  </si>
  <si>
    <t>Sastādīja:</t>
  </si>
  <si>
    <t>Pārbaudīja:</t>
  </si>
  <si>
    <t>sertifikāta Nr.</t>
  </si>
  <si>
    <t>Tāme sastādīta .gada tirgus cenās, pamatojoties uz:</t>
  </si>
  <si>
    <t>AR un BK</t>
  </si>
  <si>
    <t>daļas rasējumiem</t>
  </si>
  <si>
    <t>AVK</t>
  </si>
  <si>
    <t>RAVETTI (vai ekvivalents)</t>
  </si>
  <si>
    <t>NUOVAGIUNGAS (vai ekvivalents)</t>
  </si>
  <si>
    <t xml:space="preserve"> NAVAL (vai ekvivalents)</t>
  </si>
  <si>
    <t>RAYCHEM (vai ekvivalents)</t>
  </si>
  <si>
    <t>GA</t>
  </si>
  <si>
    <t>Stieple Al (vai cinkota tērauda), ø 8 mm, firmas ELKO-BIS, vai ekvivalents, montāžai pa jumtu.</t>
  </si>
  <si>
    <t>Stieple alumīnija ø 10 mm, DR 10 ELKO-BIS, vai ekvivalents, montāžai pa vertikālajām caurulēm</t>
  </si>
  <si>
    <t>Lenta karsti cinkota tērauda, 30×3,5 mm, firmas ELKO-BIS 83003505, vai ekvivalents, montāža tranšejā</t>
  </si>
  <si>
    <t>PVC caurule zibens  novadītāju mantāžai zem siltinājuma slāņa, l -3000 mm, ø 12 mm, ELKO-BIS, vai ekvivalents, montāžai pa vertikālajām caurulēm</t>
  </si>
  <si>
    <t>Savienojums universāls, firmas ELKO-BIS vai ekvivalents, montāža</t>
  </si>
  <si>
    <t xml:space="preserve"> Kontūra mērklemmes kaste, ELKO-BIS vai ekvivalents, stiprināna siltumizolācijā</t>
  </si>
  <si>
    <t xml:space="preserve"> Kontūra mērklemme, ELKO-BIS vai ekvivalents, montāža mērklemmes kastē</t>
  </si>
  <si>
    <t xml:space="preserve"> Zemēšanas elektrods ø 20 mm, l-1,5 m, apaļdzelzs, ELKO-BIS vai ekvivalents</t>
  </si>
  <si>
    <t xml:space="preserve"> Elektrodu uzmava, ELKO-BIS vai ekvivalents</t>
  </si>
  <si>
    <t xml:space="preserve"> Elektrodu spice, ELKO-BIS vai ekvivalents</t>
  </si>
  <si>
    <t xml:space="preserve"> Elektrodu pievienojuma klemme ar vītni, ELKO-BIS vai ekvivalents</t>
  </si>
  <si>
    <t xml:space="preserve"> Pretkorozijas mastika, ELKO-BIS vai ekvivalents</t>
  </si>
  <si>
    <t>ELT</t>
  </si>
  <si>
    <t>2-1</t>
  </si>
  <si>
    <t>2-2</t>
  </si>
  <si>
    <t>2-3</t>
  </si>
  <si>
    <t>2-4</t>
  </si>
  <si>
    <t>2-5</t>
  </si>
  <si>
    <t>2-6</t>
  </si>
  <si>
    <t>2-7</t>
  </si>
  <si>
    <t>2-8</t>
  </si>
  <si>
    <t>Savienojums universāls, firmas ELKO-BIS, montāža vai ekvivalents</t>
  </si>
  <si>
    <t>Zemējuma ievads, tērauda cinkots, ø 10 mm, l- 5,5 m, ELKO-BIS vai ekvivalents, montāža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</si>
</sst>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р_._-;\-* #,##0.00_р_._-;_-* \-??_р_._-;_-@_-"/>
    <numFmt numFmtId="165" formatCode="_-* #,##0.00_-;\-* #,##0.00_-;_-* \-??_-;_-@_-"/>
    <numFmt numFmtId="166" formatCode="_-* #,##0.00&quot;р.&quot;_-;\-* #,##0.00&quot;р.&quot;_-;_-* \-??&quot;р.&quot;_-;_-@_-"/>
    <numFmt numFmtId="167" formatCode="_-* #,##0.00\ _L_s_-;\-* #,##0.00\ _L_s_-;_-* \-??\ _L_s_-;_-@_-"/>
    <numFmt numFmtId="168" formatCode="0.0"/>
    <numFmt numFmtId="169" formatCode="0.000"/>
  </numFmts>
  <fonts count="45" x14ac:knownFonts="1">
    <font>
      <sz val="10"/>
      <name val="Arial"/>
      <family val="2"/>
      <charset val="186"/>
    </font>
    <font>
      <sz val="11"/>
      <color indexed="17"/>
      <name val="Calibri"/>
      <family val="2"/>
      <charset val="186"/>
    </font>
    <font>
      <i/>
      <sz val="8"/>
      <color indexed="23"/>
      <name val="Arial"/>
      <family val="2"/>
      <charset val="186"/>
    </font>
    <font>
      <sz val="11"/>
      <color indexed="8"/>
      <name val="Calibri"/>
      <family val="2"/>
      <charset val="186"/>
    </font>
    <font>
      <sz val="10"/>
      <name val="Arial"/>
      <family val="2"/>
      <charset val="204"/>
    </font>
    <font>
      <sz val="11"/>
      <color indexed="8"/>
      <name val="Calibri"/>
      <family val="2"/>
      <charset val="1"/>
    </font>
    <font>
      <sz val="10"/>
      <name val="Arial Cyr"/>
      <family val="2"/>
      <charset val="204"/>
    </font>
    <font>
      <sz val="10"/>
      <name val="Arial"/>
      <family val="2"/>
      <charset val="1"/>
    </font>
    <font>
      <sz val="11"/>
      <color indexed="8"/>
      <name val="Calibri"/>
      <family val="2"/>
      <charset val="204"/>
    </font>
    <font>
      <sz val="8"/>
      <name val="Arial"/>
      <family val="2"/>
      <charset val="186"/>
    </font>
    <font>
      <b/>
      <sz val="8"/>
      <name val="Arial"/>
      <family val="2"/>
      <charset val="186"/>
    </font>
    <font>
      <b/>
      <sz val="8"/>
      <name val="Arial"/>
      <family val="2"/>
      <charset val="204"/>
    </font>
    <font>
      <sz val="8"/>
      <name val="Arial"/>
      <family val="2"/>
      <charset val="204"/>
    </font>
    <font>
      <i/>
      <sz val="8"/>
      <name val="Arial"/>
      <family val="2"/>
      <charset val="186"/>
    </font>
    <font>
      <u/>
      <sz val="8"/>
      <name val="Arial"/>
      <family val="2"/>
      <charset val="204"/>
    </font>
    <font>
      <sz val="8"/>
      <color indexed="8"/>
      <name val="Arial"/>
      <family val="2"/>
      <charset val="186"/>
    </font>
    <font>
      <b/>
      <sz val="8"/>
      <color indexed="8"/>
      <name val="Arial"/>
      <family val="2"/>
      <charset val="186"/>
    </font>
    <font>
      <sz val="6"/>
      <color indexed="8"/>
      <name val="Arial"/>
      <family val="2"/>
      <charset val="186"/>
    </font>
    <font>
      <b/>
      <sz val="6"/>
      <color indexed="8"/>
      <name val="Arial"/>
      <family val="2"/>
      <charset val="186"/>
    </font>
    <font>
      <sz val="8"/>
      <color indexed="10"/>
      <name val="Arial"/>
      <family val="2"/>
      <charset val="186"/>
    </font>
    <font>
      <sz val="8"/>
      <color indexed="57"/>
      <name val="Arial"/>
      <family val="2"/>
      <charset val="186"/>
    </font>
    <font>
      <b/>
      <sz val="8"/>
      <color indexed="57"/>
      <name val="Arial"/>
      <family val="2"/>
      <charset val="186"/>
    </font>
    <font>
      <b/>
      <sz val="8"/>
      <color indexed="10"/>
      <name val="Arial"/>
      <family val="2"/>
      <charset val="186"/>
    </font>
    <font>
      <b/>
      <i/>
      <sz val="10"/>
      <name val="Arial"/>
      <family val="2"/>
      <charset val="186"/>
    </font>
    <font>
      <vertAlign val="superscript"/>
      <sz val="10"/>
      <name val="Arial"/>
      <family val="2"/>
      <charset val="186"/>
    </font>
    <font>
      <b/>
      <sz val="10"/>
      <name val="Arial"/>
      <family val="2"/>
      <charset val="186"/>
    </font>
    <font>
      <i/>
      <sz val="10"/>
      <name val="Arial"/>
      <family val="2"/>
      <charset val="186"/>
    </font>
    <font>
      <sz val="10"/>
      <color indexed="10"/>
      <name val="Arial"/>
      <family val="2"/>
      <charset val="186"/>
    </font>
    <font>
      <sz val="8"/>
      <name val="Calibri"/>
      <family val="2"/>
      <charset val="186"/>
    </font>
    <font>
      <b/>
      <sz val="8"/>
      <name val="Calibri"/>
      <family val="2"/>
      <charset val="186"/>
    </font>
    <font>
      <i/>
      <sz val="8"/>
      <name val="Arial"/>
      <family val="2"/>
      <charset val="204"/>
    </font>
    <font>
      <b/>
      <u/>
      <sz val="8"/>
      <name val="Arial"/>
      <family val="2"/>
      <charset val="186"/>
    </font>
    <font>
      <b/>
      <i/>
      <sz val="8"/>
      <name val="Arial"/>
      <family val="2"/>
      <charset val="186"/>
    </font>
    <font>
      <b/>
      <sz val="10"/>
      <name val="Arial"/>
      <family val="2"/>
      <charset val="204"/>
    </font>
    <font>
      <vertAlign val="superscript"/>
      <sz val="8"/>
      <name val="Arial"/>
      <family val="2"/>
      <charset val="186"/>
    </font>
    <font>
      <sz val="8"/>
      <color indexed="8"/>
      <name val="Calibri"/>
      <family val="2"/>
      <charset val="186"/>
    </font>
    <font>
      <sz val="10"/>
      <name val="Arial"/>
      <family val="2"/>
      <charset val="186"/>
    </font>
    <font>
      <i/>
      <sz val="11"/>
      <color rgb="FF7F7F7F"/>
      <name val="Calibri"/>
      <family val="2"/>
      <charset val="186"/>
      <scheme val="minor"/>
    </font>
    <font>
      <sz val="8"/>
      <color theme="1"/>
      <name val="Arial"/>
      <family val="2"/>
      <charset val="186"/>
    </font>
    <font>
      <b/>
      <sz val="8"/>
      <color theme="1"/>
      <name val="Arial"/>
      <family val="2"/>
      <charset val="186"/>
    </font>
    <font>
      <i/>
      <sz val="7"/>
      <color theme="1"/>
      <name val="Arial"/>
      <family val="2"/>
      <charset val="186"/>
    </font>
    <font>
      <sz val="7"/>
      <color theme="1"/>
      <name val="Arial"/>
      <family val="2"/>
      <charset val="186"/>
    </font>
    <font>
      <sz val="8"/>
      <color theme="1"/>
      <name val="Arial"/>
      <family val="2"/>
    </font>
    <font>
      <i/>
      <sz val="7"/>
      <color theme="1"/>
      <name val="Arial"/>
      <family val="2"/>
    </font>
    <font>
      <b/>
      <sz val="8"/>
      <color theme="1"/>
      <name val="Arial"/>
      <family val="2"/>
    </font>
  </fonts>
  <fills count="6">
    <fill>
      <patternFill patternType="none"/>
    </fill>
    <fill>
      <patternFill patternType="gray125"/>
    </fill>
    <fill>
      <patternFill patternType="solid">
        <fgColor indexed="42"/>
        <bgColor indexed="27"/>
      </patternFill>
    </fill>
    <fill>
      <patternFill patternType="solid">
        <fgColor indexed="26"/>
        <bgColor indexed="9"/>
      </patternFill>
    </fill>
    <fill>
      <patternFill patternType="solid">
        <fgColor indexed="9"/>
        <bgColor indexed="26"/>
      </patternFill>
    </fill>
    <fill>
      <patternFill patternType="solid">
        <fgColor indexed="13"/>
        <bgColor indexed="34"/>
      </patternFill>
    </fill>
  </fills>
  <borders count="30">
    <border>
      <left/>
      <right/>
      <top/>
      <bottom/>
      <diagonal/>
    </border>
    <border>
      <left style="thin">
        <color indexed="8"/>
      </left>
      <right style="thin">
        <color indexed="8"/>
      </right>
      <top style="thin">
        <color indexed="8"/>
      </top>
      <bottom style="thin">
        <color indexed="8"/>
      </bottom>
      <diagonal/>
    </border>
    <border>
      <left/>
      <right style="medium">
        <color indexed="8"/>
      </right>
      <top/>
      <bottom/>
      <diagonal/>
    </border>
    <border>
      <left style="medium">
        <color indexed="8"/>
      </left>
      <right style="medium">
        <color indexed="8"/>
      </right>
      <top style="medium">
        <color indexed="8"/>
      </top>
      <bottom style="medium">
        <color indexed="8"/>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diagonal/>
    </border>
    <border>
      <left/>
      <right/>
      <top style="thin">
        <color indexed="8"/>
      </top>
      <bottom style="thin">
        <color indexed="8"/>
      </bottom>
      <diagonal/>
    </border>
    <border>
      <left style="thin">
        <color indexed="8"/>
      </left>
      <right/>
      <top/>
      <bottom style="thin">
        <color indexed="8"/>
      </bottom>
      <diagonal/>
    </border>
    <border>
      <left style="thin">
        <color indexed="8"/>
      </left>
      <right/>
      <top style="thin">
        <color indexed="8"/>
      </top>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8"/>
      </left>
      <right/>
      <top style="medium">
        <color indexed="8"/>
      </top>
      <bottom style="medium">
        <color indexed="8"/>
      </bottom>
      <diagonal/>
    </border>
    <border>
      <left/>
      <right/>
      <top/>
      <bottom style="medium">
        <color indexed="8"/>
      </bottom>
      <diagonal/>
    </border>
    <border>
      <left style="medium">
        <color indexed="8"/>
      </left>
      <right style="medium">
        <color indexed="8"/>
      </right>
      <top style="medium">
        <color indexed="8"/>
      </top>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thin">
        <color auto="1"/>
      </left>
      <right style="thin">
        <color auto="1"/>
      </right>
      <top style="thin">
        <color auto="1"/>
      </top>
      <bottom style="thin">
        <color auto="1"/>
      </bottom>
      <diagonal/>
    </border>
  </borders>
  <cellStyleXfs count="45">
    <xf numFmtId="0" fontId="0" fillId="0" borderId="0"/>
    <xf numFmtId="164" fontId="36" fillId="0" borderId="0" applyFill="0" applyBorder="0" applyAlignment="0" applyProtection="0"/>
    <xf numFmtId="165" fontId="36" fillId="0" borderId="0" applyFill="0" applyBorder="0" applyAlignment="0" applyProtection="0"/>
    <xf numFmtId="165" fontId="36" fillId="0" borderId="0" applyFill="0" applyBorder="0" applyAlignment="0" applyProtection="0"/>
    <xf numFmtId="166" fontId="36" fillId="0" borderId="0" applyFill="0" applyBorder="0" applyAlignment="0" applyProtection="0"/>
    <xf numFmtId="0" fontId="1" fillId="2" borderId="0" applyBorder="0" applyProtection="0"/>
    <xf numFmtId="0" fontId="2" fillId="0" borderId="0" applyNumberFormat="0" applyFill="0" applyBorder="0" applyAlignment="0" applyProtection="0"/>
    <xf numFmtId="0" fontId="1" fillId="2" borderId="0" applyNumberFormat="0" applyBorder="0" applyAlignment="0" applyProtection="0"/>
    <xf numFmtId="0" fontId="1" fillId="2" borderId="0" applyNumberFormat="0" applyBorder="0" applyAlignment="0" applyProtection="0"/>
    <xf numFmtId="0" fontId="3" fillId="0" borderId="0"/>
    <xf numFmtId="0" fontId="3" fillId="0" borderId="0"/>
    <xf numFmtId="0" fontId="3" fillId="0" borderId="0"/>
    <xf numFmtId="0" fontId="36" fillId="0" borderId="0">
      <alignment textRotation="90"/>
    </xf>
    <xf numFmtId="0" fontId="36" fillId="0" borderId="0"/>
    <xf numFmtId="0" fontId="36" fillId="0" borderId="0">
      <alignment textRotation="90"/>
    </xf>
    <xf numFmtId="0" fontId="36" fillId="0" borderId="0"/>
    <xf numFmtId="0" fontId="3" fillId="0" borderId="0"/>
    <xf numFmtId="0" fontId="36" fillId="0" borderId="0"/>
    <xf numFmtId="0" fontId="4" fillId="0" borderId="0"/>
    <xf numFmtId="0" fontId="4" fillId="0" borderId="0"/>
    <xf numFmtId="0" fontId="3" fillId="0" borderId="0"/>
    <xf numFmtId="0" fontId="5" fillId="0" borderId="0"/>
    <xf numFmtId="0" fontId="5" fillId="0" borderId="0"/>
    <xf numFmtId="0" fontId="36" fillId="0" borderId="0"/>
    <xf numFmtId="0" fontId="6" fillId="0" borderId="0"/>
    <xf numFmtId="0" fontId="3" fillId="0" borderId="0"/>
    <xf numFmtId="0" fontId="3" fillId="0" borderId="0"/>
    <xf numFmtId="0" fontId="3" fillId="0" borderId="0"/>
    <xf numFmtId="0" fontId="7" fillId="0" borderId="0"/>
    <xf numFmtId="0" fontId="36" fillId="0" borderId="0"/>
    <xf numFmtId="0" fontId="7" fillId="0" borderId="0"/>
    <xf numFmtId="0" fontId="36" fillId="0" borderId="0"/>
    <xf numFmtId="0" fontId="36" fillId="0" borderId="0"/>
    <xf numFmtId="0" fontId="36" fillId="0" borderId="0"/>
    <xf numFmtId="0" fontId="36" fillId="0" borderId="0"/>
    <xf numFmtId="0" fontId="36" fillId="0" borderId="0"/>
    <xf numFmtId="0" fontId="36" fillId="0" borderId="0"/>
    <xf numFmtId="0" fontId="8" fillId="0" borderId="0"/>
    <xf numFmtId="9" fontId="36" fillId="0" borderId="0" applyFill="0" applyBorder="0" applyAlignment="0" applyProtection="0"/>
    <xf numFmtId="0" fontId="36" fillId="0" borderId="0"/>
    <xf numFmtId="0" fontId="7" fillId="0" borderId="0"/>
    <xf numFmtId="0" fontId="36" fillId="0" borderId="0"/>
    <xf numFmtId="0" fontId="7" fillId="0" borderId="0"/>
    <xf numFmtId="0" fontId="37" fillId="0" borderId="0" applyNumberFormat="0" applyFill="0" applyBorder="0" applyAlignment="0" applyProtection="0"/>
    <xf numFmtId="0" fontId="3" fillId="0" borderId="0"/>
  </cellStyleXfs>
  <cellXfs count="551">
    <xf numFmtId="0" fontId="0" fillId="0" borderId="0" xfId="0"/>
    <xf numFmtId="0" fontId="9" fillId="0" borderId="0" xfId="18" applyFont="1" applyFill="1" applyAlignment="1">
      <alignment vertical="center" wrapText="1"/>
    </xf>
    <xf numFmtId="0" fontId="9" fillId="0" borderId="0" xfId="18" applyFont="1" applyFill="1" applyAlignment="1">
      <alignment vertical="center"/>
    </xf>
    <xf numFmtId="0" fontId="10" fillId="0" borderId="0" xfId="18" applyFont="1" applyFill="1" applyAlignment="1">
      <alignment horizontal="left" vertical="center"/>
    </xf>
    <xf numFmtId="0" fontId="9" fillId="0" borderId="0" xfId="18" applyFont="1" applyFill="1" applyAlignment="1">
      <alignment horizontal="left" vertical="center"/>
    </xf>
    <xf numFmtId="0" fontId="10" fillId="0" borderId="0" xfId="39" applyFont="1" applyAlignment="1">
      <alignment horizontal="left" vertical="center"/>
    </xf>
    <xf numFmtId="0" fontId="9" fillId="0" borderId="0" xfId="39" applyFont="1" applyBorder="1" applyAlignment="1">
      <alignment horizontal="left" vertical="center"/>
    </xf>
    <xf numFmtId="0" fontId="9" fillId="0" borderId="0" xfId="39" applyFont="1" applyFill="1" applyBorder="1" applyAlignment="1">
      <alignment horizontal="left" vertical="center"/>
    </xf>
    <xf numFmtId="0" fontId="9" fillId="0" borderId="0" xfId="39" applyFont="1" applyFill="1" applyAlignment="1">
      <alignment horizontal="left" vertical="center"/>
    </xf>
    <xf numFmtId="0" fontId="9" fillId="0" borderId="0" xfId="18" applyFont="1" applyFill="1" applyAlignment="1">
      <alignment horizontal="right" vertical="center"/>
    </xf>
    <xf numFmtId="0" fontId="9" fillId="0" borderId="0" xfId="18" applyFont="1" applyFill="1" applyAlignment="1">
      <alignment horizontal="center" vertical="center" wrapText="1"/>
    </xf>
    <xf numFmtId="2" fontId="9" fillId="0" borderId="0" xfId="39" applyNumberFormat="1" applyFont="1" applyFill="1" applyBorder="1" applyAlignment="1">
      <alignment horizontal="center" vertical="center" wrapText="1"/>
    </xf>
    <xf numFmtId="0" fontId="10" fillId="0" borderId="0" xfId="39" applyFont="1" applyFill="1" applyBorder="1" applyAlignment="1">
      <alignment horizontal="center" vertical="center" wrapText="1"/>
    </xf>
    <xf numFmtId="0" fontId="9" fillId="0" borderId="1" xfId="32" applyNumberFormat="1" applyFont="1" applyFill="1" applyBorder="1" applyAlignment="1" applyProtection="1">
      <alignment horizontal="center" vertical="center" wrapText="1"/>
    </xf>
    <xf numFmtId="0" fontId="9" fillId="0" borderId="1" xfId="18" applyFont="1" applyFill="1" applyBorder="1" applyAlignment="1">
      <alignment horizontal="center" vertical="center" wrapText="1"/>
    </xf>
    <xf numFmtId="0" fontId="9" fillId="0" borderId="0" xfId="18" applyFont="1" applyFill="1" applyBorder="1" applyAlignment="1">
      <alignment horizontal="center" vertical="center" wrapText="1"/>
    </xf>
    <xf numFmtId="0" fontId="9" fillId="0" borderId="0" xfId="18" applyFont="1" applyFill="1" applyBorder="1" applyAlignment="1">
      <alignment horizontal="center" vertical="center"/>
    </xf>
    <xf numFmtId="0" fontId="9" fillId="0" borderId="1" xfId="18" applyNumberFormat="1" applyFont="1" applyFill="1" applyBorder="1" applyAlignment="1" applyProtection="1">
      <alignment horizontal="center" vertical="center" wrapText="1"/>
    </xf>
    <xf numFmtId="0" fontId="9" fillId="0" borderId="1" xfId="18" applyNumberFormat="1" applyFont="1" applyFill="1" applyBorder="1" applyAlignment="1" applyProtection="1">
      <alignment vertical="center" wrapText="1"/>
    </xf>
    <xf numFmtId="0" fontId="9" fillId="0" borderId="0" xfId="18" applyNumberFormat="1" applyFont="1" applyFill="1" applyBorder="1" applyAlignment="1" applyProtection="1">
      <alignment vertical="center"/>
    </xf>
    <xf numFmtId="0" fontId="9" fillId="0" borderId="0" xfId="18" applyNumberFormat="1" applyFont="1" applyFill="1" applyBorder="1" applyAlignment="1" applyProtection="1">
      <alignment vertical="center" wrapText="1"/>
    </xf>
    <xf numFmtId="0" fontId="9" fillId="0" borderId="0" xfId="18" applyNumberFormat="1" applyFont="1" applyFill="1" applyBorder="1" applyAlignment="1" applyProtection="1">
      <alignment horizontal="center" vertical="center" wrapText="1"/>
    </xf>
    <xf numFmtId="167" fontId="9" fillId="0" borderId="0" xfId="18" applyNumberFormat="1" applyFont="1" applyFill="1" applyBorder="1" applyAlignment="1" applyProtection="1">
      <alignment horizontal="center" vertical="center" wrapText="1"/>
    </xf>
    <xf numFmtId="0" fontId="11" fillId="0" borderId="0" xfId="18" applyFont="1" applyFill="1" applyAlignment="1">
      <alignment horizontal="right" vertical="center" wrapText="1"/>
    </xf>
    <xf numFmtId="0" fontId="11" fillId="0" borderId="0" xfId="18" applyFont="1" applyFill="1" applyAlignment="1">
      <alignment horizontal="center" vertical="center" wrapText="1"/>
    </xf>
    <xf numFmtId="167" fontId="10" fillId="0" borderId="0" xfId="18" applyNumberFormat="1" applyFont="1" applyFill="1" applyBorder="1" applyAlignment="1" applyProtection="1">
      <alignment vertical="center" wrapText="1"/>
    </xf>
    <xf numFmtId="9" fontId="11" fillId="0" borderId="0" xfId="18" applyNumberFormat="1" applyFont="1" applyFill="1" applyAlignment="1">
      <alignment horizontal="center" vertical="center" wrapText="1"/>
    </xf>
    <xf numFmtId="0" fontId="11" fillId="0" borderId="0" xfId="18" applyFont="1" applyFill="1" applyAlignment="1">
      <alignment vertical="center" wrapText="1"/>
    </xf>
    <xf numFmtId="2" fontId="9" fillId="0" borderId="0" xfId="18" applyNumberFormat="1" applyFont="1" applyFill="1" applyAlignment="1">
      <alignment vertical="center"/>
    </xf>
    <xf numFmtId="0" fontId="12" fillId="0" borderId="0" xfId="32" applyNumberFormat="1" applyFont="1" applyFill="1" applyBorder="1" applyAlignment="1" applyProtection="1">
      <alignment horizontal="right" vertical="center" wrapText="1"/>
    </xf>
    <xf numFmtId="0" fontId="9" fillId="0" borderId="0" xfId="18" applyFont="1" applyFill="1" applyAlignment="1">
      <alignment horizontal="right" vertical="center" wrapText="1"/>
    </xf>
    <xf numFmtId="0" fontId="12" fillId="0" borderId="0" xfId="13" applyFont="1" applyFill="1" applyAlignment="1">
      <alignment horizontal="right" vertical="center" wrapText="1"/>
    </xf>
    <xf numFmtId="0" fontId="0" fillId="0" borderId="0" xfId="0" applyFont="1" applyFill="1" applyAlignment="1">
      <alignment vertical="center" wrapText="1"/>
    </xf>
    <xf numFmtId="0" fontId="0" fillId="0" borderId="0" xfId="0" applyFont="1" applyFill="1" applyAlignment="1">
      <alignment vertical="center"/>
    </xf>
    <xf numFmtId="0" fontId="12" fillId="0" borderId="0" xfId="0" applyFont="1" applyFill="1" applyAlignment="1">
      <alignment horizontal="center" vertical="center" wrapText="1"/>
    </xf>
    <xf numFmtId="0" fontId="10" fillId="0" borderId="0" xfId="39" applyFont="1" applyFill="1" applyBorder="1" applyAlignment="1">
      <alignment horizontal="left" vertical="center"/>
    </xf>
    <xf numFmtId="0" fontId="12" fillId="0" borderId="0" xfId="0" applyFont="1" applyFill="1" applyAlignment="1">
      <alignment horizontal="left" vertical="center"/>
    </xf>
    <xf numFmtId="0" fontId="0" fillId="0" borderId="0" xfId="0" applyFont="1" applyFill="1" applyAlignment="1">
      <alignment horizontal="left" vertical="center"/>
    </xf>
    <xf numFmtId="0" fontId="11" fillId="0" borderId="0" xfId="33" applyFont="1" applyFill="1" applyAlignment="1">
      <alignment horizontal="left" vertical="center"/>
    </xf>
    <xf numFmtId="0" fontId="10" fillId="0" borderId="0" xfId="39" applyFont="1" applyFill="1" applyAlignment="1">
      <alignment horizontal="left" vertical="center"/>
    </xf>
    <xf numFmtId="0" fontId="12" fillId="0" borderId="0" xfId="33" applyFont="1" applyFill="1" applyAlignment="1">
      <alignment horizontal="left" vertical="center"/>
    </xf>
    <xf numFmtId="0" fontId="9" fillId="0" borderId="0" xfId="33" applyFont="1" applyFill="1" applyAlignment="1">
      <alignment horizontal="left" vertical="center"/>
    </xf>
    <xf numFmtId="0" fontId="9" fillId="0" borderId="0" xfId="39" applyFont="1" applyFill="1" applyBorder="1" applyAlignment="1">
      <alignment horizontal="right" vertical="center"/>
    </xf>
    <xf numFmtId="0" fontId="12" fillId="0" borderId="0" xfId="0" applyFont="1" applyFill="1" applyAlignment="1">
      <alignment horizontal="right" vertical="center"/>
    </xf>
    <xf numFmtId="0" fontId="0" fillId="0" borderId="0" xfId="0" applyFont="1" applyFill="1" applyAlignment="1">
      <alignment horizontal="right" vertical="center"/>
    </xf>
    <xf numFmtId="0" fontId="9" fillId="0" borderId="0" xfId="39" applyFont="1" applyFill="1" applyBorder="1" applyAlignment="1">
      <alignment horizontal="left" vertical="center" textRotation="90"/>
    </xf>
    <xf numFmtId="2" fontId="10" fillId="0" borderId="0" xfId="18" applyNumberFormat="1" applyFont="1" applyFill="1" applyAlignment="1">
      <alignment horizontal="center" vertical="center" wrapText="1"/>
    </xf>
    <xf numFmtId="0" fontId="9" fillId="0" borderId="0" xfId="39" applyFont="1" applyFill="1" applyAlignment="1">
      <alignment horizontal="center" vertical="center" wrapText="1"/>
    </xf>
    <xf numFmtId="0" fontId="0" fillId="0" borderId="0" xfId="0" applyFont="1" applyFill="1" applyAlignment="1">
      <alignment horizontal="center" vertical="center" wrapText="1"/>
    </xf>
    <xf numFmtId="0" fontId="10" fillId="0" borderId="1" xfId="18" applyFont="1" applyFill="1" applyBorder="1" applyAlignment="1">
      <alignment horizontal="center" vertical="center" wrapText="1"/>
    </xf>
    <xf numFmtId="0" fontId="11" fillId="0" borderId="0" xfId="0" applyFont="1" applyFill="1" applyAlignment="1">
      <alignment horizontal="center" vertical="center"/>
    </xf>
    <xf numFmtId="0" fontId="12" fillId="0" borderId="1" xfId="0" applyFont="1" applyFill="1" applyBorder="1" applyAlignment="1">
      <alignment horizontal="center" vertical="center" wrapText="1"/>
    </xf>
    <xf numFmtId="0" fontId="12" fillId="0" borderId="1" xfId="18" applyNumberFormat="1" applyFont="1" applyFill="1" applyBorder="1" applyAlignment="1" applyProtection="1">
      <alignment horizontal="left" vertical="center" wrapText="1"/>
    </xf>
    <xf numFmtId="165" fontId="9" fillId="0" borderId="1" xfId="18" applyNumberFormat="1" applyFont="1" applyFill="1" applyBorder="1" applyAlignment="1" applyProtection="1">
      <alignment horizontal="right" vertical="center" wrapText="1"/>
    </xf>
    <xf numFmtId="2" fontId="12" fillId="0" borderId="0" xfId="0" applyNumberFormat="1" applyFont="1" applyFill="1" applyAlignment="1">
      <alignment horizontal="center" vertical="center"/>
    </xf>
    <xf numFmtId="165" fontId="9" fillId="0" borderId="1" xfId="18" applyNumberFormat="1" applyFont="1" applyFill="1" applyBorder="1" applyAlignment="1" applyProtection="1">
      <alignment horizontal="right" vertical="center"/>
    </xf>
    <xf numFmtId="0" fontId="9" fillId="0" borderId="1" xfId="0" applyFont="1" applyFill="1" applyBorder="1" applyAlignment="1">
      <alignment vertical="center" wrapText="1"/>
    </xf>
    <xf numFmtId="0" fontId="9" fillId="0" borderId="1" xfId="39" applyFont="1" applyFill="1" applyBorder="1" applyAlignment="1">
      <alignment vertical="center" wrapText="1"/>
    </xf>
    <xf numFmtId="0" fontId="12" fillId="0" borderId="0" xfId="0" applyFont="1" applyFill="1" applyBorder="1" applyAlignment="1">
      <alignment horizontal="center" vertical="center" wrapText="1"/>
    </xf>
    <xf numFmtId="0" fontId="12" fillId="0" borderId="0" xfId="39" applyFont="1" applyFill="1" applyBorder="1" applyAlignment="1">
      <alignment vertical="center" wrapText="1"/>
    </xf>
    <xf numFmtId="165" fontId="10" fillId="0" borderId="0" xfId="18" applyNumberFormat="1" applyFont="1" applyFill="1" applyBorder="1" applyAlignment="1" applyProtection="1">
      <alignment horizontal="right" vertical="center" wrapText="1"/>
    </xf>
    <xf numFmtId="165" fontId="10" fillId="0" borderId="0" xfId="18" applyNumberFormat="1" applyFont="1" applyFill="1" applyBorder="1" applyAlignment="1" applyProtection="1">
      <alignment horizontal="right" vertical="center"/>
    </xf>
    <xf numFmtId="0" fontId="9" fillId="0" borderId="0" xfId="18" applyFont="1" applyFill="1" applyAlignment="1">
      <alignment horizontal="left" vertical="center" wrapText="1"/>
    </xf>
    <xf numFmtId="9" fontId="9" fillId="0" borderId="0" xfId="18" applyNumberFormat="1" applyFont="1" applyFill="1" applyAlignment="1">
      <alignment horizontal="center" vertical="center"/>
    </xf>
    <xf numFmtId="165" fontId="9" fillId="0" borderId="0" xfId="18" applyNumberFormat="1" applyFont="1" applyFill="1" applyBorder="1" applyAlignment="1" applyProtection="1">
      <alignment vertical="center"/>
    </xf>
    <xf numFmtId="0" fontId="12" fillId="0" borderId="0" xfId="0" applyFont="1" applyFill="1" applyAlignment="1">
      <alignment horizontal="center" vertical="center"/>
    </xf>
    <xf numFmtId="0" fontId="9" fillId="0" borderId="0" xfId="18" applyFont="1" applyFill="1" applyAlignment="1">
      <alignment horizontal="center" vertical="center"/>
    </xf>
    <xf numFmtId="165" fontId="10" fillId="0" borderId="0" xfId="18" applyNumberFormat="1" applyFont="1" applyFill="1" applyBorder="1" applyAlignment="1" applyProtection="1">
      <alignment vertical="center"/>
    </xf>
    <xf numFmtId="167" fontId="10" fillId="0" borderId="0" xfId="18" applyNumberFormat="1" applyFont="1" applyFill="1" applyBorder="1" applyAlignment="1" applyProtection="1">
      <alignment vertical="center"/>
    </xf>
    <xf numFmtId="2" fontId="10" fillId="0" borderId="0" xfId="18" applyNumberFormat="1" applyFont="1" applyFill="1" applyAlignment="1">
      <alignment horizontal="center" vertical="center"/>
    </xf>
    <xf numFmtId="0" fontId="12" fillId="0" borderId="0" xfId="18" applyFont="1" applyFill="1" applyAlignment="1">
      <alignment horizontal="right" vertical="center"/>
    </xf>
    <xf numFmtId="2" fontId="12" fillId="0" borderId="0" xfId="18" applyNumberFormat="1" applyFont="1" applyFill="1" applyAlignment="1">
      <alignment horizontal="center" vertical="center"/>
    </xf>
    <xf numFmtId="0" fontId="12" fillId="0" borderId="0" xfId="0" applyFont="1" applyFill="1" applyAlignment="1">
      <alignment vertical="center" wrapText="1"/>
    </xf>
    <xf numFmtId="0" fontId="12" fillId="0" borderId="0" xfId="0" applyFont="1" applyFill="1" applyAlignment="1">
      <alignment horizontal="left" vertical="center" wrapText="1"/>
    </xf>
    <xf numFmtId="0" fontId="12" fillId="0" borderId="0" xfId="0" applyFont="1" applyFill="1" applyAlignment="1">
      <alignment vertical="center"/>
    </xf>
    <xf numFmtId="0" fontId="12" fillId="0" borderId="0" xfId="0" applyFont="1" applyFill="1" applyBorder="1" applyAlignment="1">
      <alignment vertical="center" wrapText="1"/>
    </xf>
    <xf numFmtId="0" fontId="12" fillId="0" borderId="3" xfId="39" applyFont="1" applyFill="1" applyBorder="1" applyAlignment="1">
      <alignment horizontal="left" vertical="center"/>
    </xf>
    <xf numFmtId="0" fontId="12" fillId="0" borderId="0" xfId="39" applyFont="1" applyFill="1" applyAlignment="1">
      <alignment horizontal="left" vertical="center"/>
    </xf>
    <xf numFmtId="0" fontId="9" fillId="0" borderId="0" xfId="0" applyFont="1" applyFill="1" applyAlignment="1">
      <alignment horizontal="left" vertical="center"/>
    </xf>
    <xf numFmtId="2" fontId="12" fillId="0" borderId="3" xfId="39" applyNumberFormat="1" applyFont="1" applyFill="1" applyBorder="1" applyAlignment="1">
      <alignment horizontal="right" vertical="center"/>
    </xf>
    <xf numFmtId="0" fontId="9" fillId="0" borderId="0" xfId="0" applyFont="1" applyFill="1" applyAlignment="1">
      <alignment horizontal="right" vertical="center"/>
    </xf>
    <xf numFmtId="0" fontId="12" fillId="0" borderId="0" xfId="39" applyFont="1" applyFill="1" applyBorder="1" applyAlignment="1">
      <alignment horizontal="left" vertical="center"/>
    </xf>
    <xf numFmtId="0" fontId="9" fillId="2" borderId="1" xfId="0" applyFont="1" applyFill="1" applyBorder="1" applyAlignment="1">
      <alignment horizontal="center" vertical="center" textRotation="90" wrapText="1"/>
    </xf>
    <xf numFmtId="0" fontId="9" fillId="2" borderId="1" xfId="0" applyFont="1" applyFill="1" applyBorder="1" applyAlignment="1">
      <alignment horizontal="center" vertical="center" wrapText="1"/>
    </xf>
    <xf numFmtId="0" fontId="13" fillId="0" borderId="1" xfId="40" applyFont="1" applyFill="1" applyBorder="1" applyAlignment="1">
      <alignment horizontal="left" vertical="center"/>
    </xf>
    <xf numFmtId="0" fontId="13" fillId="0" borderId="1" xfId="40" applyFont="1" applyFill="1" applyBorder="1" applyAlignment="1">
      <alignment horizontal="center" vertical="center"/>
    </xf>
    <xf numFmtId="0" fontId="13" fillId="0" borderId="1" xfId="40" applyFont="1" applyFill="1" applyBorder="1" applyAlignment="1">
      <alignment horizontal="center" vertical="center" wrapText="1"/>
    </xf>
    <xf numFmtId="2" fontId="9" fillId="0" borderId="1" xfId="40" applyNumberFormat="1" applyFont="1" applyFill="1" applyBorder="1" applyAlignment="1">
      <alignment horizontal="left" vertical="center"/>
    </xf>
    <xf numFmtId="0" fontId="9" fillId="0" borderId="1" xfId="13" applyFont="1" applyFill="1" applyBorder="1" applyAlignment="1">
      <alignment horizontal="center" vertical="center" wrapText="1"/>
    </xf>
    <xf numFmtId="49" fontId="9" fillId="0" borderId="4" xfId="40" applyNumberFormat="1" applyFont="1" applyFill="1" applyBorder="1" applyAlignment="1" applyProtection="1">
      <alignment horizontal="center" vertical="center" wrapText="1"/>
    </xf>
    <xf numFmtId="0" fontId="9" fillId="0" borderId="4" xfId="13" applyFont="1" applyFill="1" applyBorder="1" applyAlignment="1">
      <alignment horizontal="center" vertical="center" wrapText="1"/>
    </xf>
    <xf numFmtId="168" fontId="10" fillId="0" borderId="4" xfId="13" applyNumberFormat="1" applyFont="1" applyFill="1" applyBorder="1" applyAlignment="1">
      <alignment horizontal="center" vertical="center" wrapText="1"/>
    </xf>
    <xf numFmtId="2" fontId="9" fillId="0" borderId="4" xfId="13" applyNumberFormat="1" applyFont="1" applyFill="1" applyBorder="1" applyAlignment="1">
      <alignment horizontal="center" vertical="center" wrapText="1"/>
    </xf>
    <xf numFmtId="164" fontId="9" fillId="0" borderId="1" xfId="39" applyNumberFormat="1" applyFont="1" applyFill="1" applyBorder="1" applyAlignment="1">
      <alignment horizontal="center" vertical="center"/>
    </xf>
    <xf numFmtId="165" fontId="9" fillId="0" borderId="1" xfId="1" applyNumberFormat="1" applyFont="1" applyFill="1" applyBorder="1" applyAlignment="1" applyProtection="1">
      <alignment horizontal="center" vertical="center"/>
    </xf>
    <xf numFmtId="165" fontId="9" fillId="0" borderId="5" xfId="1" applyNumberFormat="1" applyFont="1" applyFill="1" applyBorder="1" applyAlignment="1" applyProtection="1">
      <alignment horizontal="center" vertical="center"/>
    </xf>
    <xf numFmtId="0" fontId="9" fillId="0" borderId="0" xfId="0" applyFont="1" applyFill="1" applyAlignment="1">
      <alignment vertical="center"/>
    </xf>
    <xf numFmtId="0" fontId="9" fillId="0" borderId="0" xfId="0" applyFont="1" applyFill="1" applyAlignment="1">
      <alignment vertical="center" wrapText="1"/>
    </xf>
    <xf numFmtId="49" fontId="9" fillId="0" borderId="1" xfId="40" applyNumberFormat="1" applyFont="1" applyFill="1" applyBorder="1" applyAlignment="1" applyProtection="1">
      <alignment horizontal="center" vertical="center" wrapText="1"/>
    </xf>
    <xf numFmtId="168" fontId="9" fillId="0" borderId="1" xfId="40" applyNumberFormat="1" applyFont="1" applyFill="1" applyBorder="1" applyAlignment="1">
      <alignment horizontal="center" vertical="center" wrapText="1"/>
    </xf>
    <xf numFmtId="2" fontId="9" fillId="0" borderId="1" xfId="40" applyNumberFormat="1" applyFont="1" applyFill="1" applyBorder="1" applyAlignment="1">
      <alignment horizontal="center" vertical="center" wrapText="1"/>
    </xf>
    <xf numFmtId="2" fontId="9" fillId="0" borderId="1" xfId="13" applyNumberFormat="1" applyFont="1" applyFill="1" applyBorder="1" applyAlignment="1">
      <alignment horizontal="center" vertical="center" wrapText="1"/>
    </xf>
    <xf numFmtId="0" fontId="9" fillId="0" borderId="1" xfId="13" applyFont="1" applyFill="1" applyBorder="1" applyAlignment="1">
      <alignment vertical="center"/>
    </xf>
    <xf numFmtId="0" fontId="9" fillId="0" borderId="5" xfId="13" applyFont="1" applyFill="1" applyBorder="1" applyAlignment="1">
      <alignment horizontal="center" vertical="center" wrapText="1"/>
    </xf>
    <xf numFmtId="168" fontId="9" fillId="0" borderId="1" xfId="13" applyNumberFormat="1" applyFont="1" applyFill="1" applyBorder="1" applyAlignment="1">
      <alignment horizontal="center" vertical="center" wrapText="1"/>
    </xf>
    <xf numFmtId="168" fontId="10" fillId="0" borderId="1" xfId="13" applyNumberFormat="1" applyFont="1" applyFill="1" applyBorder="1" applyAlignment="1">
      <alignment horizontal="center" vertical="center" wrapText="1"/>
    </xf>
    <xf numFmtId="0" fontId="9" fillId="0" borderId="0" xfId="39" applyFont="1" applyFill="1" applyAlignment="1">
      <alignment vertical="center"/>
    </xf>
    <xf numFmtId="0" fontId="9" fillId="0" borderId="0" xfId="39" applyFont="1" applyFill="1" applyAlignment="1">
      <alignment vertical="center" wrapText="1"/>
    </xf>
    <xf numFmtId="0" fontId="9" fillId="0" borderId="0" xfId="13" applyFont="1" applyFill="1" applyBorder="1" applyAlignment="1">
      <alignment vertical="center"/>
    </xf>
    <xf numFmtId="0" fontId="9" fillId="0" borderId="5" xfId="28" applyFont="1" applyFill="1" applyBorder="1" applyAlignment="1">
      <alignment horizontal="center" vertical="center" wrapText="1"/>
    </xf>
    <xf numFmtId="168" fontId="9" fillId="0" borderId="1" xfId="28" applyNumberFormat="1" applyFont="1" applyFill="1" applyBorder="1" applyAlignment="1">
      <alignment horizontal="center" vertical="center" wrapText="1"/>
    </xf>
    <xf numFmtId="2" fontId="9" fillId="0" borderId="1" xfId="13" applyNumberFormat="1" applyFont="1" applyFill="1" applyBorder="1" applyAlignment="1">
      <alignment horizontal="center" vertical="center"/>
    </xf>
    <xf numFmtId="2" fontId="9" fillId="0" borderId="1" xfId="10" applyNumberFormat="1" applyFont="1" applyFill="1" applyBorder="1" applyAlignment="1">
      <alignment horizontal="center" vertical="center"/>
    </xf>
    <xf numFmtId="0" fontId="9" fillId="0" borderId="1" xfId="13" applyFont="1" applyFill="1" applyBorder="1" applyAlignment="1">
      <alignment horizontal="center" vertical="center"/>
    </xf>
    <xf numFmtId="1" fontId="9" fillId="0" borderId="1" xfId="13" applyNumberFormat="1" applyFont="1" applyFill="1" applyBorder="1" applyAlignment="1">
      <alignment horizontal="center" vertical="center"/>
    </xf>
    <xf numFmtId="2" fontId="9" fillId="0" borderId="1" xfId="40" applyNumberFormat="1" applyFont="1" applyFill="1" applyBorder="1" applyAlignment="1">
      <alignment horizontal="center" vertical="center"/>
    </xf>
    <xf numFmtId="168" fontId="10" fillId="0" borderId="1" xfId="13" applyNumberFormat="1" applyFont="1" applyFill="1" applyBorder="1" applyAlignment="1">
      <alignment horizontal="center" vertical="center"/>
    </xf>
    <xf numFmtId="2" fontId="9" fillId="0" borderId="1" xfId="13" applyNumberFormat="1" applyFont="1" applyFill="1" applyBorder="1" applyAlignment="1" applyProtection="1">
      <alignment horizontal="center" vertical="center" wrapText="1"/>
    </xf>
    <xf numFmtId="0" fontId="9" fillId="0" borderId="1" xfId="40" applyFont="1" applyFill="1" applyBorder="1" applyAlignment="1">
      <alignment horizontal="left" vertical="center" wrapText="1"/>
    </xf>
    <xf numFmtId="0" fontId="9" fillId="0" borderId="5" xfId="40" applyFont="1" applyFill="1" applyBorder="1" applyAlignment="1">
      <alignment horizontal="center" vertical="center" wrapText="1"/>
    </xf>
    <xf numFmtId="2" fontId="9" fillId="0" borderId="6" xfId="40" applyNumberFormat="1" applyFont="1" applyFill="1" applyBorder="1" applyAlignment="1">
      <alignment horizontal="center" vertical="center" wrapText="1"/>
    </xf>
    <xf numFmtId="2" fontId="9" fillId="0" borderId="6" xfId="13" applyNumberFormat="1" applyFont="1" applyFill="1" applyBorder="1" applyAlignment="1">
      <alignment horizontal="center" vertical="center" wrapText="1"/>
    </xf>
    <xf numFmtId="2" fontId="9" fillId="0" borderId="1" xfId="40" applyNumberFormat="1" applyFont="1" applyFill="1" applyBorder="1" applyAlignment="1" applyProtection="1">
      <alignment horizontal="center" vertical="center" wrapText="1"/>
    </xf>
    <xf numFmtId="1" fontId="9" fillId="0" borderId="1" xfId="13" applyNumberFormat="1" applyFont="1" applyFill="1" applyBorder="1" applyAlignment="1">
      <alignment horizontal="center" vertical="center" wrapText="1"/>
    </xf>
    <xf numFmtId="0" fontId="9" fillId="0" borderId="5" xfId="28" applyFont="1" applyFill="1" applyBorder="1" applyAlignment="1">
      <alignment horizontal="center" vertical="center"/>
    </xf>
    <xf numFmtId="0" fontId="9" fillId="0" borderId="1" xfId="40" applyFont="1" applyFill="1" applyBorder="1" applyAlignment="1">
      <alignment horizontal="center" vertical="center" wrapText="1"/>
    </xf>
    <xf numFmtId="168" fontId="10" fillId="0" borderId="1" xfId="40" applyNumberFormat="1" applyFont="1" applyFill="1" applyBorder="1" applyAlignment="1">
      <alignment horizontal="center" vertical="center"/>
    </xf>
    <xf numFmtId="0" fontId="9" fillId="0" borderId="1" xfId="40" applyFont="1" applyFill="1" applyBorder="1" applyAlignment="1">
      <alignment horizontal="center" vertical="center"/>
    </xf>
    <xf numFmtId="168" fontId="9" fillId="0" borderId="1" xfId="40" applyNumberFormat="1" applyFont="1" applyFill="1" applyBorder="1" applyAlignment="1">
      <alignment horizontal="center" vertical="center"/>
    </xf>
    <xf numFmtId="2" fontId="10" fillId="0" borderId="1" xfId="13" applyNumberFormat="1" applyFont="1" applyFill="1" applyBorder="1" applyAlignment="1">
      <alignment horizontal="center" vertical="center" wrapText="1"/>
    </xf>
    <xf numFmtId="0" fontId="9" fillId="0" borderId="1" xfId="28" applyFont="1" applyFill="1" applyBorder="1" applyAlignment="1">
      <alignment horizontal="center" vertical="center" wrapText="1"/>
    </xf>
    <xf numFmtId="168" fontId="9" fillId="0" borderId="1" xfId="0" applyNumberFormat="1" applyFont="1" applyFill="1" applyBorder="1" applyAlignment="1">
      <alignment horizontal="center" vertical="center" wrapText="1"/>
    </xf>
    <xf numFmtId="1" fontId="9" fillId="0" borderId="1" xfId="40" applyNumberFormat="1" applyFont="1" applyFill="1" applyBorder="1" applyAlignment="1">
      <alignment horizontal="center" vertical="center" wrapText="1"/>
    </xf>
    <xf numFmtId="0" fontId="9" fillId="0" borderId="1" xfId="40" applyNumberFormat="1" applyFont="1" applyFill="1" applyBorder="1" applyAlignment="1" applyProtection="1">
      <alignment horizontal="center" vertical="center" wrapText="1"/>
    </xf>
    <xf numFmtId="165" fontId="9" fillId="0" borderId="1" xfId="40" applyNumberFormat="1" applyFont="1" applyFill="1" applyBorder="1" applyAlignment="1" applyProtection="1">
      <alignment horizontal="center" vertical="center" wrapText="1"/>
    </xf>
    <xf numFmtId="0" fontId="9" fillId="0" borderId="0" xfId="40" applyFont="1" applyFill="1" applyBorder="1" applyAlignment="1">
      <alignment horizontal="left" vertical="center" wrapText="1"/>
    </xf>
    <xf numFmtId="0" fontId="9" fillId="0" borderId="0" xfId="40" applyFont="1" applyFill="1" applyBorder="1" applyAlignment="1">
      <alignment horizontal="center" vertical="center" wrapText="1"/>
    </xf>
    <xf numFmtId="0" fontId="9" fillId="0" borderId="0" xfId="13" applyFont="1" applyFill="1" applyBorder="1" applyAlignment="1">
      <alignment horizontal="center" vertical="center"/>
    </xf>
    <xf numFmtId="2" fontId="9" fillId="0" borderId="0" xfId="40" applyNumberFormat="1" applyFont="1" applyFill="1" applyBorder="1" applyAlignment="1">
      <alignment horizontal="center" vertical="center" wrapText="1"/>
    </xf>
    <xf numFmtId="2" fontId="9" fillId="0" borderId="0" xfId="42" applyNumberFormat="1" applyFont="1" applyFill="1" applyBorder="1" applyAlignment="1">
      <alignment horizontal="center" vertical="center" wrapText="1"/>
    </xf>
    <xf numFmtId="0" fontId="9" fillId="0" borderId="0" xfId="13" applyFont="1" applyFill="1" applyBorder="1" applyAlignment="1">
      <alignment horizontal="left" vertical="center" wrapText="1"/>
    </xf>
    <xf numFmtId="0" fontId="9" fillId="0" borderId="0" xfId="13" applyFont="1" applyFill="1" applyBorder="1" applyAlignment="1">
      <alignment horizontal="center" vertical="center" wrapText="1"/>
    </xf>
    <xf numFmtId="0" fontId="9" fillId="0" borderId="0" xfId="30" applyFont="1" applyFill="1" applyBorder="1" applyAlignment="1">
      <alignment horizontal="left" vertical="center" wrapText="1"/>
    </xf>
    <xf numFmtId="0" fontId="9" fillId="0" borderId="0" xfId="30" applyFont="1" applyFill="1" applyBorder="1" applyAlignment="1">
      <alignment vertical="center" wrapText="1"/>
    </xf>
    <xf numFmtId="9" fontId="9" fillId="0" borderId="0" xfId="30" applyNumberFormat="1" applyFont="1" applyFill="1" applyBorder="1" applyAlignment="1">
      <alignment horizontal="center" vertical="center" wrapText="1"/>
    </xf>
    <xf numFmtId="2" fontId="9" fillId="0" borderId="0" xfId="13" applyNumberFormat="1" applyFont="1" applyFill="1" applyBorder="1" applyAlignment="1">
      <alignment horizontal="center" vertical="center" wrapText="1"/>
    </xf>
    <xf numFmtId="0" fontId="9" fillId="0" borderId="0" xfId="30" applyFont="1" applyFill="1" applyBorder="1" applyAlignment="1">
      <alignment horizontal="center" vertical="center" wrapText="1"/>
    </xf>
    <xf numFmtId="2" fontId="9" fillId="0" borderId="0" xfId="30" applyNumberFormat="1" applyFont="1" applyFill="1" applyBorder="1" applyAlignment="1">
      <alignment horizontal="center" vertical="center" wrapText="1"/>
    </xf>
    <xf numFmtId="0" fontId="9" fillId="0" borderId="0" xfId="0" applyFont="1" applyFill="1" applyBorder="1" applyAlignment="1">
      <alignment vertical="center" wrapText="1"/>
    </xf>
    <xf numFmtId="0" fontId="9" fillId="0" borderId="0" xfId="0" applyFont="1" applyFill="1" applyBorder="1" applyAlignment="1">
      <alignment horizontal="left" vertical="center" wrapText="1"/>
    </xf>
    <xf numFmtId="0" fontId="9" fillId="0" borderId="0" xfId="0" applyFont="1" applyFill="1" applyBorder="1" applyAlignment="1">
      <alignment vertical="center"/>
    </xf>
    <xf numFmtId="0" fontId="9" fillId="0" borderId="0" xfId="32" applyNumberFormat="1" applyFont="1" applyFill="1" applyBorder="1" applyAlignment="1" applyProtection="1">
      <alignment horizontal="right" vertical="center" wrapText="1"/>
    </xf>
    <xf numFmtId="0" fontId="9" fillId="0" borderId="1" xfId="0" applyFont="1" applyFill="1" applyBorder="1" applyAlignment="1">
      <alignment horizontal="center" vertical="center" wrapText="1"/>
    </xf>
    <xf numFmtId="49" fontId="12" fillId="0" borderId="1" xfId="40" applyNumberFormat="1" applyFont="1" applyFill="1" applyBorder="1" applyAlignment="1" applyProtection="1">
      <alignment horizontal="center" vertical="center" wrapText="1"/>
    </xf>
    <xf numFmtId="0" fontId="12" fillId="0" borderId="1" xfId="0" applyFont="1" applyFill="1" applyBorder="1" applyAlignment="1">
      <alignment horizontal="center" vertical="center"/>
    </xf>
    <xf numFmtId="168" fontId="12" fillId="0" borderId="1" xfId="0" applyNumberFormat="1" applyFont="1" applyFill="1" applyBorder="1" applyAlignment="1">
      <alignment horizontal="center" vertical="center"/>
    </xf>
    <xf numFmtId="2" fontId="12" fillId="0" borderId="1" xfId="0" applyNumberFormat="1" applyFont="1" applyFill="1" applyBorder="1" applyAlignment="1">
      <alignment horizontal="center" vertical="center" wrapText="1"/>
    </xf>
    <xf numFmtId="164" fontId="12" fillId="0" borderId="1" xfId="39" applyNumberFormat="1" applyFont="1" applyFill="1" applyBorder="1" applyAlignment="1">
      <alignment horizontal="center" vertical="center"/>
    </xf>
    <xf numFmtId="165" fontId="12" fillId="0" borderId="1" xfId="1" applyNumberFormat="1" applyFont="1" applyFill="1" applyBorder="1" applyAlignment="1" applyProtection="1">
      <alignment horizontal="center" vertical="center"/>
    </xf>
    <xf numFmtId="165" fontId="12" fillId="0" borderId="5" xfId="1" applyNumberFormat="1" applyFont="1" applyFill="1" applyBorder="1" applyAlignment="1" applyProtection="1">
      <alignment horizontal="center" vertical="center"/>
    </xf>
    <xf numFmtId="0" fontId="12" fillId="0" borderId="1" xfId="0" applyFont="1" applyFill="1" applyBorder="1" applyAlignment="1">
      <alignment vertical="center" wrapText="1"/>
    </xf>
    <xf numFmtId="168" fontId="12" fillId="0" borderId="1" xfId="0" applyNumberFormat="1" applyFont="1" applyFill="1" applyBorder="1" applyAlignment="1">
      <alignment horizontal="center" vertical="center" wrapText="1"/>
    </xf>
    <xf numFmtId="2" fontId="12" fillId="0" borderId="1" xfId="40" applyNumberFormat="1" applyFont="1" applyFill="1" applyBorder="1" applyAlignment="1">
      <alignment horizontal="center" vertical="center" wrapText="1"/>
    </xf>
    <xf numFmtId="2" fontId="12" fillId="0" borderId="1" xfId="40" applyNumberFormat="1" applyFont="1" applyFill="1" applyBorder="1" applyAlignment="1" applyProtection="1">
      <alignment horizontal="center" vertical="center" wrapText="1"/>
    </xf>
    <xf numFmtId="0" fontId="12" fillId="0" borderId="1" xfId="40" applyFont="1" applyFill="1" applyBorder="1" applyAlignment="1">
      <alignment horizontal="center" vertical="center" wrapText="1"/>
    </xf>
    <xf numFmtId="0" fontId="12" fillId="0" borderId="0" xfId="39" applyFont="1" applyFill="1" applyAlignment="1">
      <alignment vertical="center"/>
    </xf>
    <xf numFmtId="0" fontId="12" fillId="0" borderId="0" xfId="39" applyFont="1" applyFill="1" applyAlignment="1">
      <alignment vertical="center" wrapText="1"/>
    </xf>
    <xf numFmtId="168" fontId="9" fillId="0" borderId="1" xfId="13" applyNumberFormat="1" applyFont="1" applyFill="1" applyBorder="1" applyAlignment="1">
      <alignment horizontal="center" vertical="center"/>
    </xf>
    <xf numFmtId="2" fontId="12" fillId="0" borderId="1" xfId="0" applyNumberFormat="1" applyFont="1" applyFill="1" applyBorder="1" applyAlignment="1" applyProtection="1">
      <alignment horizontal="center" vertical="center" wrapText="1"/>
    </xf>
    <xf numFmtId="49" fontId="9" fillId="0" borderId="8" xfId="40" applyNumberFormat="1" applyFont="1" applyFill="1" applyBorder="1" applyAlignment="1" applyProtection="1">
      <alignment horizontal="center" vertical="center" wrapText="1"/>
    </xf>
    <xf numFmtId="2" fontId="10" fillId="0" borderId="1" xfId="0" applyNumberFormat="1" applyFont="1" applyFill="1" applyBorder="1" applyAlignment="1">
      <alignment horizontal="center" vertical="center" wrapText="1"/>
    </xf>
    <xf numFmtId="2" fontId="9" fillId="0" borderId="1" xfId="0" applyNumberFormat="1" applyFont="1" applyFill="1" applyBorder="1" applyAlignment="1">
      <alignment horizontal="center" vertical="center" wrapText="1"/>
    </xf>
    <xf numFmtId="0" fontId="11" fillId="0" borderId="9" xfId="0" applyFont="1" applyFill="1" applyBorder="1" applyAlignment="1">
      <alignment vertical="center" wrapText="1"/>
    </xf>
    <xf numFmtId="0" fontId="11" fillId="0" borderId="6" xfId="0" applyFont="1" applyFill="1" applyBorder="1" applyAlignment="1">
      <alignment vertical="center" wrapText="1"/>
    </xf>
    <xf numFmtId="2" fontId="14" fillId="0" borderId="1" xfId="40" applyNumberFormat="1" applyFont="1" applyFill="1" applyBorder="1" applyAlignment="1">
      <alignment horizontal="center" vertical="center" wrapText="1"/>
    </xf>
    <xf numFmtId="168" fontId="12" fillId="0" borderId="1" xfId="40" applyNumberFormat="1" applyFont="1" applyFill="1" applyBorder="1" applyAlignment="1">
      <alignment horizontal="center" vertical="center" wrapText="1"/>
    </xf>
    <xf numFmtId="0" fontId="12" fillId="0" borderId="1" xfId="0" applyFont="1" applyFill="1" applyBorder="1" applyAlignment="1" applyProtection="1">
      <alignment horizontal="center" vertical="center" wrapText="1"/>
    </xf>
    <xf numFmtId="0" fontId="12" fillId="0" borderId="0" xfId="40" applyFont="1" applyFill="1" applyBorder="1" applyAlignment="1">
      <alignment horizontal="left" vertical="center" wrapText="1"/>
    </xf>
    <xf numFmtId="0" fontId="12" fillId="0" borderId="0" xfId="40" applyFont="1" applyFill="1" applyBorder="1" applyAlignment="1">
      <alignment horizontal="center" vertical="center" wrapText="1"/>
    </xf>
    <xf numFmtId="0" fontId="12" fillId="0" borderId="0" xfId="40" applyFont="1" applyFill="1" applyBorder="1" applyAlignment="1">
      <alignment vertical="center" wrapText="1"/>
    </xf>
    <xf numFmtId="0" fontId="12" fillId="0" borderId="0" xfId="40" applyNumberFormat="1" applyFont="1" applyFill="1" applyBorder="1" applyAlignment="1" applyProtection="1">
      <alignment horizontal="center" vertical="center" wrapText="1"/>
    </xf>
    <xf numFmtId="2" fontId="12" fillId="0" borderId="0" xfId="40" applyNumberFormat="1" applyFont="1" applyFill="1" applyBorder="1" applyAlignment="1">
      <alignment horizontal="center" vertical="center" wrapText="1"/>
    </xf>
    <xf numFmtId="2" fontId="11" fillId="0" borderId="0" xfId="40" applyNumberFormat="1" applyFont="1" applyFill="1" applyBorder="1" applyAlignment="1">
      <alignment horizontal="center" vertical="center" wrapText="1"/>
    </xf>
    <xf numFmtId="2" fontId="12" fillId="0" borderId="0" xfId="42" applyNumberFormat="1" applyFont="1" applyFill="1" applyBorder="1" applyAlignment="1">
      <alignment horizontal="center" vertical="center" wrapText="1"/>
    </xf>
    <xf numFmtId="0" fontId="12" fillId="0" borderId="0" xfId="0" applyFont="1" applyFill="1" applyBorder="1" applyAlignment="1">
      <alignment horizontal="left" vertical="center" wrapText="1"/>
    </xf>
    <xf numFmtId="0" fontId="12" fillId="0" borderId="0" xfId="30" applyFont="1" applyFill="1" applyBorder="1" applyAlignment="1">
      <alignment horizontal="right" vertical="center" wrapText="1"/>
    </xf>
    <xf numFmtId="0" fontId="12" fillId="0" borderId="0" xfId="30" applyFont="1" applyFill="1" applyBorder="1" applyAlignment="1">
      <alignment horizontal="right" vertical="center"/>
    </xf>
    <xf numFmtId="0" fontId="12" fillId="0" borderId="0" xfId="30" applyFont="1" applyFill="1" applyBorder="1" applyAlignment="1">
      <alignment vertical="center" wrapText="1"/>
    </xf>
    <xf numFmtId="0" fontId="12" fillId="0" borderId="0" xfId="0" applyFont="1" applyFill="1" applyBorder="1" applyAlignment="1">
      <alignment vertical="center"/>
    </xf>
    <xf numFmtId="9" fontId="12" fillId="0" borderId="0" xfId="30" applyNumberFormat="1" applyFont="1" applyFill="1" applyBorder="1" applyAlignment="1">
      <alignment horizontal="center" vertical="center" wrapText="1"/>
    </xf>
    <xf numFmtId="2" fontId="12" fillId="0" borderId="0" xfId="0" applyNumberFormat="1" applyFont="1" applyFill="1" applyBorder="1" applyAlignment="1">
      <alignment horizontal="center" vertical="center" wrapText="1"/>
    </xf>
    <xf numFmtId="0" fontId="12" fillId="0" borderId="0" xfId="30" applyFont="1" applyFill="1" applyBorder="1" applyAlignment="1">
      <alignment horizontal="center" vertical="center" wrapText="1"/>
    </xf>
    <xf numFmtId="2" fontId="12" fillId="0" borderId="0" xfId="30" applyNumberFormat="1" applyFont="1" applyFill="1" applyBorder="1" applyAlignment="1">
      <alignment horizontal="center" vertical="center" wrapText="1"/>
    </xf>
    <xf numFmtId="0" fontId="9" fillId="0" borderId="4" xfId="37" applyFont="1" applyFill="1" applyBorder="1" applyAlignment="1">
      <alignment vertical="center" wrapText="1"/>
    </xf>
    <xf numFmtId="0" fontId="9" fillId="0" borderId="10" xfId="37" applyFont="1" applyFill="1" applyBorder="1" applyAlignment="1">
      <alignment vertical="center" wrapText="1"/>
    </xf>
    <xf numFmtId="0" fontId="9" fillId="0" borderId="10" xfId="37" applyFont="1" applyFill="1" applyBorder="1" applyAlignment="1">
      <alignment horizontal="center" vertical="center" wrapText="1"/>
    </xf>
    <xf numFmtId="1" fontId="9" fillId="0" borderId="4" xfId="37" applyNumberFormat="1" applyFont="1" applyFill="1" applyBorder="1" applyAlignment="1">
      <alignment horizontal="center" vertical="center" wrapText="1"/>
    </xf>
    <xf numFmtId="168" fontId="9" fillId="0" borderId="4" xfId="37" applyNumberFormat="1" applyFont="1" applyFill="1" applyBorder="1" applyAlignment="1">
      <alignment horizontal="center" vertical="center" wrapText="1"/>
    </xf>
    <xf numFmtId="2" fontId="9" fillId="0" borderId="4" xfId="37" applyNumberFormat="1" applyFont="1" applyFill="1" applyBorder="1" applyAlignment="1">
      <alignment horizontal="center" vertical="center" wrapText="1"/>
    </xf>
    <xf numFmtId="2" fontId="9" fillId="0" borderId="4" xfId="40" applyNumberFormat="1" applyFont="1" applyFill="1" applyBorder="1" applyAlignment="1">
      <alignment horizontal="center" vertical="center" wrapText="1"/>
    </xf>
    <xf numFmtId="164" fontId="9" fillId="0" borderId="4" xfId="37" applyNumberFormat="1" applyFont="1" applyFill="1" applyBorder="1" applyAlignment="1">
      <alignment horizontal="center" vertical="center" wrapText="1"/>
    </xf>
    <xf numFmtId="168" fontId="9" fillId="0" borderId="7" xfId="37" applyNumberFormat="1" applyFont="1" applyFill="1" applyBorder="1" applyAlignment="1">
      <alignment horizontal="center" vertical="center" wrapText="1"/>
    </xf>
    <xf numFmtId="2" fontId="9" fillId="0" borderId="7" xfId="37" applyNumberFormat="1" applyFont="1" applyFill="1" applyBorder="1" applyAlignment="1">
      <alignment horizontal="center" vertical="center" wrapText="1"/>
    </xf>
    <xf numFmtId="2" fontId="9" fillId="0" borderId="7" xfId="40" applyNumberFormat="1" applyFont="1" applyFill="1" applyBorder="1" applyAlignment="1">
      <alignment horizontal="center" vertical="center" wrapText="1"/>
    </xf>
    <xf numFmtId="0" fontId="9" fillId="0" borderId="8" xfId="37" applyFont="1" applyFill="1" applyBorder="1" applyAlignment="1">
      <alignment vertical="center" wrapText="1"/>
    </xf>
    <xf numFmtId="0" fontId="9" fillId="0" borderId="11" xfId="37" applyFont="1" applyFill="1" applyBorder="1" applyAlignment="1">
      <alignment vertical="center" wrapText="1"/>
    </xf>
    <xf numFmtId="0" fontId="9" fillId="0" borderId="11" xfId="37" applyFont="1" applyFill="1" applyBorder="1" applyAlignment="1">
      <alignment horizontal="center" vertical="center" wrapText="1"/>
    </xf>
    <xf numFmtId="1" fontId="9" fillId="0" borderId="8" xfId="37" applyNumberFormat="1" applyFont="1" applyFill="1" applyBorder="1" applyAlignment="1">
      <alignment horizontal="center" vertical="center" wrapText="1"/>
    </xf>
    <xf numFmtId="168" fontId="9" fillId="0" borderId="8" xfId="37" applyNumberFormat="1" applyFont="1" applyFill="1" applyBorder="1" applyAlignment="1">
      <alignment horizontal="center" vertical="center" wrapText="1"/>
    </xf>
    <xf numFmtId="2" fontId="9" fillId="0" borderId="8" xfId="40" applyNumberFormat="1" applyFont="1" applyFill="1" applyBorder="1" applyAlignment="1">
      <alignment horizontal="center" vertical="center" wrapText="1"/>
    </xf>
    <xf numFmtId="2" fontId="9" fillId="0" borderId="8" xfId="37" applyNumberFormat="1" applyFont="1" applyFill="1" applyBorder="1" applyAlignment="1">
      <alignment horizontal="center" vertical="center" wrapText="1"/>
    </xf>
    <xf numFmtId="0" fontId="9" fillId="0" borderId="1" xfId="37" applyFont="1" applyFill="1" applyBorder="1" applyAlignment="1">
      <alignment vertical="center" wrapText="1"/>
    </xf>
    <xf numFmtId="0" fontId="9" fillId="0" borderId="1" xfId="37" applyFont="1" applyFill="1" applyBorder="1" applyAlignment="1">
      <alignment horizontal="center" vertical="center" wrapText="1"/>
    </xf>
    <xf numFmtId="0" fontId="9" fillId="0" borderId="5" xfId="28" applyFont="1" applyFill="1" applyBorder="1" applyAlignment="1">
      <alignment horizontal="right" vertical="center" wrapText="1"/>
    </xf>
    <xf numFmtId="2" fontId="9" fillId="0" borderId="1" xfId="37" applyNumberFormat="1" applyFont="1" applyFill="1" applyBorder="1" applyAlignment="1">
      <alignment horizontal="center" vertical="center"/>
    </xf>
    <xf numFmtId="0" fontId="9" fillId="0" borderId="4" xfId="37" applyFont="1" applyFill="1" applyBorder="1" applyAlignment="1">
      <alignment horizontal="center" vertical="center" wrapText="1"/>
    </xf>
    <xf numFmtId="2" fontId="9" fillId="0" borderId="4" xfId="40" applyNumberFormat="1" applyFont="1" applyFill="1" applyBorder="1" applyAlignment="1" applyProtection="1">
      <alignment horizontal="center" vertical="center" wrapText="1"/>
    </xf>
    <xf numFmtId="2" fontId="9" fillId="0" borderId="10" xfId="37" applyNumberFormat="1" applyFont="1" applyFill="1" applyBorder="1" applyAlignment="1">
      <alignment horizontal="left" vertical="center" wrapText="1"/>
    </xf>
    <xf numFmtId="2" fontId="9" fillId="0" borderId="10" xfId="37" applyNumberFormat="1" applyFont="1" applyFill="1" applyBorder="1" applyAlignment="1">
      <alignment horizontal="center" vertical="center" wrapText="1"/>
    </xf>
    <xf numFmtId="0" fontId="9" fillId="0" borderId="4" xfId="40" applyFont="1" applyFill="1" applyBorder="1" applyAlignment="1">
      <alignment horizontal="center" vertical="center" wrapText="1"/>
    </xf>
    <xf numFmtId="2" fontId="9" fillId="0" borderId="1" xfId="40" applyNumberFormat="1" applyFont="1" applyFill="1" applyBorder="1" applyAlignment="1">
      <alignment horizontal="left" vertical="center" wrapText="1"/>
    </xf>
    <xf numFmtId="2" fontId="9" fillId="0" borderId="1" xfId="37" applyNumberFormat="1" applyFont="1" applyFill="1" applyBorder="1" applyAlignment="1">
      <alignment horizontal="center" vertical="center" wrapText="1"/>
    </xf>
    <xf numFmtId="0" fontId="9" fillId="0" borderId="1" xfId="28" applyFont="1" applyFill="1" applyBorder="1" applyAlignment="1">
      <alignment vertical="center" wrapText="1"/>
    </xf>
    <xf numFmtId="0" fontId="9" fillId="0" borderId="8" xfId="28" applyFont="1" applyFill="1" applyBorder="1" applyAlignment="1">
      <alignment vertical="center" wrapText="1"/>
    </xf>
    <xf numFmtId="169" fontId="9" fillId="0" borderId="1" xfId="28" applyNumberFormat="1" applyFont="1" applyFill="1" applyBorder="1" applyAlignment="1">
      <alignment horizontal="center" vertical="center" wrapText="1"/>
    </xf>
    <xf numFmtId="2" fontId="9" fillId="0" borderId="1" xfId="37" applyNumberFormat="1" applyFont="1" applyFill="1" applyBorder="1" applyAlignment="1" applyProtection="1">
      <alignment horizontal="center" vertical="center" wrapText="1"/>
    </xf>
    <xf numFmtId="0" fontId="9" fillId="0" borderId="8" xfId="37" applyFont="1" applyFill="1" applyBorder="1" applyAlignment="1">
      <alignment horizontal="center" vertical="center" wrapText="1"/>
    </xf>
    <xf numFmtId="2" fontId="9" fillId="0" borderId="1" xfId="37" applyNumberFormat="1" applyFont="1" applyFill="1" applyBorder="1" applyAlignment="1">
      <alignment vertical="center" wrapText="1"/>
    </xf>
    <xf numFmtId="169" fontId="9" fillId="0" borderId="1" xfId="4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4" fontId="9" fillId="0" borderId="1" xfId="0" applyNumberFormat="1" applyFont="1" applyFill="1" applyBorder="1" applyAlignment="1">
      <alignment horizontal="center" vertical="center" wrapText="1"/>
    </xf>
    <xf numFmtId="4" fontId="9" fillId="0" borderId="1" xfId="40" applyNumberFormat="1" applyFont="1" applyFill="1" applyBorder="1" applyAlignment="1">
      <alignment horizontal="center" vertical="center" wrapText="1"/>
    </xf>
    <xf numFmtId="4" fontId="9" fillId="0" borderId="1" xfId="42" applyNumberFormat="1" applyFont="1" applyFill="1" applyBorder="1" applyAlignment="1" applyProtection="1">
      <alignment horizontal="center" vertical="center" wrapText="1"/>
    </xf>
    <xf numFmtId="0" fontId="9" fillId="0" borderId="1" xfId="40" applyFont="1" applyFill="1" applyBorder="1" applyAlignment="1">
      <alignment horizontal="right" vertical="center" wrapText="1"/>
    </xf>
    <xf numFmtId="4" fontId="9" fillId="0" borderId="1" xfId="37" applyNumberFormat="1" applyFont="1" applyFill="1" applyBorder="1" applyAlignment="1">
      <alignment horizontal="center" vertical="center" wrapText="1"/>
    </xf>
    <xf numFmtId="4" fontId="9" fillId="0" borderId="1" xfId="40" applyNumberFormat="1" applyFont="1" applyFill="1" applyBorder="1" applyAlignment="1" applyProtection="1">
      <alignment horizontal="center" vertical="center" wrapText="1"/>
    </xf>
    <xf numFmtId="0" fontId="9" fillId="0" borderId="4" xfId="28" applyFont="1" applyFill="1" applyBorder="1" applyAlignment="1">
      <alignment vertical="center" wrapText="1"/>
    </xf>
    <xf numFmtId="0" fontId="9" fillId="0" borderId="4" xfId="28" applyFont="1" applyFill="1" applyBorder="1" applyAlignment="1">
      <alignment horizontal="center" vertical="center" wrapText="1"/>
    </xf>
    <xf numFmtId="2" fontId="9" fillId="0" borderId="4" xfId="28" applyNumberFormat="1" applyFont="1" applyFill="1" applyBorder="1" applyAlignment="1">
      <alignment horizontal="center" vertical="center" wrapText="1"/>
    </xf>
    <xf numFmtId="2" fontId="9" fillId="0" borderId="1" xfId="28" applyNumberFormat="1" applyFont="1" applyFill="1" applyBorder="1" applyAlignment="1">
      <alignment horizontal="center" vertical="center" wrapText="1"/>
    </xf>
    <xf numFmtId="2" fontId="9" fillId="0" borderId="1" xfId="37" applyNumberFormat="1" applyFont="1" applyFill="1" applyBorder="1" applyAlignment="1">
      <alignment horizontal="left" vertical="center" wrapText="1"/>
    </xf>
    <xf numFmtId="0" fontId="9" fillId="0" borderId="1" xfId="37" applyFont="1" applyFill="1" applyBorder="1" applyAlignment="1">
      <alignment horizontal="left" vertical="center" wrapText="1"/>
    </xf>
    <xf numFmtId="2" fontId="9" fillId="0" borderId="1" xfId="0" applyNumberFormat="1" applyFont="1" applyFill="1" applyBorder="1" applyAlignment="1" applyProtection="1">
      <alignment horizontal="center" vertical="center" wrapText="1"/>
    </xf>
    <xf numFmtId="2" fontId="10" fillId="0" borderId="1" xfId="37" applyNumberFormat="1" applyFont="1" applyFill="1" applyBorder="1" applyAlignment="1">
      <alignment horizontal="center" vertical="center" wrapText="1"/>
    </xf>
    <xf numFmtId="0" fontId="10" fillId="0" borderId="1" xfId="37" applyFont="1" applyFill="1" applyBorder="1" applyAlignment="1">
      <alignment horizontal="center" vertical="center" wrapText="1"/>
    </xf>
    <xf numFmtId="0" fontId="9" fillId="0" borderId="0" xfId="30" applyFont="1" applyFill="1" applyBorder="1" applyAlignment="1">
      <alignment horizontal="right" vertical="center" wrapText="1"/>
    </xf>
    <xf numFmtId="0" fontId="9" fillId="0" borderId="0" xfId="40" applyFont="1" applyFill="1" applyAlignment="1">
      <alignment horizontal="center" vertical="center"/>
    </xf>
    <xf numFmtId="0" fontId="9" fillId="0" borderId="0" xfId="30" applyFont="1" applyFill="1" applyBorder="1" applyAlignment="1">
      <alignment horizontal="right" vertical="center"/>
    </xf>
    <xf numFmtId="0" fontId="0" fillId="0" borderId="0" xfId="0" applyFont="1"/>
    <xf numFmtId="0" fontId="15" fillId="0" borderId="0" xfId="13" applyFont="1" applyFill="1" applyBorder="1" applyAlignment="1">
      <alignment vertical="center"/>
    </xf>
    <xf numFmtId="0" fontId="15" fillId="0" borderId="0" xfId="13" applyFont="1" applyFill="1" applyBorder="1" applyAlignment="1">
      <alignment horizontal="center" vertical="center"/>
    </xf>
    <xf numFmtId="0" fontId="15" fillId="0" borderId="0" xfId="13" applyFont="1" applyFill="1" applyBorder="1" applyAlignment="1">
      <alignment horizontal="right" vertical="center"/>
    </xf>
    <xf numFmtId="0" fontId="15" fillId="0" borderId="0" xfId="13" applyFont="1" applyFill="1" applyBorder="1" applyAlignment="1">
      <alignment horizontal="center" vertical="center" wrapText="1"/>
    </xf>
    <xf numFmtId="0" fontId="17" fillId="0" borderId="0" xfId="13" applyFont="1" applyFill="1" applyBorder="1" applyAlignment="1">
      <alignment horizontal="center" vertical="center" wrapText="1"/>
    </xf>
    <xf numFmtId="0" fontId="18" fillId="0" borderId="0" xfId="13" applyFont="1" applyFill="1" applyBorder="1" applyAlignment="1">
      <alignment horizontal="center" vertical="center" wrapText="1"/>
    </xf>
    <xf numFmtId="0" fontId="19" fillId="0" borderId="0" xfId="13" applyFont="1" applyFill="1" applyBorder="1" applyAlignment="1">
      <alignment horizontal="center" vertical="center"/>
    </xf>
    <xf numFmtId="0" fontId="15" fillId="0" borderId="0" xfId="13" applyFont="1" applyFill="1" applyAlignment="1">
      <alignment horizontal="right" vertical="center"/>
    </xf>
    <xf numFmtId="0" fontId="20" fillId="0" borderId="0" xfId="13" applyFont="1" applyFill="1" applyAlignment="1">
      <alignment horizontal="center" vertical="center"/>
    </xf>
    <xf numFmtId="0" fontId="19" fillId="0" borderId="0" xfId="13" applyFont="1" applyFill="1" applyAlignment="1">
      <alignment horizontal="center" vertical="center"/>
    </xf>
    <xf numFmtId="2" fontId="20" fillId="0" borderId="0" xfId="13" applyNumberFormat="1" applyFont="1" applyFill="1" applyAlignment="1">
      <alignment horizontal="center" vertical="center"/>
    </xf>
    <xf numFmtId="2" fontId="21" fillId="3" borderId="0" xfId="13" applyNumberFormat="1" applyFont="1" applyFill="1" applyAlignment="1">
      <alignment horizontal="center" vertical="center"/>
    </xf>
    <xf numFmtId="0" fontId="0" fillId="0" borderId="0" xfId="0" applyFont="1" applyAlignment="1">
      <alignment horizontal="right"/>
    </xf>
    <xf numFmtId="0" fontId="20" fillId="0" borderId="0" xfId="13" applyFont="1" applyFill="1" applyAlignment="1">
      <alignment horizontal="right" vertical="center"/>
    </xf>
    <xf numFmtId="2" fontId="20" fillId="0" borderId="0" xfId="13" applyNumberFormat="1" applyFont="1" applyFill="1" applyAlignment="1">
      <alignment horizontal="right" vertical="center"/>
    </xf>
    <xf numFmtId="0" fontId="15" fillId="0" borderId="0" xfId="13" applyFont="1" applyFill="1" applyBorder="1" applyAlignment="1">
      <alignment horizontal="right" vertical="center" wrapText="1"/>
    </xf>
    <xf numFmtId="0" fontId="15" fillId="0" borderId="0" xfId="13" applyFont="1" applyFill="1" applyAlignment="1">
      <alignment horizontal="center" vertical="center" wrapText="1"/>
    </xf>
    <xf numFmtId="0" fontId="0" fillId="0" borderId="0" xfId="13" applyFont="1"/>
    <xf numFmtId="1" fontId="15" fillId="0" borderId="0" xfId="13" applyNumberFormat="1" applyFont="1" applyFill="1" applyAlignment="1">
      <alignment horizontal="center" vertical="center"/>
    </xf>
    <xf numFmtId="1" fontId="16" fillId="0" borderId="0" xfId="13" applyNumberFormat="1" applyFont="1" applyFill="1" applyAlignment="1">
      <alignment horizontal="center" vertical="center"/>
    </xf>
    <xf numFmtId="0" fontId="22" fillId="0" borderId="0" xfId="13" applyFont="1" applyFill="1" applyAlignment="1">
      <alignment horizontal="center" vertical="center"/>
    </xf>
    <xf numFmtId="0" fontId="15" fillId="0" borderId="1" xfId="0" applyFont="1" applyFill="1" applyBorder="1" applyAlignment="1">
      <alignment horizontal="center" vertical="center"/>
    </xf>
    <xf numFmtId="0" fontId="16" fillId="0" borderId="1" xfId="0" applyFont="1" applyFill="1" applyBorder="1" applyAlignment="1">
      <alignment horizontal="center" vertical="center"/>
    </xf>
    <xf numFmtId="0" fontId="15" fillId="0" borderId="1" xfId="0" applyFont="1" applyFill="1" applyBorder="1" applyAlignment="1">
      <alignment vertical="center" wrapText="1"/>
    </xf>
    <xf numFmtId="0" fontId="15" fillId="4" borderId="1" xfId="0" applyFont="1" applyFill="1" applyBorder="1" applyAlignment="1">
      <alignment horizontal="center" vertical="center"/>
    </xf>
    <xf numFmtId="0" fontId="0" fillId="0" borderId="0" xfId="0" applyFont="1" applyAlignment="1">
      <alignment wrapText="1"/>
    </xf>
    <xf numFmtId="0" fontId="9" fillId="0" borderId="1" xfId="0" applyFont="1" applyFill="1" applyBorder="1" applyAlignment="1">
      <alignment horizontal="center" vertical="center"/>
    </xf>
    <xf numFmtId="0" fontId="23" fillId="0" borderId="0" xfId="0" applyFont="1"/>
    <xf numFmtId="0" fontId="0" fillId="0" borderId="12" xfId="0" applyFont="1" applyBorder="1"/>
    <xf numFmtId="0" fontId="0" fillId="0" borderId="13" xfId="0" applyFont="1" applyBorder="1"/>
    <xf numFmtId="0" fontId="0" fillId="0" borderId="13" xfId="0" applyFont="1" applyBorder="1" applyAlignment="1">
      <alignment wrapText="1"/>
    </xf>
    <xf numFmtId="0" fontId="0" fillId="0" borderId="14" xfId="0" applyFont="1" applyBorder="1" applyAlignment="1">
      <alignment wrapText="1"/>
    </xf>
    <xf numFmtId="0" fontId="0" fillId="0" borderId="15" xfId="0" applyFont="1" applyBorder="1" applyAlignment="1">
      <alignment wrapText="1"/>
    </xf>
    <xf numFmtId="0" fontId="0" fillId="0" borderId="16" xfId="0" applyFont="1" applyBorder="1"/>
    <xf numFmtId="168" fontId="25" fillId="5" borderId="17" xfId="0" applyNumberFormat="1" applyFont="1" applyFill="1" applyBorder="1"/>
    <xf numFmtId="0" fontId="26" fillId="0" borderId="18" xfId="0" applyFont="1" applyBorder="1" applyAlignment="1">
      <alignment horizontal="right"/>
    </xf>
    <xf numFmtId="0" fontId="27" fillId="0" borderId="1" xfId="0" applyFont="1" applyBorder="1"/>
    <xf numFmtId="0" fontId="0" fillId="0" borderId="1" xfId="0" applyFont="1" applyBorder="1"/>
    <xf numFmtId="168" fontId="0" fillId="0" borderId="1" xfId="0" applyNumberFormat="1" applyFont="1" applyBorder="1"/>
    <xf numFmtId="168" fontId="0" fillId="0" borderId="19" xfId="0" applyNumberFormat="1" applyFont="1" applyBorder="1"/>
    <xf numFmtId="0" fontId="26" fillId="0" borderId="20" xfId="0" applyFont="1" applyBorder="1" applyAlignment="1">
      <alignment horizontal="right"/>
    </xf>
    <xf numFmtId="0" fontId="27" fillId="0" borderId="21" xfId="0" applyFont="1" applyBorder="1"/>
    <xf numFmtId="0" fontId="0" fillId="0" borderId="21" xfId="0" applyFont="1" applyBorder="1"/>
    <xf numFmtId="168" fontId="0" fillId="0" borderId="21" xfId="0" applyNumberFormat="1" applyFont="1" applyBorder="1"/>
    <xf numFmtId="168" fontId="0" fillId="0" borderId="22" xfId="0" applyNumberFormat="1" applyFont="1" applyBorder="1"/>
    <xf numFmtId="0" fontId="27" fillId="0" borderId="13" xfId="0" applyFont="1" applyBorder="1"/>
    <xf numFmtId="0" fontId="0" fillId="0" borderId="23" xfId="0" applyFont="1" applyBorder="1"/>
    <xf numFmtId="0" fontId="25" fillId="5" borderId="3" xfId="0" applyFont="1" applyFill="1" applyBorder="1"/>
    <xf numFmtId="168" fontId="12" fillId="0" borderId="0" xfId="39" applyNumberFormat="1" applyFont="1" applyFill="1" applyBorder="1" applyAlignment="1">
      <alignment horizontal="left" vertical="center"/>
    </xf>
    <xf numFmtId="0" fontId="9" fillId="0" borderId="1" xfId="14" applyFont="1" applyFill="1" applyBorder="1" applyAlignment="1">
      <alignment horizontal="center" vertical="center" wrapText="1"/>
    </xf>
    <xf numFmtId="0" fontId="9" fillId="0" borderId="1" xfId="14" applyFont="1" applyFill="1" applyBorder="1" applyAlignment="1">
      <alignment horizontal="right" vertical="center" wrapText="1"/>
    </xf>
    <xf numFmtId="0" fontId="9" fillId="0" borderId="1" xfId="14" applyFont="1" applyFill="1" applyBorder="1" applyAlignment="1">
      <alignment horizontal="center" vertical="center"/>
    </xf>
    <xf numFmtId="0" fontId="9" fillId="0" borderId="0" xfId="0" applyFont="1" applyFill="1" applyAlignment="1">
      <alignment wrapText="1"/>
    </xf>
    <xf numFmtId="0" fontId="9" fillId="0" borderId="1" xfId="0" applyFont="1" applyFill="1" applyBorder="1" applyAlignment="1">
      <alignment wrapText="1"/>
    </xf>
    <xf numFmtId="0" fontId="9" fillId="0" borderId="1" xfId="0" applyFont="1" applyFill="1" applyBorder="1" applyAlignment="1">
      <alignment horizontal="center" wrapText="1"/>
    </xf>
    <xf numFmtId="2" fontId="9" fillId="0" borderId="1" xfId="0" applyNumberFormat="1" applyFont="1" applyFill="1" applyBorder="1" applyAlignment="1">
      <alignment horizontal="center" vertical="center"/>
    </xf>
    <xf numFmtId="0" fontId="9" fillId="0" borderId="5" xfId="0" applyFont="1" applyFill="1" applyBorder="1" applyAlignment="1">
      <alignment horizontal="center" vertical="center" wrapText="1"/>
    </xf>
    <xf numFmtId="49" fontId="12" fillId="0" borderId="1" xfId="39" applyNumberFormat="1" applyFont="1" applyFill="1" applyBorder="1" applyAlignment="1" applyProtection="1">
      <alignment horizontal="center" vertical="center" wrapText="1"/>
    </xf>
    <xf numFmtId="2" fontId="12" fillId="0" borderId="1" xfId="39" applyNumberFormat="1" applyFont="1" applyFill="1" applyBorder="1" applyAlignment="1">
      <alignment horizontal="center" vertical="center"/>
    </xf>
    <xf numFmtId="2" fontId="12" fillId="0" borderId="1" xfId="18" applyNumberFormat="1" applyFont="1" applyFill="1" applyBorder="1" applyAlignment="1">
      <alignment horizontal="center" vertical="center"/>
    </xf>
    <xf numFmtId="2" fontId="12" fillId="0" borderId="1" xfId="39" applyNumberFormat="1" applyFont="1" applyFill="1" applyBorder="1" applyAlignment="1" applyProtection="1">
      <alignment horizontal="center" vertical="center"/>
    </xf>
    <xf numFmtId="2" fontId="9" fillId="0" borderId="1" xfId="42" applyNumberFormat="1" applyFont="1" applyFill="1" applyBorder="1" applyAlignment="1" applyProtection="1">
      <alignment horizontal="center" vertical="center"/>
    </xf>
    <xf numFmtId="0" fontId="9" fillId="0" borderId="0" xfId="39" applyFont="1" applyFill="1" applyAlignment="1">
      <alignment horizontal="center" vertical="center"/>
    </xf>
    <xf numFmtId="49" fontId="9" fillId="0" borderId="1" xfId="39" applyNumberFormat="1" applyFont="1" applyFill="1" applyBorder="1" applyAlignment="1" applyProtection="1">
      <alignment horizontal="center" vertical="center" wrapText="1"/>
    </xf>
    <xf numFmtId="2" fontId="12" fillId="0" borderId="1" xfId="0" applyNumberFormat="1" applyFont="1" applyFill="1" applyBorder="1" applyAlignment="1">
      <alignment horizontal="center" vertical="center"/>
    </xf>
    <xf numFmtId="2" fontId="9" fillId="0" borderId="1" xfId="39" applyNumberFormat="1" applyFont="1" applyFill="1" applyBorder="1" applyAlignment="1" applyProtection="1">
      <alignment horizontal="center" vertical="center"/>
    </xf>
    <xf numFmtId="2" fontId="9" fillId="0" borderId="1" xfId="39" applyNumberFormat="1" applyFont="1" applyFill="1" applyBorder="1" applyAlignment="1">
      <alignment horizontal="center" vertical="center"/>
    </xf>
    <xf numFmtId="0" fontId="9" fillId="0" borderId="1" xfId="39" applyFont="1" applyFill="1" applyBorder="1" applyAlignment="1">
      <alignment horizontal="center" vertical="center" wrapText="1"/>
    </xf>
    <xf numFmtId="2" fontId="12" fillId="0" borderId="1" xfId="42" applyNumberFormat="1" applyFont="1" applyFill="1" applyBorder="1" applyAlignment="1" applyProtection="1">
      <alignment horizontal="center" vertical="center"/>
    </xf>
    <xf numFmtId="0" fontId="12" fillId="0" borderId="1" xfId="39" applyFont="1" applyFill="1" applyBorder="1" applyAlignment="1">
      <alignment horizontal="center" vertical="center" wrapText="1"/>
    </xf>
    <xf numFmtId="0" fontId="0" fillId="0" borderId="0" xfId="0" applyFont="1" applyFill="1" applyAlignment="1">
      <alignment wrapText="1"/>
    </xf>
    <xf numFmtId="2" fontId="9" fillId="0" borderId="0" xfId="0" applyNumberFormat="1" applyFont="1" applyFill="1" applyAlignment="1"/>
    <xf numFmtId="0" fontId="9" fillId="0" borderId="0" xfId="0" applyFont="1" applyFill="1" applyAlignment="1"/>
    <xf numFmtId="0" fontId="0" fillId="0" borderId="0" xfId="0" applyFont="1" applyFill="1" applyAlignment="1"/>
    <xf numFmtId="0" fontId="12" fillId="0" borderId="0" xfId="29" applyFont="1" applyFill="1" applyBorder="1" applyAlignment="1">
      <alignment horizontal="right" vertical="center" wrapText="1"/>
    </xf>
    <xf numFmtId="0" fontId="12" fillId="0" borderId="0" xfId="0" applyFont="1" applyFill="1" applyBorder="1" applyAlignment="1">
      <alignment horizontal="right" vertical="center" wrapText="1"/>
    </xf>
    <xf numFmtId="0" fontId="12" fillId="0" borderId="0" xfId="0" applyFont="1" applyFill="1" applyBorder="1" applyAlignment="1">
      <alignment horizontal="right" vertical="center"/>
    </xf>
    <xf numFmtId="2" fontId="12" fillId="0" borderId="0" xfId="42" applyNumberFormat="1" applyFont="1" applyFill="1" applyBorder="1" applyAlignment="1">
      <alignment horizontal="right" vertical="center"/>
    </xf>
    <xf numFmtId="0" fontId="12" fillId="0" borderId="0" xfId="39" applyFont="1" applyFill="1" applyBorder="1" applyAlignment="1">
      <alignment horizontal="center" vertical="center" wrapText="1"/>
    </xf>
    <xf numFmtId="9" fontId="12" fillId="0" borderId="0" xfId="29" applyNumberFormat="1" applyFont="1" applyFill="1" applyBorder="1" applyAlignment="1">
      <alignment horizontal="right" vertical="center"/>
    </xf>
    <xf numFmtId="2" fontId="12" fillId="0" borderId="0" xfId="0" applyNumberFormat="1" applyFont="1" applyFill="1" applyBorder="1" applyAlignment="1">
      <alignment horizontal="right" vertical="center"/>
    </xf>
    <xf numFmtId="0" fontId="12" fillId="0" borderId="0" xfId="29" applyFont="1" applyFill="1" applyBorder="1" applyAlignment="1">
      <alignment horizontal="right" vertical="center"/>
    </xf>
    <xf numFmtId="2" fontId="12" fillId="0" borderId="0" xfId="29" applyNumberFormat="1" applyFont="1" applyFill="1" applyBorder="1" applyAlignment="1">
      <alignment horizontal="right" vertical="center"/>
    </xf>
    <xf numFmtId="0" fontId="10" fillId="0" borderId="1" xfId="0" applyFont="1" applyFill="1" applyBorder="1" applyAlignment="1">
      <alignment horizontal="center" wrapText="1"/>
    </xf>
    <xf numFmtId="2" fontId="10" fillId="0" borderId="1" xfId="0" applyNumberFormat="1" applyFont="1" applyFill="1" applyBorder="1" applyAlignment="1">
      <alignment horizontal="center" vertical="center"/>
    </xf>
    <xf numFmtId="2" fontId="9" fillId="0" borderId="1" xfId="39" applyNumberFormat="1" applyFont="1" applyFill="1" applyBorder="1" applyAlignment="1">
      <alignment horizontal="center" vertical="center" wrapText="1"/>
    </xf>
    <xf numFmtId="0" fontId="10" fillId="0" borderId="1" xfId="0" applyFont="1" applyFill="1" applyBorder="1" applyAlignment="1">
      <alignment wrapText="1"/>
    </xf>
    <xf numFmtId="168" fontId="29" fillId="0" borderId="1" xfId="0" applyNumberFormat="1" applyFont="1" applyFill="1" applyBorder="1" applyAlignment="1">
      <alignment horizontal="center" vertical="center"/>
    </xf>
    <xf numFmtId="2" fontId="12" fillId="0" borderId="1" xfId="39" applyNumberFormat="1" applyFont="1" applyFill="1" applyBorder="1" applyAlignment="1">
      <alignment horizontal="center" vertical="center" wrapText="1"/>
    </xf>
    <xf numFmtId="0" fontId="12" fillId="0" borderId="1" xfId="39" applyFont="1" applyFill="1" applyBorder="1" applyAlignment="1">
      <alignment vertical="center" wrapText="1"/>
    </xf>
    <xf numFmtId="1" fontId="9" fillId="0" borderId="1" xfId="0" applyNumberFormat="1" applyFont="1" applyFill="1" applyBorder="1" applyAlignment="1">
      <alignment horizontal="center" wrapText="1"/>
    </xf>
    <xf numFmtId="0" fontId="12" fillId="0" borderId="1" xfId="39" applyFont="1" applyFill="1" applyBorder="1" applyAlignment="1">
      <alignment horizontal="left" vertical="center" wrapText="1"/>
    </xf>
    <xf numFmtId="2" fontId="12" fillId="0" borderId="1" xfId="39" applyNumberFormat="1" applyFont="1" applyFill="1" applyBorder="1" applyAlignment="1">
      <alignment vertical="center" wrapText="1"/>
    </xf>
    <xf numFmtId="2" fontId="9" fillId="0" borderId="1" xfId="15" applyNumberFormat="1" applyFont="1" applyFill="1" applyBorder="1" applyAlignment="1">
      <alignment horizontal="center" vertical="center"/>
    </xf>
    <xf numFmtId="2" fontId="10" fillId="0" borderId="1" xfId="15" applyNumberFormat="1" applyFont="1" applyFill="1" applyBorder="1" applyAlignment="1">
      <alignment horizontal="center" vertical="center"/>
    </xf>
    <xf numFmtId="0" fontId="13" fillId="0" borderId="0" xfId="0" applyFont="1" applyFill="1" applyAlignment="1">
      <alignment vertical="center" wrapText="1"/>
    </xf>
    <xf numFmtId="2" fontId="12" fillId="0" borderId="0" xfId="0" applyNumberFormat="1" applyFont="1" applyAlignment="1">
      <alignment vertical="center" wrapText="1"/>
    </xf>
    <xf numFmtId="0" fontId="12" fillId="0" borderId="0" xfId="0" applyFont="1" applyAlignment="1">
      <alignment vertical="center" wrapText="1"/>
    </xf>
    <xf numFmtId="0" fontId="12" fillId="0" borderId="3" xfId="39" applyFont="1" applyFill="1" applyBorder="1" applyAlignment="1">
      <alignment horizontal="center" vertical="center"/>
    </xf>
    <xf numFmtId="0" fontId="13" fillId="0" borderId="0" xfId="39" applyFont="1" applyFill="1" applyAlignment="1">
      <alignment horizontal="left" vertical="center"/>
    </xf>
    <xf numFmtId="0" fontId="13" fillId="0" borderId="0" xfId="33" applyFont="1" applyFill="1" applyAlignment="1">
      <alignment horizontal="left" vertical="center"/>
    </xf>
    <xf numFmtId="0" fontId="12" fillId="0" borderId="0" xfId="39" applyFont="1" applyAlignment="1">
      <alignment horizontal="left" vertical="center"/>
    </xf>
    <xf numFmtId="0" fontId="11" fillId="0" borderId="0" xfId="0" applyFont="1" applyAlignment="1">
      <alignment horizontal="left" vertical="center"/>
    </xf>
    <xf numFmtId="0" fontId="11" fillId="0" borderId="0" xfId="0" applyFont="1" applyAlignment="1">
      <alignment horizontal="right" vertical="center"/>
    </xf>
    <xf numFmtId="0" fontId="12" fillId="0" borderId="0" xfId="39" applyFont="1" applyFill="1" applyBorder="1" applyAlignment="1">
      <alignment horizontal="right" vertical="center"/>
    </xf>
    <xf numFmtId="0" fontId="13" fillId="0" borderId="0" xfId="39" applyFont="1" applyFill="1" applyBorder="1" applyAlignment="1">
      <alignment horizontal="right" vertical="center"/>
    </xf>
    <xf numFmtId="0" fontId="11" fillId="0" borderId="0" xfId="33" applyFont="1" applyBorder="1" applyAlignment="1">
      <alignment horizontal="left" vertical="center"/>
    </xf>
    <xf numFmtId="0" fontId="13" fillId="0" borderId="0" xfId="0" applyFont="1" applyFill="1" applyAlignment="1">
      <alignment horizontal="left" vertical="center"/>
    </xf>
    <xf numFmtId="2" fontId="12" fillId="0" borderId="0" xfId="0" applyNumberFormat="1" applyFont="1" applyAlignment="1">
      <alignment horizontal="left" vertical="center"/>
    </xf>
    <xf numFmtId="0" fontId="12" fillId="0" borderId="0" xfId="0" applyFont="1" applyAlignment="1">
      <alignment horizontal="left" vertical="center"/>
    </xf>
    <xf numFmtId="0" fontId="30" fillId="0" borderId="8" xfId="39" applyFont="1" applyFill="1" applyBorder="1" applyAlignment="1">
      <alignment horizontal="center" vertical="center" wrapText="1"/>
    </xf>
    <xf numFmtId="0" fontId="30" fillId="0" borderId="8" xfId="39" applyFont="1" applyFill="1" applyBorder="1" applyAlignment="1">
      <alignment horizontal="center" vertical="center"/>
    </xf>
    <xf numFmtId="0" fontId="13" fillId="0" borderId="8" xfId="39" applyFont="1" applyFill="1" applyBorder="1" applyAlignment="1">
      <alignment horizontal="center" vertical="center" wrapText="1"/>
    </xf>
    <xf numFmtId="0" fontId="10" fillId="0" borderId="1" xfId="33" applyFont="1" applyFill="1" applyBorder="1" applyAlignment="1">
      <alignment vertical="center"/>
    </xf>
    <xf numFmtId="0" fontId="31" fillId="0" borderId="1" xfId="33" applyFont="1" applyFill="1" applyBorder="1" applyAlignment="1">
      <alignment horizontal="left" vertical="center"/>
    </xf>
    <xf numFmtId="0" fontId="11" fillId="0" borderId="1" xfId="33" applyFont="1" applyFill="1" applyBorder="1" applyAlignment="1">
      <alignment vertical="center"/>
    </xf>
    <xf numFmtId="0" fontId="12" fillId="0" borderId="1" xfId="33" applyFont="1" applyFill="1" applyBorder="1" applyAlignment="1">
      <alignment vertical="center" wrapText="1"/>
    </xf>
    <xf numFmtId="0" fontId="12" fillId="0" borderId="0" xfId="33" applyFont="1" applyFill="1" applyAlignment="1">
      <alignment vertical="center" wrapText="1"/>
    </xf>
    <xf numFmtId="0" fontId="12" fillId="0" borderId="1" xfId="34" applyFont="1" applyFill="1" applyBorder="1" applyAlignment="1">
      <alignment horizontal="left" vertical="center" wrapText="1"/>
    </xf>
    <xf numFmtId="0" fontId="12" fillId="0" borderId="0" xfId="34" applyFont="1" applyFill="1" applyAlignment="1">
      <alignment horizontal="left" vertical="center" wrapText="1"/>
    </xf>
    <xf numFmtId="2" fontId="12" fillId="0" borderId="1" xfId="33" applyNumberFormat="1" applyFont="1" applyFill="1" applyBorder="1" applyAlignment="1">
      <alignment horizontal="center" vertical="center"/>
    </xf>
    <xf numFmtId="0" fontId="11" fillId="0" borderId="1" xfId="29" applyFont="1" applyFill="1" applyBorder="1" applyAlignment="1">
      <alignment horizontal="left" vertical="center"/>
    </xf>
    <xf numFmtId="0" fontId="12" fillId="0" borderId="1" xfId="0" applyFont="1" applyFill="1" applyBorder="1" applyAlignment="1">
      <alignment vertical="center"/>
    </xf>
    <xf numFmtId="0" fontId="12" fillId="0" borderId="1" xfId="34" applyFont="1" applyFill="1" applyBorder="1" applyAlignment="1">
      <alignment vertical="center" wrapText="1"/>
    </xf>
    <xf numFmtId="0" fontId="12" fillId="0" borderId="0" xfId="34" applyFont="1" applyFill="1" applyAlignment="1">
      <alignment vertical="center" wrapText="1"/>
    </xf>
    <xf numFmtId="0" fontId="9" fillId="0" borderId="1" xfId="17" applyFont="1" applyFill="1" applyBorder="1" applyAlignment="1">
      <alignment horizontal="center" vertical="center" wrapText="1"/>
    </xf>
    <xf numFmtId="0" fontId="11" fillId="0" borderId="1" xfId="29" applyFont="1" applyFill="1" applyBorder="1" applyAlignment="1">
      <alignment vertical="center"/>
    </xf>
    <xf numFmtId="0" fontId="10" fillId="0" borderId="1" xfId="0" applyFont="1" applyFill="1" applyBorder="1" applyAlignment="1">
      <alignment vertical="center"/>
    </xf>
    <xf numFmtId="0" fontId="10" fillId="0" borderId="1" xfId="0" applyFont="1" applyFill="1" applyBorder="1" applyAlignment="1">
      <alignment horizontal="center" vertical="center"/>
    </xf>
    <xf numFmtId="0" fontId="13" fillId="0" borderId="0" xfId="0" applyFont="1" applyFill="1" applyAlignment="1">
      <alignment vertical="center"/>
    </xf>
    <xf numFmtId="0" fontId="12" fillId="0" borderId="0" xfId="0" applyFont="1" applyFill="1" applyBorder="1" applyAlignment="1">
      <alignment horizontal="center" vertical="center"/>
    </xf>
    <xf numFmtId="2" fontId="12" fillId="0" borderId="0" xfId="39" applyNumberFormat="1" applyFont="1" applyFill="1" applyBorder="1" applyAlignment="1">
      <alignment vertical="center"/>
    </xf>
    <xf numFmtId="0" fontId="10" fillId="0" borderId="0" xfId="29" applyFont="1" applyFill="1" applyBorder="1" applyAlignment="1">
      <alignment horizontal="right" vertical="center"/>
    </xf>
    <xf numFmtId="0" fontId="10" fillId="0" borderId="0" xfId="29" applyFont="1" applyFill="1" applyBorder="1" applyAlignment="1">
      <alignment vertical="center"/>
    </xf>
    <xf numFmtId="0" fontId="32" fillId="0" borderId="0" xfId="29" applyFont="1" applyFill="1" applyBorder="1" applyAlignment="1">
      <alignment vertical="center"/>
    </xf>
    <xf numFmtId="2" fontId="10" fillId="0" borderId="1" xfId="29" applyNumberFormat="1" applyFont="1" applyFill="1" applyBorder="1" applyAlignment="1">
      <alignment horizontal="center" vertical="center"/>
    </xf>
    <xf numFmtId="0" fontId="10" fillId="0" borderId="0" xfId="29" applyFont="1" applyFill="1" applyAlignment="1">
      <alignment horizontal="right" vertical="center"/>
    </xf>
    <xf numFmtId="9" fontId="10" fillId="0" borderId="0" xfId="29" applyNumberFormat="1" applyFont="1" applyFill="1" applyAlignment="1">
      <alignment horizontal="center" vertical="center"/>
    </xf>
    <xf numFmtId="0" fontId="10" fillId="0" borderId="0" xfId="29" applyFont="1" applyFill="1" applyAlignment="1">
      <alignment vertical="center"/>
    </xf>
    <xf numFmtId="0" fontId="32" fillId="0" borderId="0" xfId="29" applyFont="1" applyFill="1" applyAlignment="1">
      <alignment vertical="center"/>
    </xf>
    <xf numFmtId="0" fontId="9" fillId="0" borderId="0" xfId="29" applyFont="1" applyFill="1" applyAlignment="1">
      <alignment vertical="center" wrapText="1"/>
    </xf>
    <xf numFmtId="0" fontId="9" fillId="0" borderId="0" xfId="29" applyFont="1" applyFill="1" applyAlignment="1">
      <alignment vertical="center"/>
    </xf>
    <xf numFmtId="0" fontId="13" fillId="0" borderId="0" xfId="29" applyFont="1" applyFill="1" applyAlignment="1">
      <alignment vertical="center"/>
    </xf>
    <xf numFmtId="0" fontId="11" fillId="0" borderId="0" xfId="29" applyFont="1" applyFill="1" applyAlignment="1">
      <alignment vertical="center"/>
    </xf>
    <xf numFmtId="2" fontId="11" fillId="0" borderId="0" xfId="29" applyNumberFormat="1" applyFont="1" applyFill="1" applyBorder="1" applyAlignment="1">
      <alignment horizontal="center" vertical="center"/>
    </xf>
    <xf numFmtId="0" fontId="9" fillId="0" borderId="0" xfId="18" applyFont="1" applyAlignment="1">
      <alignment vertical="center" wrapText="1"/>
    </xf>
    <xf numFmtId="0" fontId="9" fillId="0" borderId="0" xfId="18" applyFont="1" applyAlignment="1">
      <alignment vertical="center"/>
    </xf>
    <xf numFmtId="0" fontId="4" fillId="0" borderId="0" xfId="33" applyFont="1" applyAlignment="1">
      <alignment horizontal="left" vertical="center"/>
    </xf>
    <xf numFmtId="0" fontId="4" fillId="0" borderId="0" xfId="18" applyFont="1" applyAlignment="1">
      <alignment horizontal="right" vertical="center"/>
    </xf>
    <xf numFmtId="0" fontId="33" fillId="0" borderId="0" xfId="18" applyFont="1" applyBorder="1" applyAlignment="1">
      <alignment horizontal="left" vertical="center"/>
    </xf>
    <xf numFmtId="0" fontId="4" fillId="0" borderId="0" xfId="18" applyFont="1" applyAlignment="1">
      <alignment horizontal="left" vertical="center"/>
    </xf>
    <xf numFmtId="0" fontId="9" fillId="0" borderId="0" xfId="33" applyFont="1" applyFill="1" applyAlignment="1">
      <alignment horizontal="center" vertical="center" wrapText="1"/>
    </xf>
    <xf numFmtId="0" fontId="9" fillId="0" borderId="0" xfId="33" applyFont="1" applyFill="1" applyAlignment="1">
      <alignment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2" fillId="0" borderId="8" xfId="13" applyFont="1" applyFill="1" applyBorder="1" applyAlignment="1">
      <alignment horizontal="center" vertical="center" wrapText="1"/>
    </xf>
    <xf numFmtId="2" fontId="12" fillId="0" borderId="8" xfId="40" applyNumberFormat="1" applyFont="1" applyFill="1" applyBorder="1" applyAlignment="1">
      <alignment horizontal="center" vertical="center"/>
    </xf>
    <xf numFmtId="2" fontId="12" fillId="0" borderId="8" xfId="42" applyNumberFormat="1" applyFont="1" applyFill="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horizontal="left" vertical="center" wrapText="1"/>
    </xf>
    <xf numFmtId="2" fontId="12" fillId="0" borderId="6" xfId="40" applyNumberFormat="1" applyFont="1" applyFill="1" applyBorder="1" applyAlignment="1">
      <alignment horizontal="center" vertical="center"/>
    </xf>
    <xf numFmtId="2" fontId="12" fillId="0" borderId="1" xfId="40" applyNumberFormat="1" applyFont="1" applyFill="1" applyBorder="1" applyAlignment="1">
      <alignment horizontal="center" vertical="center"/>
    </xf>
    <xf numFmtId="2" fontId="12" fillId="0" borderId="1" xfId="42" applyNumberFormat="1" applyFont="1" applyFill="1" applyBorder="1" applyAlignment="1">
      <alignment horizontal="center" vertical="center" wrapText="1"/>
    </xf>
    <xf numFmtId="2" fontId="12" fillId="0" borderId="5" xfId="42" applyNumberFormat="1" applyFont="1" applyFill="1" applyBorder="1" applyAlignment="1">
      <alignment horizontal="center" vertical="center" wrapText="1"/>
    </xf>
    <xf numFmtId="0" fontId="9" fillId="0" borderId="1" xfId="0" applyFont="1" applyBorder="1" applyAlignment="1">
      <alignment vertical="center" wrapText="1"/>
    </xf>
    <xf numFmtId="0" fontId="12" fillId="0" borderId="0" xfId="31" applyFont="1" applyFill="1" applyAlignment="1">
      <alignment vertical="center" wrapText="1"/>
    </xf>
    <xf numFmtId="0" fontId="9" fillId="0" borderId="0" xfId="33" applyFont="1" applyFill="1" applyBorder="1" applyAlignment="1">
      <alignment vertical="center" wrapText="1"/>
    </xf>
    <xf numFmtId="0" fontId="9" fillId="0" borderId="1" xfId="0" applyFont="1" applyBorder="1" applyAlignment="1">
      <alignment vertical="center"/>
    </xf>
    <xf numFmtId="0" fontId="0" fillId="0" borderId="0" xfId="13" applyFont="1" applyFill="1"/>
    <xf numFmtId="0" fontId="12" fillId="0" borderId="0" xfId="13" applyFont="1" applyFill="1" applyAlignment="1">
      <alignment vertical="center"/>
    </xf>
    <xf numFmtId="0" fontId="12" fillId="0" borderId="0" xfId="13" applyFont="1" applyFill="1" applyBorder="1" applyAlignment="1">
      <alignment horizontal="center" vertical="center" wrapText="1"/>
    </xf>
    <xf numFmtId="0" fontId="12" fillId="0" borderId="0" xfId="13" applyFont="1" applyFill="1" applyBorder="1" applyAlignment="1">
      <alignment vertical="center"/>
    </xf>
    <xf numFmtId="2" fontId="12" fillId="0" borderId="0" xfId="13" applyNumberFormat="1" applyFont="1" applyFill="1" applyBorder="1" applyAlignment="1">
      <alignment horizontal="center" vertical="center" wrapText="1"/>
    </xf>
    <xf numFmtId="2" fontId="10" fillId="0" borderId="0" xfId="29" applyNumberFormat="1" applyFont="1" applyFill="1" applyBorder="1" applyAlignment="1">
      <alignment horizontal="center" vertical="center"/>
    </xf>
    <xf numFmtId="0" fontId="13" fillId="0" borderId="4" xfId="13" applyFont="1" applyFill="1" applyBorder="1" applyAlignment="1">
      <alignment horizontal="center" vertical="center"/>
    </xf>
    <xf numFmtId="0" fontId="13" fillId="0" borderId="4" xfId="13" applyFont="1" applyFill="1" applyBorder="1" applyAlignment="1">
      <alignment horizontal="center" wrapText="1"/>
    </xf>
    <xf numFmtId="0" fontId="9" fillId="0" borderId="1" xfId="0" applyNumberFormat="1" applyFont="1" applyFill="1" applyBorder="1" applyAlignment="1">
      <alignment horizontal="center" vertical="center"/>
    </xf>
    <xf numFmtId="0" fontId="9" fillId="0" borderId="1" xfId="0" applyNumberFormat="1" applyFont="1" applyFill="1" applyBorder="1" applyAlignment="1">
      <alignment horizontal="center" wrapText="1"/>
    </xf>
    <xf numFmtId="0" fontId="9" fillId="0" borderId="1" xfId="0" applyNumberFormat="1" applyFont="1" applyFill="1" applyBorder="1" applyAlignment="1">
      <alignment horizontal="left" wrapText="1"/>
    </xf>
    <xf numFmtId="2" fontId="9" fillId="0" borderId="1" xfId="29" applyNumberFormat="1" applyFont="1" applyFill="1" applyBorder="1" applyAlignment="1">
      <alignment horizontal="center" vertical="center"/>
    </xf>
    <xf numFmtId="2" fontId="13" fillId="0" borderId="1" xfId="29" applyNumberFormat="1" applyFont="1" applyFill="1" applyBorder="1" applyAlignment="1">
      <alignment horizontal="center" vertical="center"/>
    </xf>
    <xf numFmtId="0" fontId="11" fillId="0" borderId="0" xfId="39" applyFont="1" applyFill="1" applyAlignment="1">
      <alignment horizontal="left" vertical="center"/>
    </xf>
    <xf numFmtId="2" fontId="11" fillId="0" borderId="0" xfId="39" applyNumberFormat="1" applyFont="1" applyFill="1" applyAlignment="1">
      <alignment horizontal="left" vertical="center"/>
    </xf>
    <xf numFmtId="0" fontId="12" fillId="0" borderId="0" xfId="39" applyFont="1" applyFill="1" applyBorder="1" applyAlignment="1">
      <alignment horizontal="left" vertical="center" textRotation="90"/>
    </xf>
    <xf numFmtId="2" fontId="11" fillId="0" borderId="0" xfId="18" applyNumberFormat="1" applyFont="1" applyFill="1" applyAlignment="1">
      <alignment horizontal="center" vertical="center" wrapText="1"/>
    </xf>
    <xf numFmtId="0" fontId="12" fillId="0" borderId="0" xfId="39" applyFont="1" applyFill="1" applyAlignment="1">
      <alignment horizontal="center" vertical="center" wrapText="1"/>
    </xf>
    <xf numFmtId="0" fontId="11" fillId="0" borderId="1" xfId="18" applyFont="1" applyFill="1" applyBorder="1" applyAlignment="1">
      <alignment horizontal="center" vertical="center" wrapText="1"/>
    </xf>
    <xf numFmtId="165" fontId="12" fillId="0" borderId="1" xfId="18" applyNumberFormat="1" applyFont="1" applyFill="1" applyBorder="1" applyAlignment="1" applyProtection="1">
      <alignment horizontal="right" vertical="center" wrapText="1"/>
    </xf>
    <xf numFmtId="165" fontId="12" fillId="0" borderId="0" xfId="18" applyNumberFormat="1" applyFont="1" applyFill="1" applyBorder="1" applyAlignment="1" applyProtection="1">
      <alignment horizontal="right" vertical="center" wrapText="1"/>
    </xf>
    <xf numFmtId="165" fontId="12" fillId="0" borderId="0" xfId="18" applyNumberFormat="1" applyFont="1" applyFill="1" applyBorder="1" applyAlignment="1" applyProtection="1">
      <alignment horizontal="right" vertical="center"/>
    </xf>
    <xf numFmtId="0" fontId="12" fillId="0" borderId="0" xfId="18" applyNumberFormat="1" applyFont="1" applyFill="1" applyBorder="1" applyAlignment="1" applyProtection="1">
      <alignment horizontal="center" vertical="center" wrapText="1"/>
    </xf>
    <xf numFmtId="165" fontId="11" fillId="0" borderId="0" xfId="18" applyNumberFormat="1" applyFont="1" applyFill="1" applyBorder="1" applyAlignment="1" applyProtection="1">
      <alignment horizontal="right" vertical="center" wrapText="1"/>
    </xf>
    <xf numFmtId="165" fontId="11" fillId="0" borderId="0" xfId="18" applyNumberFormat="1" applyFont="1" applyFill="1" applyBorder="1" applyAlignment="1" applyProtection="1">
      <alignment horizontal="right" vertical="center"/>
    </xf>
    <xf numFmtId="0" fontId="12" fillId="0" borderId="0" xfId="18" applyNumberFormat="1" applyFont="1" applyFill="1" applyBorder="1" applyAlignment="1" applyProtection="1">
      <alignment vertical="center" wrapText="1"/>
    </xf>
    <xf numFmtId="0" fontId="12" fillId="0" borderId="0" xfId="18" applyFont="1" applyFill="1" applyAlignment="1">
      <alignment vertical="center" wrapText="1"/>
    </xf>
    <xf numFmtId="0" fontId="12" fillId="0" borderId="0" xfId="18" applyFont="1" applyFill="1" applyAlignment="1">
      <alignment horizontal="left" vertical="center" wrapText="1"/>
    </xf>
    <xf numFmtId="9" fontId="12" fillId="0" borderId="0" xfId="18" applyNumberFormat="1" applyFont="1" applyFill="1" applyAlignment="1">
      <alignment horizontal="center" vertical="center"/>
    </xf>
    <xf numFmtId="165" fontId="12" fillId="0" borderId="0" xfId="18" applyNumberFormat="1" applyFont="1" applyFill="1" applyBorder="1" applyAlignment="1" applyProtection="1">
      <alignment vertical="center"/>
    </xf>
    <xf numFmtId="0" fontId="12" fillId="0" borderId="0" xfId="18" applyFont="1" applyFill="1" applyAlignment="1">
      <alignment horizontal="center" vertical="center"/>
    </xf>
    <xf numFmtId="165" fontId="11" fillId="0" borderId="0" xfId="18" applyNumberFormat="1" applyFont="1" applyFill="1" applyBorder="1" applyAlignment="1" applyProtection="1">
      <alignment vertical="center"/>
    </xf>
    <xf numFmtId="167" fontId="11" fillId="0" borderId="0" xfId="18" applyNumberFormat="1" applyFont="1" applyFill="1" applyBorder="1" applyAlignment="1" applyProtection="1">
      <alignment vertical="center"/>
    </xf>
    <xf numFmtId="0" fontId="12" fillId="0" borderId="0" xfId="18" applyFont="1" applyFill="1" applyAlignment="1">
      <alignment vertical="center"/>
    </xf>
    <xf numFmtId="0" fontId="21" fillId="0" borderId="0" xfId="13" applyFont="1" applyFill="1" applyAlignment="1">
      <alignment horizontal="center" vertical="center"/>
    </xf>
    <xf numFmtId="0" fontId="21" fillId="0" borderId="0" xfId="13" applyFont="1" applyFill="1" applyAlignment="1">
      <alignment horizontal="right" vertical="center"/>
    </xf>
    <xf numFmtId="168" fontId="21" fillId="0" borderId="0" xfId="13" applyNumberFormat="1" applyFont="1" applyFill="1" applyAlignment="1">
      <alignment horizontal="center" vertical="center"/>
    </xf>
    <xf numFmtId="0" fontId="35" fillId="0" borderId="0" xfId="0" applyFont="1" applyAlignment="1">
      <alignment horizontal="center" vertical="center"/>
    </xf>
    <xf numFmtId="0" fontId="9" fillId="0" borderId="1" xfId="0" applyFont="1" applyFill="1" applyBorder="1" applyAlignment="1">
      <alignment horizontal="center"/>
    </xf>
    <xf numFmtId="0" fontId="0" fillId="0" borderId="1" xfId="0" applyFont="1" applyBorder="1" applyAlignment="1">
      <alignment wrapText="1"/>
    </xf>
    <xf numFmtId="168" fontId="25" fillId="5" borderId="1" xfId="0" applyNumberFormat="1" applyFont="1" applyFill="1" applyBorder="1"/>
    <xf numFmtId="0" fontId="26" fillId="0" borderId="1" xfId="0" applyFont="1" applyBorder="1" applyAlignment="1">
      <alignment horizontal="right"/>
    </xf>
    <xf numFmtId="0" fontId="25" fillId="5" borderId="1" xfId="0" applyFont="1" applyFill="1" applyBorder="1"/>
    <xf numFmtId="0" fontId="12" fillId="0" borderId="24" xfId="39" applyFont="1" applyFill="1" applyBorder="1" applyAlignment="1">
      <alignment horizontal="left" vertical="center"/>
    </xf>
    <xf numFmtId="0" fontId="30" fillId="0" borderId="25" xfId="39" applyFont="1" applyFill="1" applyBorder="1" applyAlignment="1">
      <alignment horizontal="center" vertical="center" wrapText="1"/>
    </xf>
    <xf numFmtId="0" fontId="30" fillId="0" borderId="25" xfId="39" applyFont="1" applyFill="1" applyBorder="1" applyAlignment="1">
      <alignment horizontal="left" vertical="center" wrapText="1"/>
    </xf>
    <xf numFmtId="2" fontId="12" fillId="0" borderId="0" xfId="39" applyNumberFormat="1" applyFont="1" applyFill="1" applyBorder="1" applyAlignment="1">
      <alignment horizontal="left" vertical="center"/>
    </xf>
    <xf numFmtId="0" fontId="30" fillId="0" borderId="26" xfId="39" applyFont="1" applyFill="1" applyBorder="1" applyAlignment="1">
      <alignment horizontal="center" vertical="center" wrapText="1"/>
    </xf>
    <xf numFmtId="0" fontId="30" fillId="0" borderId="27" xfId="39" applyFont="1" applyFill="1" applyBorder="1" applyAlignment="1">
      <alignment horizontal="center" vertical="center" wrapText="1"/>
    </xf>
    <xf numFmtId="0" fontId="30" fillId="0" borderId="28" xfId="39" applyFont="1" applyFill="1" applyBorder="1" applyAlignment="1">
      <alignment horizontal="center" vertical="center" wrapText="1"/>
    </xf>
    <xf numFmtId="0" fontId="9" fillId="0" borderId="0" xfId="0" applyFont="1" applyFill="1" applyAlignment="1">
      <alignment horizontal="center" vertical="center"/>
    </xf>
    <xf numFmtId="0" fontId="9" fillId="0" borderId="0" xfId="0" applyFont="1" applyFill="1" applyAlignment="1">
      <alignment horizontal="center" vertical="center" wrapText="1"/>
    </xf>
    <xf numFmtId="1" fontId="9" fillId="0" borderId="1" xfId="0" applyNumberFormat="1" applyFont="1" applyFill="1" applyBorder="1" applyAlignment="1">
      <alignment horizontal="center" vertical="center"/>
    </xf>
    <xf numFmtId="0" fontId="10" fillId="0" borderId="0" xfId="18" applyFont="1" applyFill="1" applyAlignment="1">
      <alignment vertical="center"/>
    </xf>
    <xf numFmtId="0" fontId="10" fillId="0" borderId="0" xfId="39" applyFont="1" applyAlignment="1">
      <alignment vertical="center"/>
    </xf>
    <xf numFmtId="0" fontId="9" fillId="0" borderId="0" xfId="39" applyFont="1" applyBorder="1" applyAlignment="1">
      <alignment vertical="center"/>
    </xf>
    <xf numFmtId="2" fontId="10" fillId="0" borderId="0" xfId="39" applyNumberFormat="1" applyFont="1" applyFill="1" applyAlignment="1">
      <alignment horizontal="center" vertical="center"/>
    </xf>
    <xf numFmtId="0" fontId="9" fillId="0" borderId="0" xfId="43" applyFont="1" applyBorder="1" applyAlignment="1" applyProtection="1">
      <alignment horizontal="right" vertical="center"/>
    </xf>
    <xf numFmtId="0" fontId="9" fillId="0" borderId="0" xfId="43" applyFont="1" applyBorder="1" applyAlignment="1" applyProtection="1">
      <alignment horizontal="right" vertical="center" wrapText="1"/>
    </xf>
    <xf numFmtId="49" fontId="12" fillId="0" borderId="1" xfId="0" applyNumberFormat="1" applyFont="1" applyFill="1" applyBorder="1" applyAlignment="1">
      <alignment horizontal="center" vertical="center" wrapText="1"/>
    </xf>
    <xf numFmtId="49" fontId="12" fillId="0" borderId="3" xfId="39" applyNumberFormat="1" applyFont="1" applyFill="1" applyBorder="1" applyAlignment="1">
      <alignment horizontal="left" vertical="center"/>
    </xf>
    <xf numFmtId="168" fontId="10" fillId="0" borderId="0" xfId="39" applyNumberFormat="1" applyFont="1" applyFill="1" applyBorder="1" applyAlignment="1">
      <alignment horizontal="left" vertical="center"/>
    </xf>
    <xf numFmtId="0" fontId="10" fillId="0" borderId="0" xfId="18" applyFont="1" applyFill="1" applyBorder="1" applyAlignment="1">
      <alignment vertical="center"/>
    </xf>
    <xf numFmtId="0" fontId="9" fillId="0" borderId="1" xfId="32" applyNumberFormat="1" applyFont="1" applyFill="1" applyBorder="1" applyAlignment="1" applyProtection="1">
      <alignment horizontal="center" vertical="center" wrapText="1"/>
    </xf>
    <xf numFmtId="167" fontId="9" fillId="0" borderId="1" xfId="18" applyNumberFormat="1" applyFont="1" applyFill="1" applyBorder="1" applyAlignment="1" applyProtection="1">
      <alignment horizontal="center" vertical="center" wrapText="1"/>
    </xf>
    <xf numFmtId="0" fontId="10" fillId="0" borderId="0" xfId="39" applyFont="1" applyFill="1" applyBorder="1" applyAlignment="1">
      <alignment horizontal="left" vertical="center"/>
    </xf>
    <xf numFmtId="0" fontId="11" fillId="0" borderId="0" xfId="39" applyFont="1" applyFill="1" applyBorder="1" applyAlignment="1">
      <alignment horizontal="left" vertical="center"/>
    </xf>
    <xf numFmtId="0" fontId="11" fillId="0" borderId="0" xfId="33" applyFont="1" applyFill="1" applyBorder="1" applyAlignment="1">
      <alignment horizontal="left" vertical="center"/>
    </xf>
    <xf numFmtId="0" fontId="9" fillId="0" borderId="0" xfId="39" applyFont="1" applyFill="1" applyBorder="1" applyAlignment="1">
      <alignment horizontal="right" vertical="center"/>
    </xf>
    <xf numFmtId="0" fontId="9" fillId="0" borderId="0" xfId="39" applyFont="1" applyFill="1" applyBorder="1" applyAlignment="1">
      <alignment horizontal="right" vertical="center" wrapText="1"/>
    </xf>
    <xf numFmtId="0" fontId="10" fillId="0" borderId="1" xfId="32" applyNumberFormat="1" applyFont="1" applyFill="1" applyBorder="1" applyAlignment="1" applyProtection="1">
      <alignment horizontal="center" vertical="center" wrapText="1"/>
    </xf>
    <xf numFmtId="0" fontId="10" fillId="0" borderId="1" xfId="18" applyFont="1" applyFill="1" applyBorder="1" applyAlignment="1">
      <alignment horizontal="center" vertical="center" wrapText="1"/>
    </xf>
    <xf numFmtId="0" fontId="10" fillId="0" borderId="1" xfId="18" applyNumberFormat="1" applyFont="1" applyFill="1" applyBorder="1" applyAlignment="1" applyProtection="1">
      <alignment horizontal="center" vertical="center" wrapText="1"/>
    </xf>
    <xf numFmtId="0" fontId="12" fillId="0" borderId="2" xfId="39" applyFont="1" applyFill="1" applyBorder="1" applyAlignment="1">
      <alignment horizontal="right" vertical="center"/>
    </xf>
    <xf numFmtId="0" fontId="9" fillId="2" borderId="1" xfId="0" applyFont="1" applyFill="1" applyBorder="1" applyAlignment="1">
      <alignment horizontal="center" vertical="center" textRotation="90" wrapText="1"/>
    </xf>
    <xf numFmtId="0" fontId="9" fillId="2" borderId="1" xfId="33" applyFont="1" applyFill="1" applyBorder="1" applyAlignment="1">
      <alignment horizontal="center" vertical="center" wrapText="1"/>
    </xf>
    <xf numFmtId="0" fontId="9" fillId="2" borderId="1" xfId="0" applyFont="1" applyFill="1" applyBorder="1" applyAlignment="1">
      <alignment horizontal="center" vertical="center" wrapText="1"/>
    </xf>
    <xf numFmtId="0" fontId="13" fillId="0" borderId="1" xfId="40" applyFont="1" applyFill="1" applyBorder="1" applyAlignment="1">
      <alignment horizontal="center" vertical="center" wrapText="1"/>
    </xf>
    <xf numFmtId="0" fontId="15" fillId="0" borderId="0" xfId="13" applyFont="1" applyFill="1" applyBorder="1" applyAlignment="1">
      <alignment horizontal="center" vertical="center" wrapText="1"/>
    </xf>
    <xf numFmtId="0" fontId="15" fillId="0" borderId="0" xfId="13" applyFont="1" applyFill="1" applyBorder="1" applyAlignment="1">
      <alignment horizontal="center" vertical="center"/>
    </xf>
    <xf numFmtId="0" fontId="16" fillId="0" borderId="0" xfId="13" applyFont="1" applyFill="1" applyBorder="1" applyAlignment="1">
      <alignment horizontal="center" vertical="center"/>
    </xf>
    <xf numFmtId="0" fontId="15" fillId="0" borderId="0" xfId="13" applyFont="1" applyFill="1" applyBorder="1" applyAlignment="1">
      <alignment horizontal="right" vertical="center"/>
    </xf>
    <xf numFmtId="0" fontId="9" fillId="0" borderId="1" xfId="14" applyFont="1" applyFill="1" applyBorder="1" applyAlignment="1">
      <alignment horizontal="center" vertical="center" wrapText="1"/>
    </xf>
    <xf numFmtId="0" fontId="32" fillId="0" borderId="4" xfId="13" applyFont="1" applyFill="1" applyBorder="1" applyAlignment="1">
      <alignment horizontal="center" wrapText="1"/>
    </xf>
    <xf numFmtId="0" fontId="12" fillId="0" borderId="0" xfId="39" applyFont="1" applyFill="1" applyBorder="1" applyAlignment="1">
      <alignment horizontal="right" vertical="center"/>
    </xf>
    <xf numFmtId="0" fontId="12" fillId="0" borderId="0" xfId="39" applyFont="1" applyFill="1" applyBorder="1" applyAlignment="1">
      <alignment horizontal="right" vertical="center" wrapText="1"/>
    </xf>
    <xf numFmtId="0" fontId="11" fillId="0" borderId="1" xfId="32" applyNumberFormat="1" applyFont="1" applyFill="1" applyBorder="1" applyAlignment="1" applyProtection="1">
      <alignment horizontal="center" vertical="center" wrapText="1"/>
    </xf>
    <xf numFmtId="0" fontId="11" fillId="0" borderId="1" xfId="18" applyFont="1" applyFill="1" applyBorder="1" applyAlignment="1">
      <alignment horizontal="center" vertical="center" wrapText="1"/>
    </xf>
    <xf numFmtId="0" fontId="11" fillId="0" borderId="1" xfId="18" applyNumberFormat="1" applyFont="1" applyFill="1" applyBorder="1" applyAlignment="1" applyProtection="1">
      <alignment horizontal="center" vertical="center" wrapText="1"/>
    </xf>
    <xf numFmtId="0" fontId="12" fillId="0" borderId="0" xfId="0" applyFont="1" applyFill="1" applyBorder="1" applyAlignment="1">
      <alignment horizontal="center" vertical="center" wrapText="1"/>
    </xf>
    <xf numFmtId="0" fontId="9" fillId="0" borderId="0" xfId="0" applyFont="1" applyAlignment="1" applyProtection="1">
      <alignment horizontal="right" vertical="center"/>
      <protection locked="0"/>
    </xf>
    <xf numFmtId="0" fontId="38" fillId="0" borderId="4" xfId="13" applyFont="1" applyFill="1" applyBorder="1" applyAlignment="1">
      <alignment horizontal="left" vertical="center" wrapText="1"/>
    </xf>
    <xf numFmtId="0" fontId="38" fillId="0" borderId="1" xfId="13" applyFont="1" applyFill="1" applyBorder="1" applyAlignment="1">
      <alignment horizontal="left" vertical="center" wrapText="1"/>
    </xf>
    <xf numFmtId="0" fontId="38" fillId="0" borderId="0" xfId="28" applyFont="1" applyFill="1" applyBorder="1" applyAlignment="1">
      <alignment horizontal="left" vertical="center" wrapText="1"/>
    </xf>
    <xf numFmtId="0" fontId="39" fillId="0" borderId="1" xfId="13" applyFont="1" applyFill="1" applyBorder="1" applyAlignment="1">
      <alignment horizontal="left" vertical="center" wrapText="1"/>
    </xf>
    <xf numFmtId="0" fontId="38" fillId="0" borderId="1" xfId="40" applyFont="1" applyFill="1" applyBorder="1" applyAlignment="1">
      <alignment horizontal="left" vertical="center" wrapText="1"/>
    </xf>
    <xf numFmtId="0" fontId="40" fillId="0" borderId="1" xfId="13" applyFont="1" applyFill="1" applyBorder="1" applyAlignment="1">
      <alignment horizontal="left" vertical="center" wrapText="1"/>
    </xf>
    <xf numFmtId="0" fontId="41" fillId="0" borderId="1" xfId="13" applyFont="1" applyFill="1" applyBorder="1" applyAlignment="1">
      <alignment horizontal="left" vertical="center" wrapText="1"/>
    </xf>
    <xf numFmtId="0" fontId="39" fillId="0" borderId="1" xfId="40" applyFont="1" applyFill="1" applyBorder="1" applyAlignment="1">
      <alignment horizontal="left" vertical="center" wrapText="1"/>
    </xf>
    <xf numFmtId="0" fontId="38" fillId="0" borderId="7" xfId="13" applyFont="1" applyFill="1" applyBorder="1" applyAlignment="1">
      <alignment horizontal="left" vertical="center" wrapText="1"/>
    </xf>
    <xf numFmtId="0" fontId="38" fillId="0" borderId="1" xfId="40" applyNumberFormat="1" applyFont="1" applyFill="1" applyBorder="1" applyAlignment="1" applyProtection="1">
      <alignment horizontal="left" vertical="center" wrapText="1"/>
    </xf>
    <xf numFmtId="0" fontId="42" fillId="0" borderId="1" xfId="0" applyFont="1" applyFill="1" applyBorder="1" applyAlignment="1">
      <alignment horizontal="left" vertical="center"/>
    </xf>
    <xf numFmtId="0" fontId="42" fillId="0" borderId="1" xfId="28" applyFont="1" applyFill="1" applyBorder="1" applyAlignment="1">
      <alignment horizontal="left" vertical="center" wrapText="1"/>
    </xf>
    <xf numFmtId="0" fontId="42" fillId="0" borderId="1" xfId="0" applyFont="1" applyFill="1" applyBorder="1" applyAlignment="1">
      <alignment vertical="center" wrapText="1"/>
    </xf>
    <xf numFmtId="0" fontId="42" fillId="0" borderId="1" xfId="0" applyFont="1" applyFill="1" applyBorder="1" applyAlignment="1">
      <alignment horizontal="left" vertical="center" wrapText="1"/>
    </xf>
    <xf numFmtId="0" fontId="43" fillId="0" borderId="1" xfId="13" applyFont="1" applyFill="1" applyBorder="1" applyAlignment="1">
      <alignment horizontal="left" vertical="center" wrapText="1"/>
    </xf>
    <xf numFmtId="0" fontId="42" fillId="0" borderId="1" xfId="40" applyFont="1" applyFill="1" applyBorder="1" applyAlignment="1">
      <alignment horizontal="left" vertical="center" wrapText="1"/>
    </xf>
    <xf numFmtId="0" fontId="44" fillId="0" borderId="5" xfId="0" applyFont="1" applyFill="1" applyBorder="1" applyAlignment="1">
      <alignment vertical="center" wrapText="1"/>
    </xf>
    <xf numFmtId="0" fontId="42" fillId="0" borderId="1" xfId="40" applyFont="1" applyFill="1" applyBorder="1" applyAlignment="1">
      <alignment vertical="center" wrapText="1"/>
    </xf>
    <xf numFmtId="0" fontId="42" fillId="0" borderId="1" xfId="0" applyFont="1" applyFill="1" applyBorder="1" applyAlignment="1" applyProtection="1">
      <alignment horizontal="left" vertical="center" wrapText="1"/>
    </xf>
    <xf numFmtId="0" fontId="38" fillId="0" borderId="1" xfId="0" applyFont="1" applyFill="1" applyBorder="1" applyAlignment="1">
      <alignment vertical="center" wrapText="1"/>
    </xf>
    <xf numFmtId="0" fontId="38" fillId="0" borderId="7" xfId="0" applyFont="1" applyFill="1" applyBorder="1" applyAlignment="1">
      <alignment vertical="center" wrapText="1"/>
    </xf>
    <xf numFmtId="0" fontId="39" fillId="0" borderId="1" xfId="0" applyFont="1" applyFill="1" applyBorder="1" applyAlignment="1">
      <alignment horizontal="center" vertical="center"/>
    </xf>
    <xf numFmtId="0" fontId="44" fillId="0" borderId="1" xfId="0" applyFont="1" applyFill="1" applyBorder="1" applyAlignment="1">
      <alignment horizontal="center" wrapText="1"/>
    </xf>
    <xf numFmtId="0" fontId="42" fillId="0" borderId="1" xfId="0" applyFont="1" applyFill="1" applyBorder="1" applyAlignment="1">
      <alignment horizontal="left" wrapText="1"/>
    </xf>
    <xf numFmtId="0" fontId="42" fillId="0" borderId="1" xfId="39" applyFont="1" applyFill="1" applyBorder="1" applyAlignment="1">
      <alignment horizontal="center" vertical="center" wrapText="1"/>
    </xf>
    <xf numFmtId="0" fontId="42" fillId="0" borderId="1" xfId="39" applyFont="1" applyFill="1" applyBorder="1" applyAlignment="1">
      <alignment vertical="center" wrapText="1"/>
    </xf>
    <xf numFmtId="0" fontId="42" fillId="0" borderId="1" xfId="0" applyFont="1" applyFill="1" applyBorder="1" applyAlignment="1">
      <alignment wrapText="1"/>
    </xf>
    <xf numFmtId="2" fontId="42" fillId="0" borderId="1" xfId="0" applyNumberFormat="1" applyFont="1" applyFill="1" applyBorder="1" applyAlignment="1">
      <alignment horizontal="left" vertical="center" wrapText="1"/>
    </xf>
    <xf numFmtId="0" fontId="44" fillId="0" borderId="1" xfId="0" applyFont="1" applyFill="1" applyBorder="1" applyAlignment="1">
      <alignment wrapText="1"/>
    </xf>
    <xf numFmtId="0" fontId="42" fillId="0" borderId="1" xfId="39" applyFont="1" applyFill="1" applyBorder="1" applyAlignment="1">
      <alignment horizontal="left" vertical="center" wrapText="1"/>
    </xf>
    <xf numFmtId="0" fontId="12" fillId="0" borderId="0" xfId="29" applyFont="1" applyFill="1" applyBorder="1" applyAlignment="1">
      <alignment vertical="center" wrapText="1"/>
    </xf>
    <xf numFmtId="0" fontId="38" fillId="0" borderId="1" xfId="39" applyFont="1" applyFill="1" applyBorder="1" applyAlignment="1">
      <alignment vertical="center" wrapText="1"/>
    </xf>
    <xf numFmtId="0" fontId="39" fillId="0" borderId="1" xfId="33" applyFont="1" applyFill="1" applyBorder="1" applyAlignment="1">
      <alignment vertical="center"/>
    </xf>
    <xf numFmtId="0" fontId="38" fillId="0" borderId="1" xfId="0" applyFont="1" applyFill="1" applyBorder="1" applyAlignment="1">
      <alignment horizontal="left" vertical="center" wrapText="1"/>
    </xf>
    <xf numFmtId="0" fontId="38" fillId="0" borderId="1" xfId="0" applyFont="1" applyFill="1" applyBorder="1" applyAlignment="1">
      <alignment horizontal="center" vertical="center"/>
    </xf>
    <xf numFmtId="2" fontId="38" fillId="0" borderId="1" xfId="0" applyNumberFormat="1" applyFont="1" applyFill="1" applyBorder="1" applyAlignment="1">
      <alignment horizontal="left" vertical="center" wrapText="1"/>
    </xf>
    <xf numFmtId="0" fontId="38" fillId="0" borderId="29" xfId="0" applyFont="1" applyBorder="1" applyAlignment="1">
      <alignment vertical="center" wrapText="1"/>
    </xf>
    <xf numFmtId="0" fontId="38" fillId="0" borderId="1" xfId="0" applyFont="1" applyFill="1" applyBorder="1" applyAlignment="1">
      <alignment horizontal="center" vertical="center" wrapText="1"/>
    </xf>
    <xf numFmtId="0" fontId="39" fillId="0" borderId="1" xfId="0" applyFont="1" applyFill="1" applyBorder="1" applyAlignment="1">
      <alignment horizontal="left" vertical="center" wrapText="1"/>
    </xf>
    <xf numFmtId="0" fontId="39" fillId="0" borderId="1" xfId="33" applyFont="1" applyFill="1" applyBorder="1" applyAlignment="1">
      <alignment horizontal="left" vertical="center"/>
    </xf>
    <xf numFmtId="0" fontId="38" fillId="0" borderId="1" xfId="44" applyFont="1" applyFill="1" applyBorder="1" applyAlignment="1">
      <alignment vertical="center" wrapText="1"/>
    </xf>
    <xf numFmtId="0" fontId="39" fillId="0" borderId="1" xfId="0" applyFont="1" applyFill="1" applyBorder="1" applyAlignment="1">
      <alignment vertical="center"/>
    </xf>
    <xf numFmtId="2" fontId="38" fillId="0" borderId="1" xfId="0" applyNumberFormat="1" applyFont="1" applyFill="1" applyBorder="1" applyAlignment="1">
      <alignment horizontal="center" vertical="center"/>
    </xf>
  </cellXfs>
  <cellStyles count="45">
    <cellStyle name="Comma 2" xfId="1" xr:uid="{00000000-0005-0000-0000-000000000000}"/>
    <cellStyle name="Comma 2 2" xfId="2" xr:uid="{00000000-0005-0000-0000-000001000000}"/>
    <cellStyle name="Comma 3" xfId="3" xr:uid="{00000000-0005-0000-0000-000002000000}"/>
    <cellStyle name="Currency 2" xfId="4" xr:uid="{00000000-0005-0000-0000-000003000000}"/>
    <cellStyle name="Explanatory Text 2" xfId="5" xr:uid="{00000000-0005-0000-0000-000004000000}"/>
    <cellStyle name="Explanatory Text 3" xfId="6" xr:uid="{00000000-0005-0000-0000-000005000000}"/>
    <cellStyle name="Good 2" xfId="7" xr:uid="{00000000-0005-0000-0000-000006000000}"/>
    <cellStyle name="Good 2 2" xfId="8" xr:uid="{00000000-0005-0000-0000-000007000000}"/>
    <cellStyle name="Normal 10" xfId="9" xr:uid="{00000000-0005-0000-0000-000008000000}"/>
    <cellStyle name="Normal 12" xfId="10" xr:uid="{00000000-0005-0000-0000-000009000000}"/>
    <cellStyle name="Normal 13" xfId="11" xr:uid="{00000000-0005-0000-0000-00000A000000}"/>
    <cellStyle name="Normal 2" xfId="12" xr:uid="{00000000-0005-0000-0000-00000B000000}"/>
    <cellStyle name="Normal 2 2" xfId="13" xr:uid="{00000000-0005-0000-0000-00000C000000}"/>
    <cellStyle name="Normal 2 3" xfId="14" xr:uid="{00000000-0005-0000-0000-00000D000000}"/>
    <cellStyle name="Normal 2 4" xfId="15" xr:uid="{00000000-0005-0000-0000-00000E000000}"/>
    <cellStyle name="Normal 2 5" xfId="16" xr:uid="{00000000-0005-0000-0000-00000F000000}"/>
    <cellStyle name="Normal 2_Tame AVK Uliha 56 07.05.2010." xfId="17" xr:uid="{00000000-0005-0000-0000-000010000000}"/>
    <cellStyle name="Normal 3" xfId="18" xr:uid="{00000000-0005-0000-0000-000011000000}"/>
    <cellStyle name="Normal 4" xfId="19" xr:uid="{00000000-0005-0000-0000-000012000000}"/>
    <cellStyle name="Normal 4 2" xfId="20" xr:uid="{00000000-0005-0000-0000-000013000000}"/>
    <cellStyle name="Normal 4 2 2" xfId="21" xr:uid="{00000000-0005-0000-0000-000014000000}"/>
    <cellStyle name="Normal 4 3" xfId="22" xr:uid="{00000000-0005-0000-0000-000015000000}"/>
    <cellStyle name="Normal 6" xfId="23" xr:uid="{00000000-0005-0000-0000-000016000000}"/>
    <cellStyle name="Normal 6 2" xfId="24" xr:uid="{00000000-0005-0000-0000-000017000000}"/>
    <cellStyle name="Normal 7" xfId="25" xr:uid="{00000000-0005-0000-0000-000018000000}"/>
    <cellStyle name="Normal 8" xfId="26" xr:uid="{00000000-0005-0000-0000-000019000000}"/>
    <cellStyle name="Normal 9" xfId="27" xr:uid="{00000000-0005-0000-0000-00001A000000}"/>
    <cellStyle name="Normal_DA 2" xfId="28" xr:uid="{00000000-0005-0000-0000-00001C000000}"/>
    <cellStyle name="Normal_Liepaja Peldu 5 UK tames" xfId="29" xr:uid="{00000000-0005-0000-0000-00001D000000}"/>
    <cellStyle name="Normal_Liepaja Peldu 5 UK tames 2" xfId="30" xr:uid="{00000000-0005-0000-0000-00001E000000}"/>
    <cellStyle name="Normal_Rucavas Dzirnavas T 04.09.2011." xfId="31" xr:uid="{00000000-0005-0000-0000-00001F000000}"/>
    <cellStyle name="Normal_Sheet1 2" xfId="32" xr:uid="{00000000-0005-0000-0000-000020000000}"/>
    <cellStyle name="Normal_Siguldas 27 - tabulas" xfId="33" xr:uid="{00000000-0005-0000-0000-000021000000}"/>
    <cellStyle name="Normal_Tame AVK Uliha 56 07.05.2010." xfId="34" xr:uid="{00000000-0005-0000-0000-000022000000}"/>
    <cellStyle name="Parasts" xfId="0" builtinId="0"/>
    <cellStyle name="Parasts 2" xfId="35" xr:uid="{00000000-0005-0000-0000-000024000000}"/>
    <cellStyle name="Parasts 3" xfId="36" xr:uid="{00000000-0005-0000-0000-000025000000}"/>
    <cellStyle name="Parasts 3 2" xfId="37" xr:uid="{00000000-0005-0000-0000-000026000000}"/>
    <cellStyle name="Parasts 4" xfId="44" xr:uid="{00000000-0005-0000-0000-000027000000}"/>
    <cellStyle name="Paskaidrojošs teksts" xfId="43" builtinId="53"/>
    <cellStyle name="Procenti 2" xfId="38" xr:uid="{00000000-0005-0000-0000-000029000000}"/>
    <cellStyle name="Style 1" xfId="39" xr:uid="{00000000-0005-0000-0000-00002A000000}"/>
    <cellStyle name="Style 1 2" xfId="40" xr:uid="{00000000-0005-0000-0000-00002B000000}"/>
    <cellStyle name="Стиль 1" xfId="41" xr:uid="{00000000-0005-0000-0000-00002C000000}"/>
    <cellStyle name="Стиль 1 2" xfId="42" xr:uid="{00000000-0005-0000-0000-00002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304800</xdr:colOff>
      <xdr:row>37</xdr:row>
      <xdr:rowOff>0</xdr:rowOff>
    </xdr:from>
    <xdr:to>
      <xdr:col>4</xdr:col>
      <xdr:colOff>371475</xdr:colOff>
      <xdr:row>38</xdr:row>
      <xdr:rowOff>66675</xdr:rowOff>
    </xdr:to>
    <xdr:sp macro="" textlink="">
      <xdr:nvSpPr>
        <xdr:cNvPr id="14337" name="Text Box 1">
          <a:extLst>
            <a:ext uri="{FF2B5EF4-FFF2-40B4-BE49-F238E27FC236}">
              <a16:creationId xmlns:a16="http://schemas.microsoft.com/office/drawing/2014/main" id="{19889AB9-97B7-42EA-8B11-70EED68F1724}"/>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338" name="Text Box 23">
          <a:extLst>
            <a:ext uri="{FF2B5EF4-FFF2-40B4-BE49-F238E27FC236}">
              <a16:creationId xmlns:a16="http://schemas.microsoft.com/office/drawing/2014/main" id="{726D31F4-B363-42F3-9C45-D2AC4B70C037}"/>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339" name="Text Box 24">
          <a:extLst>
            <a:ext uri="{FF2B5EF4-FFF2-40B4-BE49-F238E27FC236}">
              <a16:creationId xmlns:a16="http://schemas.microsoft.com/office/drawing/2014/main" id="{3407F75D-656A-4B47-8DAB-F14F2B8233C4}"/>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340" name="Text Box 25">
          <a:extLst>
            <a:ext uri="{FF2B5EF4-FFF2-40B4-BE49-F238E27FC236}">
              <a16:creationId xmlns:a16="http://schemas.microsoft.com/office/drawing/2014/main" id="{0CC54339-BE5D-4E68-8B8F-4A1FC3F0B48F}"/>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341" name="Text Box 26">
          <a:extLst>
            <a:ext uri="{FF2B5EF4-FFF2-40B4-BE49-F238E27FC236}">
              <a16:creationId xmlns:a16="http://schemas.microsoft.com/office/drawing/2014/main" id="{9CD55C73-8B75-4E16-8127-668D86F27A74}"/>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342" name="Text Box 27">
          <a:extLst>
            <a:ext uri="{FF2B5EF4-FFF2-40B4-BE49-F238E27FC236}">
              <a16:creationId xmlns:a16="http://schemas.microsoft.com/office/drawing/2014/main" id="{0B2F6049-517A-4C3C-A645-5DAD3D5D738A}"/>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343" name="Text Box 28">
          <a:extLst>
            <a:ext uri="{FF2B5EF4-FFF2-40B4-BE49-F238E27FC236}">
              <a16:creationId xmlns:a16="http://schemas.microsoft.com/office/drawing/2014/main" id="{A1C162AB-6EF7-4C66-BDD8-4FFCEB5F35ED}"/>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344" name="Text Box 29">
          <a:extLst>
            <a:ext uri="{FF2B5EF4-FFF2-40B4-BE49-F238E27FC236}">
              <a16:creationId xmlns:a16="http://schemas.microsoft.com/office/drawing/2014/main" id="{36CDA925-14A2-4248-8C8C-84C2242CFBF0}"/>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345" name="Text Box 30">
          <a:extLst>
            <a:ext uri="{FF2B5EF4-FFF2-40B4-BE49-F238E27FC236}">
              <a16:creationId xmlns:a16="http://schemas.microsoft.com/office/drawing/2014/main" id="{6DB047E4-E397-4E5A-8049-7B67A16201B3}"/>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346" name="Text Box 31">
          <a:extLst>
            <a:ext uri="{FF2B5EF4-FFF2-40B4-BE49-F238E27FC236}">
              <a16:creationId xmlns:a16="http://schemas.microsoft.com/office/drawing/2014/main" id="{61EBAD61-6EB3-47EF-B039-10DC12B85F31}"/>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347" name="Text Box 32">
          <a:extLst>
            <a:ext uri="{FF2B5EF4-FFF2-40B4-BE49-F238E27FC236}">
              <a16:creationId xmlns:a16="http://schemas.microsoft.com/office/drawing/2014/main" id="{5265BC0C-FF09-40BE-A92F-EE1021721838}"/>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348" name="Text Box 33">
          <a:extLst>
            <a:ext uri="{FF2B5EF4-FFF2-40B4-BE49-F238E27FC236}">
              <a16:creationId xmlns:a16="http://schemas.microsoft.com/office/drawing/2014/main" id="{775814A7-33AC-43BD-BAA9-E8512A5057CC}"/>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349" name="Text Box 34">
          <a:extLst>
            <a:ext uri="{FF2B5EF4-FFF2-40B4-BE49-F238E27FC236}">
              <a16:creationId xmlns:a16="http://schemas.microsoft.com/office/drawing/2014/main" id="{3E3413E3-5D55-416B-86FD-FD277EA5AEB9}"/>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350" name="Text Box 35">
          <a:extLst>
            <a:ext uri="{FF2B5EF4-FFF2-40B4-BE49-F238E27FC236}">
              <a16:creationId xmlns:a16="http://schemas.microsoft.com/office/drawing/2014/main" id="{BD63F4DA-4AA1-4167-92F1-3F7AB6C3C96F}"/>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351" name="Text Box 36">
          <a:extLst>
            <a:ext uri="{FF2B5EF4-FFF2-40B4-BE49-F238E27FC236}">
              <a16:creationId xmlns:a16="http://schemas.microsoft.com/office/drawing/2014/main" id="{34A4BD20-4604-4957-90AE-9EB4638C7D00}"/>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352" name="Text Box 37">
          <a:extLst>
            <a:ext uri="{FF2B5EF4-FFF2-40B4-BE49-F238E27FC236}">
              <a16:creationId xmlns:a16="http://schemas.microsoft.com/office/drawing/2014/main" id="{496C3C51-E624-464F-ADE7-97E0A1EC9985}"/>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353" name="Text Box 38">
          <a:extLst>
            <a:ext uri="{FF2B5EF4-FFF2-40B4-BE49-F238E27FC236}">
              <a16:creationId xmlns:a16="http://schemas.microsoft.com/office/drawing/2014/main" id="{ED0EAE48-3A15-453E-AE24-B64D91481925}"/>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354" name="Text Box 39">
          <a:extLst>
            <a:ext uri="{FF2B5EF4-FFF2-40B4-BE49-F238E27FC236}">
              <a16:creationId xmlns:a16="http://schemas.microsoft.com/office/drawing/2014/main" id="{ED4E4C62-69EF-49D2-B3B2-98D17537552F}"/>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355" name="Text Box 40">
          <a:extLst>
            <a:ext uri="{FF2B5EF4-FFF2-40B4-BE49-F238E27FC236}">
              <a16:creationId xmlns:a16="http://schemas.microsoft.com/office/drawing/2014/main" id="{226B2044-9223-45DF-AEA4-DA52BBCB71AA}"/>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356" name="Text Box 41">
          <a:extLst>
            <a:ext uri="{FF2B5EF4-FFF2-40B4-BE49-F238E27FC236}">
              <a16:creationId xmlns:a16="http://schemas.microsoft.com/office/drawing/2014/main" id="{263F08E6-8F28-443C-8B4D-C5BAE60A74C1}"/>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357" name="Text Box 42">
          <a:extLst>
            <a:ext uri="{FF2B5EF4-FFF2-40B4-BE49-F238E27FC236}">
              <a16:creationId xmlns:a16="http://schemas.microsoft.com/office/drawing/2014/main" id="{99DC749B-C740-46C1-A57A-3DABBD968830}"/>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358" name="Text Box 43">
          <a:extLst>
            <a:ext uri="{FF2B5EF4-FFF2-40B4-BE49-F238E27FC236}">
              <a16:creationId xmlns:a16="http://schemas.microsoft.com/office/drawing/2014/main" id="{A8107B29-5342-4F1D-9957-4B5B933E559F}"/>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359" name="Text Box 44">
          <a:extLst>
            <a:ext uri="{FF2B5EF4-FFF2-40B4-BE49-F238E27FC236}">
              <a16:creationId xmlns:a16="http://schemas.microsoft.com/office/drawing/2014/main" id="{53E2DB75-4D3E-44EE-9C33-17D339271E4A}"/>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360" name="Text Box 45">
          <a:extLst>
            <a:ext uri="{FF2B5EF4-FFF2-40B4-BE49-F238E27FC236}">
              <a16:creationId xmlns:a16="http://schemas.microsoft.com/office/drawing/2014/main" id="{DEA5CB0D-63AE-41CE-A5F9-0E3268367411}"/>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361" name="Text Box 46">
          <a:extLst>
            <a:ext uri="{FF2B5EF4-FFF2-40B4-BE49-F238E27FC236}">
              <a16:creationId xmlns:a16="http://schemas.microsoft.com/office/drawing/2014/main" id="{426138FC-3BCB-4210-9E98-9CA98BCE8375}"/>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362" name="Text Box 47">
          <a:extLst>
            <a:ext uri="{FF2B5EF4-FFF2-40B4-BE49-F238E27FC236}">
              <a16:creationId xmlns:a16="http://schemas.microsoft.com/office/drawing/2014/main" id="{29E4945B-31AE-46E6-B09F-EE665EE3FD85}"/>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363" name="Text Box 48">
          <a:extLst>
            <a:ext uri="{FF2B5EF4-FFF2-40B4-BE49-F238E27FC236}">
              <a16:creationId xmlns:a16="http://schemas.microsoft.com/office/drawing/2014/main" id="{678AAA3B-9887-4341-B155-2F4426845525}"/>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364" name="Text Box 49">
          <a:extLst>
            <a:ext uri="{FF2B5EF4-FFF2-40B4-BE49-F238E27FC236}">
              <a16:creationId xmlns:a16="http://schemas.microsoft.com/office/drawing/2014/main" id="{DE17C6C2-B1D8-4ADD-8745-3499B64CF778}"/>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365" name="Text Box 50">
          <a:extLst>
            <a:ext uri="{FF2B5EF4-FFF2-40B4-BE49-F238E27FC236}">
              <a16:creationId xmlns:a16="http://schemas.microsoft.com/office/drawing/2014/main" id="{903AF026-A407-4EE0-8F06-978D3E5405CB}"/>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366" name="Text Box 51">
          <a:extLst>
            <a:ext uri="{FF2B5EF4-FFF2-40B4-BE49-F238E27FC236}">
              <a16:creationId xmlns:a16="http://schemas.microsoft.com/office/drawing/2014/main" id="{AC259176-5185-4331-A10F-304BE331EF66}"/>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367" name="Text Box 52">
          <a:extLst>
            <a:ext uri="{FF2B5EF4-FFF2-40B4-BE49-F238E27FC236}">
              <a16:creationId xmlns:a16="http://schemas.microsoft.com/office/drawing/2014/main" id="{7DABC769-8ECE-48BD-AF69-D83FE3D11B4A}"/>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368" name="Text Box 53">
          <a:extLst>
            <a:ext uri="{FF2B5EF4-FFF2-40B4-BE49-F238E27FC236}">
              <a16:creationId xmlns:a16="http://schemas.microsoft.com/office/drawing/2014/main" id="{85F2CF21-E3EB-4D7B-8F8B-440F2E58BD67}"/>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369" name="Text Box 54">
          <a:extLst>
            <a:ext uri="{FF2B5EF4-FFF2-40B4-BE49-F238E27FC236}">
              <a16:creationId xmlns:a16="http://schemas.microsoft.com/office/drawing/2014/main" id="{094A591B-30C8-4302-93D0-382CFBF62BE7}"/>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370" name="Text Box 55">
          <a:extLst>
            <a:ext uri="{FF2B5EF4-FFF2-40B4-BE49-F238E27FC236}">
              <a16:creationId xmlns:a16="http://schemas.microsoft.com/office/drawing/2014/main" id="{077F82A8-1514-47B4-B5A5-9990F453CD14}"/>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371" name="Text Box 56">
          <a:extLst>
            <a:ext uri="{FF2B5EF4-FFF2-40B4-BE49-F238E27FC236}">
              <a16:creationId xmlns:a16="http://schemas.microsoft.com/office/drawing/2014/main" id="{ADE6E6D7-B92C-4A97-80FF-8DC4B3A774D6}"/>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372" name="Text Box 57">
          <a:extLst>
            <a:ext uri="{FF2B5EF4-FFF2-40B4-BE49-F238E27FC236}">
              <a16:creationId xmlns:a16="http://schemas.microsoft.com/office/drawing/2014/main" id="{224AF5E8-4A47-4B31-9210-BBA063C1BD51}"/>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373" name="Text Box 58">
          <a:extLst>
            <a:ext uri="{FF2B5EF4-FFF2-40B4-BE49-F238E27FC236}">
              <a16:creationId xmlns:a16="http://schemas.microsoft.com/office/drawing/2014/main" id="{52D6C598-B804-418A-86C7-8DB617DD37DA}"/>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374" name="Text Box 59">
          <a:extLst>
            <a:ext uri="{FF2B5EF4-FFF2-40B4-BE49-F238E27FC236}">
              <a16:creationId xmlns:a16="http://schemas.microsoft.com/office/drawing/2014/main" id="{7C09F888-A675-4D85-9D9F-040564D34919}"/>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375" name="Text Box 60">
          <a:extLst>
            <a:ext uri="{FF2B5EF4-FFF2-40B4-BE49-F238E27FC236}">
              <a16:creationId xmlns:a16="http://schemas.microsoft.com/office/drawing/2014/main" id="{8FA66192-85D1-46C2-A646-10C0AB119CBB}"/>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376" name="Text Box 61">
          <a:extLst>
            <a:ext uri="{FF2B5EF4-FFF2-40B4-BE49-F238E27FC236}">
              <a16:creationId xmlns:a16="http://schemas.microsoft.com/office/drawing/2014/main" id="{A211608C-0542-4ED0-8D85-7CA3DD9AD1FF}"/>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377" name="Text Box 62">
          <a:extLst>
            <a:ext uri="{FF2B5EF4-FFF2-40B4-BE49-F238E27FC236}">
              <a16:creationId xmlns:a16="http://schemas.microsoft.com/office/drawing/2014/main" id="{6975E07B-B3DB-41A2-A561-87C9F81B5B06}"/>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378" name="Text Box 63">
          <a:extLst>
            <a:ext uri="{FF2B5EF4-FFF2-40B4-BE49-F238E27FC236}">
              <a16:creationId xmlns:a16="http://schemas.microsoft.com/office/drawing/2014/main" id="{6980B057-A15F-4049-B659-DC19C76BE799}"/>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379" name="Text Box 64">
          <a:extLst>
            <a:ext uri="{FF2B5EF4-FFF2-40B4-BE49-F238E27FC236}">
              <a16:creationId xmlns:a16="http://schemas.microsoft.com/office/drawing/2014/main" id="{7032EC8D-205E-4C72-832F-766AD245B71A}"/>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380" name="Text Box 65">
          <a:extLst>
            <a:ext uri="{FF2B5EF4-FFF2-40B4-BE49-F238E27FC236}">
              <a16:creationId xmlns:a16="http://schemas.microsoft.com/office/drawing/2014/main" id="{114187B9-1973-4727-8395-43FDD948BE91}"/>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381" name="Text Box 66">
          <a:extLst>
            <a:ext uri="{FF2B5EF4-FFF2-40B4-BE49-F238E27FC236}">
              <a16:creationId xmlns:a16="http://schemas.microsoft.com/office/drawing/2014/main" id="{3F58E687-9FAB-419B-A2B5-3FBCAC712A58}"/>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382" name="Text Box 67">
          <a:extLst>
            <a:ext uri="{FF2B5EF4-FFF2-40B4-BE49-F238E27FC236}">
              <a16:creationId xmlns:a16="http://schemas.microsoft.com/office/drawing/2014/main" id="{E548EC73-7EDC-4C95-B883-EB3032D89FBA}"/>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383" name="Text Box 68">
          <a:extLst>
            <a:ext uri="{FF2B5EF4-FFF2-40B4-BE49-F238E27FC236}">
              <a16:creationId xmlns:a16="http://schemas.microsoft.com/office/drawing/2014/main" id="{D1883DF4-EA65-4EC0-9DAA-5A0839B881DE}"/>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384" name="Text Box 69">
          <a:extLst>
            <a:ext uri="{FF2B5EF4-FFF2-40B4-BE49-F238E27FC236}">
              <a16:creationId xmlns:a16="http://schemas.microsoft.com/office/drawing/2014/main" id="{6360FC13-ED2B-4653-8684-6D7E9D194E1C}"/>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385" name="Text Box 70">
          <a:extLst>
            <a:ext uri="{FF2B5EF4-FFF2-40B4-BE49-F238E27FC236}">
              <a16:creationId xmlns:a16="http://schemas.microsoft.com/office/drawing/2014/main" id="{00468FA1-99BD-4223-ADFC-21694253D847}"/>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9525</xdr:colOff>
      <xdr:row>37</xdr:row>
      <xdr:rowOff>0</xdr:rowOff>
    </xdr:from>
    <xdr:to>
      <xdr:col>5</xdr:col>
      <xdr:colOff>85725</xdr:colOff>
      <xdr:row>38</xdr:row>
      <xdr:rowOff>66675</xdr:rowOff>
    </xdr:to>
    <xdr:sp macro="" textlink="">
      <xdr:nvSpPr>
        <xdr:cNvPr id="14386" name="Text Box 71">
          <a:extLst>
            <a:ext uri="{FF2B5EF4-FFF2-40B4-BE49-F238E27FC236}">
              <a16:creationId xmlns:a16="http://schemas.microsoft.com/office/drawing/2014/main" id="{537D0FEF-8AD6-48B5-AC55-42FD43F0BC7A}"/>
            </a:ext>
          </a:extLst>
        </xdr:cNvPr>
        <xdr:cNvSpPr txBox="1">
          <a:spLocks noChangeArrowheads="1"/>
        </xdr:cNvSpPr>
      </xdr:nvSpPr>
      <xdr:spPr bwMode="auto">
        <a:xfrm>
          <a:off x="4505325" y="7543800"/>
          <a:ext cx="762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387" name="Text Box 72">
          <a:extLst>
            <a:ext uri="{FF2B5EF4-FFF2-40B4-BE49-F238E27FC236}">
              <a16:creationId xmlns:a16="http://schemas.microsoft.com/office/drawing/2014/main" id="{8AA00B0B-9F71-410A-B945-7AE85C11BCDF}"/>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388" name="Text Box 73">
          <a:extLst>
            <a:ext uri="{FF2B5EF4-FFF2-40B4-BE49-F238E27FC236}">
              <a16:creationId xmlns:a16="http://schemas.microsoft.com/office/drawing/2014/main" id="{45ABE033-89D4-4B13-A206-19C9BA46A875}"/>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389" name="Text Box 77">
          <a:extLst>
            <a:ext uri="{FF2B5EF4-FFF2-40B4-BE49-F238E27FC236}">
              <a16:creationId xmlns:a16="http://schemas.microsoft.com/office/drawing/2014/main" id="{D70353B8-CF80-41BF-AA9E-92A13F003704}"/>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390" name="Text Box 78">
          <a:extLst>
            <a:ext uri="{FF2B5EF4-FFF2-40B4-BE49-F238E27FC236}">
              <a16:creationId xmlns:a16="http://schemas.microsoft.com/office/drawing/2014/main" id="{2BEC2E36-15A9-4163-BD92-C9F0CD979C8A}"/>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391" name="Text Box 79">
          <a:extLst>
            <a:ext uri="{FF2B5EF4-FFF2-40B4-BE49-F238E27FC236}">
              <a16:creationId xmlns:a16="http://schemas.microsoft.com/office/drawing/2014/main" id="{3075F350-DC5B-48E7-AB94-E9EC75926770}"/>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392" name="Text Box 80">
          <a:extLst>
            <a:ext uri="{FF2B5EF4-FFF2-40B4-BE49-F238E27FC236}">
              <a16:creationId xmlns:a16="http://schemas.microsoft.com/office/drawing/2014/main" id="{EBDD09D6-E622-44AE-A973-6189CB3C7EF4}"/>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393" name="Text Box 81">
          <a:extLst>
            <a:ext uri="{FF2B5EF4-FFF2-40B4-BE49-F238E27FC236}">
              <a16:creationId xmlns:a16="http://schemas.microsoft.com/office/drawing/2014/main" id="{1440EAE7-F649-460A-9D80-390BFA72AB98}"/>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394" name="Text Box 82">
          <a:extLst>
            <a:ext uri="{FF2B5EF4-FFF2-40B4-BE49-F238E27FC236}">
              <a16:creationId xmlns:a16="http://schemas.microsoft.com/office/drawing/2014/main" id="{35EE3583-4622-4ABE-99A9-0DA4EAF28B94}"/>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247650</xdr:colOff>
      <xdr:row>37</xdr:row>
      <xdr:rowOff>0</xdr:rowOff>
    </xdr:from>
    <xdr:to>
      <xdr:col>4</xdr:col>
      <xdr:colOff>304800</xdr:colOff>
      <xdr:row>38</xdr:row>
      <xdr:rowOff>66675</xdr:rowOff>
    </xdr:to>
    <xdr:sp macro="" textlink="">
      <xdr:nvSpPr>
        <xdr:cNvPr id="14395" name="Text Box 83">
          <a:extLst>
            <a:ext uri="{FF2B5EF4-FFF2-40B4-BE49-F238E27FC236}">
              <a16:creationId xmlns:a16="http://schemas.microsoft.com/office/drawing/2014/main" id="{014B4257-9C51-44DE-8C22-F23CFD44EC33}"/>
            </a:ext>
          </a:extLst>
        </xdr:cNvPr>
        <xdr:cNvSpPr txBox="1">
          <a:spLocks noChangeArrowheads="1"/>
        </xdr:cNvSpPr>
      </xdr:nvSpPr>
      <xdr:spPr bwMode="auto">
        <a:xfrm>
          <a:off x="4362450" y="7543800"/>
          <a:ext cx="5715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396" name="Text Box 84">
          <a:extLst>
            <a:ext uri="{FF2B5EF4-FFF2-40B4-BE49-F238E27FC236}">
              <a16:creationId xmlns:a16="http://schemas.microsoft.com/office/drawing/2014/main" id="{3E01FE93-81D9-4450-91A7-8DAA15484219}"/>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397" name="Text Box 85">
          <a:extLst>
            <a:ext uri="{FF2B5EF4-FFF2-40B4-BE49-F238E27FC236}">
              <a16:creationId xmlns:a16="http://schemas.microsoft.com/office/drawing/2014/main" id="{46D0537A-DF65-49B8-B53B-39D744120AE2}"/>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398" name="Text Box 89">
          <a:extLst>
            <a:ext uri="{FF2B5EF4-FFF2-40B4-BE49-F238E27FC236}">
              <a16:creationId xmlns:a16="http://schemas.microsoft.com/office/drawing/2014/main" id="{F7030313-633A-4C78-8DFE-789CFFB815C4}"/>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399" name="Text Box 90">
          <a:extLst>
            <a:ext uri="{FF2B5EF4-FFF2-40B4-BE49-F238E27FC236}">
              <a16:creationId xmlns:a16="http://schemas.microsoft.com/office/drawing/2014/main" id="{65DF86B6-7413-4461-AB54-D3483268A428}"/>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400" name="Text Box 91">
          <a:extLst>
            <a:ext uri="{FF2B5EF4-FFF2-40B4-BE49-F238E27FC236}">
              <a16:creationId xmlns:a16="http://schemas.microsoft.com/office/drawing/2014/main" id="{70605024-F3AA-492D-8F69-6773CF295BAD}"/>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401" name="Text Box 92">
          <a:extLst>
            <a:ext uri="{FF2B5EF4-FFF2-40B4-BE49-F238E27FC236}">
              <a16:creationId xmlns:a16="http://schemas.microsoft.com/office/drawing/2014/main" id="{9ABE416A-0FED-4189-A97B-4DD623095767}"/>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402" name="Text Box 93">
          <a:extLst>
            <a:ext uri="{FF2B5EF4-FFF2-40B4-BE49-F238E27FC236}">
              <a16:creationId xmlns:a16="http://schemas.microsoft.com/office/drawing/2014/main" id="{A226FD56-0E9F-421C-8E6D-4C5FFC7172DF}"/>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403" name="Text Box 94">
          <a:extLst>
            <a:ext uri="{FF2B5EF4-FFF2-40B4-BE49-F238E27FC236}">
              <a16:creationId xmlns:a16="http://schemas.microsoft.com/office/drawing/2014/main" id="{955D0602-8200-4951-8EF2-180970749CF9}"/>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404" name="Text Box 95">
          <a:extLst>
            <a:ext uri="{FF2B5EF4-FFF2-40B4-BE49-F238E27FC236}">
              <a16:creationId xmlns:a16="http://schemas.microsoft.com/office/drawing/2014/main" id="{938FC42F-6518-4303-ADC1-F3F18F00ABDF}"/>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405" name="Text Box 96">
          <a:extLst>
            <a:ext uri="{FF2B5EF4-FFF2-40B4-BE49-F238E27FC236}">
              <a16:creationId xmlns:a16="http://schemas.microsoft.com/office/drawing/2014/main" id="{F546B5C0-2BB0-4291-800E-05D7FD8AC153}"/>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406" name="Text Box 97">
          <a:extLst>
            <a:ext uri="{FF2B5EF4-FFF2-40B4-BE49-F238E27FC236}">
              <a16:creationId xmlns:a16="http://schemas.microsoft.com/office/drawing/2014/main" id="{0CF85302-6DA9-40A0-AD50-C6631FBEF86F}"/>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407" name="Text Box 101">
          <a:extLst>
            <a:ext uri="{FF2B5EF4-FFF2-40B4-BE49-F238E27FC236}">
              <a16:creationId xmlns:a16="http://schemas.microsoft.com/office/drawing/2014/main" id="{DC079702-DA9C-49F6-8942-7C8BA1B52528}"/>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408" name="Text Box 102">
          <a:extLst>
            <a:ext uri="{FF2B5EF4-FFF2-40B4-BE49-F238E27FC236}">
              <a16:creationId xmlns:a16="http://schemas.microsoft.com/office/drawing/2014/main" id="{2F87526F-51EE-4315-B545-B09059227F2D}"/>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409" name="Text Box 103">
          <a:extLst>
            <a:ext uri="{FF2B5EF4-FFF2-40B4-BE49-F238E27FC236}">
              <a16:creationId xmlns:a16="http://schemas.microsoft.com/office/drawing/2014/main" id="{0448CF51-8320-4141-A641-A63F4C799F0B}"/>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410" name="Text Box 104">
          <a:extLst>
            <a:ext uri="{FF2B5EF4-FFF2-40B4-BE49-F238E27FC236}">
              <a16:creationId xmlns:a16="http://schemas.microsoft.com/office/drawing/2014/main" id="{1F294C38-0DAE-4215-8343-FDEA8E25DF8A}"/>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411" name="Text Box 105">
          <a:extLst>
            <a:ext uri="{FF2B5EF4-FFF2-40B4-BE49-F238E27FC236}">
              <a16:creationId xmlns:a16="http://schemas.microsoft.com/office/drawing/2014/main" id="{A33FC233-8E0B-4885-8A2A-4FC29AA6A24E}"/>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412" name="Text Box 106">
          <a:extLst>
            <a:ext uri="{FF2B5EF4-FFF2-40B4-BE49-F238E27FC236}">
              <a16:creationId xmlns:a16="http://schemas.microsoft.com/office/drawing/2014/main" id="{AD6EEBC4-FC2D-478E-9A52-D30F4A899579}"/>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413" name="Text Box 107">
          <a:extLst>
            <a:ext uri="{FF2B5EF4-FFF2-40B4-BE49-F238E27FC236}">
              <a16:creationId xmlns:a16="http://schemas.microsoft.com/office/drawing/2014/main" id="{0E7595D5-99CA-4568-9039-ACAB5D4F345E}"/>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414" name="Text Box 108">
          <a:extLst>
            <a:ext uri="{FF2B5EF4-FFF2-40B4-BE49-F238E27FC236}">
              <a16:creationId xmlns:a16="http://schemas.microsoft.com/office/drawing/2014/main" id="{D29DDEA0-02B0-4AAF-B51F-CBE1CCC206D9}"/>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415" name="Text Box 109">
          <a:extLst>
            <a:ext uri="{FF2B5EF4-FFF2-40B4-BE49-F238E27FC236}">
              <a16:creationId xmlns:a16="http://schemas.microsoft.com/office/drawing/2014/main" id="{E78CED66-506D-40AE-A0EC-43C42CE4485B}"/>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416" name="Text Box 113">
          <a:extLst>
            <a:ext uri="{FF2B5EF4-FFF2-40B4-BE49-F238E27FC236}">
              <a16:creationId xmlns:a16="http://schemas.microsoft.com/office/drawing/2014/main" id="{09B45F7C-DA2E-469F-B565-7E03517785C2}"/>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417" name="Text Box 114">
          <a:extLst>
            <a:ext uri="{FF2B5EF4-FFF2-40B4-BE49-F238E27FC236}">
              <a16:creationId xmlns:a16="http://schemas.microsoft.com/office/drawing/2014/main" id="{BBF884E0-F279-4403-8638-FFB55188F1B0}"/>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418" name="Text Box 115">
          <a:extLst>
            <a:ext uri="{FF2B5EF4-FFF2-40B4-BE49-F238E27FC236}">
              <a16:creationId xmlns:a16="http://schemas.microsoft.com/office/drawing/2014/main" id="{04BD48CC-D51B-43EA-87FE-4A840145431B}"/>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419" name="Text Box 116">
          <a:extLst>
            <a:ext uri="{FF2B5EF4-FFF2-40B4-BE49-F238E27FC236}">
              <a16:creationId xmlns:a16="http://schemas.microsoft.com/office/drawing/2014/main" id="{679967C4-761E-4690-A38A-43C7D6AE0819}"/>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420" name="Text Box 117">
          <a:extLst>
            <a:ext uri="{FF2B5EF4-FFF2-40B4-BE49-F238E27FC236}">
              <a16:creationId xmlns:a16="http://schemas.microsoft.com/office/drawing/2014/main" id="{65A1A989-73F5-4E32-B536-745D3ED63F3F}"/>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421" name="Text Box 118">
          <a:extLst>
            <a:ext uri="{FF2B5EF4-FFF2-40B4-BE49-F238E27FC236}">
              <a16:creationId xmlns:a16="http://schemas.microsoft.com/office/drawing/2014/main" id="{246B571C-6360-40C4-89A8-EC4E957E250B}"/>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422" name="Text Box 119">
          <a:extLst>
            <a:ext uri="{FF2B5EF4-FFF2-40B4-BE49-F238E27FC236}">
              <a16:creationId xmlns:a16="http://schemas.microsoft.com/office/drawing/2014/main" id="{2C591B0D-04BC-4319-B67C-30CFB435B652}"/>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423" name="Text Box 120">
          <a:extLst>
            <a:ext uri="{FF2B5EF4-FFF2-40B4-BE49-F238E27FC236}">
              <a16:creationId xmlns:a16="http://schemas.microsoft.com/office/drawing/2014/main" id="{7DADEBF1-D776-42BD-8C01-07076B8046C8}"/>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424" name="Text Box 121">
          <a:extLst>
            <a:ext uri="{FF2B5EF4-FFF2-40B4-BE49-F238E27FC236}">
              <a16:creationId xmlns:a16="http://schemas.microsoft.com/office/drawing/2014/main" id="{A28713E9-D7C5-4E49-856F-BA1B6D440CC0}"/>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425" name="Text Box 125">
          <a:extLst>
            <a:ext uri="{FF2B5EF4-FFF2-40B4-BE49-F238E27FC236}">
              <a16:creationId xmlns:a16="http://schemas.microsoft.com/office/drawing/2014/main" id="{AF5593FE-1C5D-4EE2-99CA-B4DAA33361DB}"/>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426" name="Text Box 126">
          <a:extLst>
            <a:ext uri="{FF2B5EF4-FFF2-40B4-BE49-F238E27FC236}">
              <a16:creationId xmlns:a16="http://schemas.microsoft.com/office/drawing/2014/main" id="{611A56E3-FC7A-4556-8061-0D7661464D6F}"/>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427" name="Text Box 127">
          <a:extLst>
            <a:ext uri="{FF2B5EF4-FFF2-40B4-BE49-F238E27FC236}">
              <a16:creationId xmlns:a16="http://schemas.microsoft.com/office/drawing/2014/main" id="{4360BCFF-48D6-4344-A813-23CBFF5EEB4E}"/>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428" name="Text Box 128">
          <a:extLst>
            <a:ext uri="{FF2B5EF4-FFF2-40B4-BE49-F238E27FC236}">
              <a16:creationId xmlns:a16="http://schemas.microsoft.com/office/drawing/2014/main" id="{3181049B-8EBD-43AF-9923-D570C9586FEF}"/>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429" name="Text Box 129">
          <a:extLst>
            <a:ext uri="{FF2B5EF4-FFF2-40B4-BE49-F238E27FC236}">
              <a16:creationId xmlns:a16="http://schemas.microsoft.com/office/drawing/2014/main" id="{B891445A-CA64-46C3-8338-71ED27FF2532}"/>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430" name="Text Box 130">
          <a:extLst>
            <a:ext uri="{FF2B5EF4-FFF2-40B4-BE49-F238E27FC236}">
              <a16:creationId xmlns:a16="http://schemas.microsoft.com/office/drawing/2014/main" id="{9C3BC4F5-8E88-4402-BF34-17E43AB84C39}"/>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431" name="Text Box 131">
          <a:extLst>
            <a:ext uri="{FF2B5EF4-FFF2-40B4-BE49-F238E27FC236}">
              <a16:creationId xmlns:a16="http://schemas.microsoft.com/office/drawing/2014/main" id="{24F6649B-1D1B-4032-B1C6-4BD49F9AFFAD}"/>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432" name="Text Box 132">
          <a:extLst>
            <a:ext uri="{FF2B5EF4-FFF2-40B4-BE49-F238E27FC236}">
              <a16:creationId xmlns:a16="http://schemas.microsoft.com/office/drawing/2014/main" id="{8EAEC88B-A9A7-4EAD-9ABC-5C01B90D902B}"/>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433" name="Text Box 133">
          <a:extLst>
            <a:ext uri="{FF2B5EF4-FFF2-40B4-BE49-F238E27FC236}">
              <a16:creationId xmlns:a16="http://schemas.microsoft.com/office/drawing/2014/main" id="{8552DB0B-6A44-47AA-9BB2-67E30B2F0852}"/>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434" name="Text Box 137">
          <a:extLst>
            <a:ext uri="{FF2B5EF4-FFF2-40B4-BE49-F238E27FC236}">
              <a16:creationId xmlns:a16="http://schemas.microsoft.com/office/drawing/2014/main" id="{C007010D-A567-4EDE-B439-81ADDABA93CA}"/>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435" name="Text Box 138">
          <a:extLst>
            <a:ext uri="{FF2B5EF4-FFF2-40B4-BE49-F238E27FC236}">
              <a16:creationId xmlns:a16="http://schemas.microsoft.com/office/drawing/2014/main" id="{0A3D4648-A7BD-42EA-8168-963750671E8B}"/>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436" name="Text Box 139">
          <a:extLst>
            <a:ext uri="{FF2B5EF4-FFF2-40B4-BE49-F238E27FC236}">
              <a16:creationId xmlns:a16="http://schemas.microsoft.com/office/drawing/2014/main" id="{C4EF2BFD-A029-4C01-AEF9-D40AB20FE057}"/>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437" name="Text Box 140">
          <a:extLst>
            <a:ext uri="{FF2B5EF4-FFF2-40B4-BE49-F238E27FC236}">
              <a16:creationId xmlns:a16="http://schemas.microsoft.com/office/drawing/2014/main" id="{9722AB9C-8ABE-4A86-B510-C9AFC4EB0BCF}"/>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438" name="Text Box 141">
          <a:extLst>
            <a:ext uri="{FF2B5EF4-FFF2-40B4-BE49-F238E27FC236}">
              <a16:creationId xmlns:a16="http://schemas.microsoft.com/office/drawing/2014/main" id="{2412F8A0-869E-42E1-898C-4E694823593E}"/>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439" name="Text Box 142">
          <a:extLst>
            <a:ext uri="{FF2B5EF4-FFF2-40B4-BE49-F238E27FC236}">
              <a16:creationId xmlns:a16="http://schemas.microsoft.com/office/drawing/2014/main" id="{1170D14C-2F81-4F84-AFE7-19E0C8ACFE51}"/>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440" name="Text Box 143">
          <a:extLst>
            <a:ext uri="{FF2B5EF4-FFF2-40B4-BE49-F238E27FC236}">
              <a16:creationId xmlns:a16="http://schemas.microsoft.com/office/drawing/2014/main" id="{10908242-EEF2-4780-8D1B-733EE40C60FB}"/>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441" name="Text Box 144">
          <a:extLst>
            <a:ext uri="{FF2B5EF4-FFF2-40B4-BE49-F238E27FC236}">
              <a16:creationId xmlns:a16="http://schemas.microsoft.com/office/drawing/2014/main" id="{9643FCEF-DA72-4B42-A1EB-50F0F462459B}"/>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442" name="Text Box 145">
          <a:extLst>
            <a:ext uri="{FF2B5EF4-FFF2-40B4-BE49-F238E27FC236}">
              <a16:creationId xmlns:a16="http://schemas.microsoft.com/office/drawing/2014/main" id="{8B1FB657-2D41-454E-8F6B-C5454FFA9CCB}"/>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443" name="Text Box 149">
          <a:extLst>
            <a:ext uri="{FF2B5EF4-FFF2-40B4-BE49-F238E27FC236}">
              <a16:creationId xmlns:a16="http://schemas.microsoft.com/office/drawing/2014/main" id="{2B559CEF-194A-464E-91AD-C3772AD3E23F}"/>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444" name="Text Box 150">
          <a:extLst>
            <a:ext uri="{FF2B5EF4-FFF2-40B4-BE49-F238E27FC236}">
              <a16:creationId xmlns:a16="http://schemas.microsoft.com/office/drawing/2014/main" id="{2C9AD545-CFB3-43CB-B6C8-FFDC0B5C934D}"/>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445" name="Text Box 151">
          <a:extLst>
            <a:ext uri="{FF2B5EF4-FFF2-40B4-BE49-F238E27FC236}">
              <a16:creationId xmlns:a16="http://schemas.microsoft.com/office/drawing/2014/main" id="{70E15446-500A-40EC-95D7-FB612BABC037}"/>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446" name="Text Box 152">
          <a:extLst>
            <a:ext uri="{FF2B5EF4-FFF2-40B4-BE49-F238E27FC236}">
              <a16:creationId xmlns:a16="http://schemas.microsoft.com/office/drawing/2014/main" id="{31F30397-CA16-4B44-8636-AA2003CFFE07}"/>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447" name="Text Box 153">
          <a:extLst>
            <a:ext uri="{FF2B5EF4-FFF2-40B4-BE49-F238E27FC236}">
              <a16:creationId xmlns:a16="http://schemas.microsoft.com/office/drawing/2014/main" id="{D5F792A8-9B79-4B2F-8869-1514A1F958AF}"/>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448" name="Text Box 154">
          <a:extLst>
            <a:ext uri="{FF2B5EF4-FFF2-40B4-BE49-F238E27FC236}">
              <a16:creationId xmlns:a16="http://schemas.microsoft.com/office/drawing/2014/main" id="{8CDFD2BD-F2A1-4596-A75D-EF7BA0BDCDDF}"/>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449" name="Text Box 155">
          <a:extLst>
            <a:ext uri="{FF2B5EF4-FFF2-40B4-BE49-F238E27FC236}">
              <a16:creationId xmlns:a16="http://schemas.microsoft.com/office/drawing/2014/main" id="{3BCDB8AA-30ED-4603-B186-9FB1F093995E}"/>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450" name="Text Box 156">
          <a:extLst>
            <a:ext uri="{FF2B5EF4-FFF2-40B4-BE49-F238E27FC236}">
              <a16:creationId xmlns:a16="http://schemas.microsoft.com/office/drawing/2014/main" id="{49DF66F2-75AE-4C67-91BE-188E7BE2DD52}"/>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451" name="Text Box 157">
          <a:extLst>
            <a:ext uri="{FF2B5EF4-FFF2-40B4-BE49-F238E27FC236}">
              <a16:creationId xmlns:a16="http://schemas.microsoft.com/office/drawing/2014/main" id="{E8F0F8B2-A3C9-4204-914F-E0E884C82962}"/>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452" name="Text Box 161">
          <a:extLst>
            <a:ext uri="{FF2B5EF4-FFF2-40B4-BE49-F238E27FC236}">
              <a16:creationId xmlns:a16="http://schemas.microsoft.com/office/drawing/2014/main" id="{4F013791-AA05-4EAD-96D4-3737FA54AFA7}"/>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453" name="Text Box 162">
          <a:extLst>
            <a:ext uri="{FF2B5EF4-FFF2-40B4-BE49-F238E27FC236}">
              <a16:creationId xmlns:a16="http://schemas.microsoft.com/office/drawing/2014/main" id="{2350E4E6-54A8-4B7D-8037-6ED64834EBD6}"/>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454" name="Text Box 163">
          <a:extLst>
            <a:ext uri="{FF2B5EF4-FFF2-40B4-BE49-F238E27FC236}">
              <a16:creationId xmlns:a16="http://schemas.microsoft.com/office/drawing/2014/main" id="{3289BD8D-EAEF-49CC-B6A7-BE69D20A82FC}"/>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455" name="Text Box 164">
          <a:extLst>
            <a:ext uri="{FF2B5EF4-FFF2-40B4-BE49-F238E27FC236}">
              <a16:creationId xmlns:a16="http://schemas.microsoft.com/office/drawing/2014/main" id="{1E736191-9E42-48B5-8864-3C0A91C46775}"/>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456" name="Text Box 165">
          <a:extLst>
            <a:ext uri="{FF2B5EF4-FFF2-40B4-BE49-F238E27FC236}">
              <a16:creationId xmlns:a16="http://schemas.microsoft.com/office/drawing/2014/main" id="{8AB0C73B-12AE-4FC6-945E-567EC0470D9B}"/>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457" name="Text Box 166">
          <a:extLst>
            <a:ext uri="{FF2B5EF4-FFF2-40B4-BE49-F238E27FC236}">
              <a16:creationId xmlns:a16="http://schemas.microsoft.com/office/drawing/2014/main" id="{2CED1978-B4DD-4586-BAAE-0F3AE66E2B94}"/>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458" name="Text Box 167">
          <a:extLst>
            <a:ext uri="{FF2B5EF4-FFF2-40B4-BE49-F238E27FC236}">
              <a16:creationId xmlns:a16="http://schemas.microsoft.com/office/drawing/2014/main" id="{DAF5847E-92EE-4E68-A9FE-69BADD478CCC}"/>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459" name="Text Box 168">
          <a:extLst>
            <a:ext uri="{FF2B5EF4-FFF2-40B4-BE49-F238E27FC236}">
              <a16:creationId xmlns:a16="http://schemas.microsoft.com/office/drawing/2014/main" id="{3F0393A8-FF2C-4928-B2B5-9E7D5EAD6CD6}"/>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460" name="Text Box 169">
          <a:extLst>
            <a:ext uri="{FF2B5EF4-FFF2-40B4-BE49-F238E27FC236}">
              <a16:creationId xmlns:a16="http://schemas.microsoft.com/office/drawing/2014/main" id="{A87E4DD5-9A7B-4A54-8FE5-7C6CCBBA4B8D}"/>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461" name="Text Box 170">
          <a:extLst>
            <a:ext uri="{FF2B5EF4-FFF2-40B4-BE49-F238E27FC236}">
              <a16:creationId xmlns:a16="http://schemas.microsoft.com/office/drawing/2014/main" id="{BDE2E7E6-8432-4992-B4B1-4CE2DB444FAE}"/>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462" name="Text Box 171">
          <a:extLst>
            <a:ext uri="{FF2B5EF4-FFF2-40B4-BE49-F238E27FC236}">
              <a16:creationId xmlns:a16="http://schemas.microsoft.com/office/drawing/2014/main" id="{CAEE33B7-739A-4D44-BEBB-B7CEB87F3582}"/>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463" name="Text Box 172">
          <a:extLst>
            <a:ext uri="{FF2B5EF4-FFF2-40B4-BE49-F238E27FC236}">
              <a16:creationId xmlns:a16="http://schemas.microsoft.com/office/drawing/2014/main" id="{A1AE0465-AFAE-4723-9C2F-69AEB11B0470}"/>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464" name="Text Box 173">
          <a:extLst>
            <a:ext uri="{FF2B5EF4-FFF2-40B4-BE49-F238E27FC236}">
              <a16:creationId xmlns:a16="http://schemas.microsoft.com/office/drawing/2014/main" id="{70D9601B-0ECE-4053-BA76-6BCCB5B81F52}"/>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465" name="Text Box 174">
          <a:extLst>
            <a:ext uri="{FF2B5EF4-FFF2-40B4-BE49-F238E27FC236}">
              <a16:creationId xmlns:a16="http://schemas.microsoft.com/office/drawing/2014/main" id="{2AFB2BB8-58C2-4279-89B7-18702E8FE9AE}"/>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9525</xdr:colOff>
      <xdr:row>37</xdr:row>
      <xdr:rowOff>0</xdr:rowOff>
    </xdr:from>
    <xdr:to>
      <xdr:col>5</xdr:col>
      <xdr:colOff>85725</xdr:colOff>
      <xdr:row>38</xdr:row>
      <xdr:rowOff>66675</xdr:rowOff>
    </xdr:to>
    <xdr:sp macro="" textlink="">
      <xdr:nvSpPr>
        <xdr:cNvPr id="14466" name="Text Box 175">
          <a:extLst>
            <a:ext uri="{FF2B5EF4-FFF2-40B4-BE49-F238E27FC236}">
              <a16:creationId xmlns:a16="http://schemas.microsoft.com/office/drawing/2014/main" id="{53492F7A-5691-4969-A090-24D3B567A89D}"/>
            </a:ext>
          </a:extLst>
        </xdr:cNvPr>
        <xdr:cNvSpPr txBox="1">
          <a:spLocks noChangeArrowheads="1"/>
        </xdr:cNvSpPr>
      </xdr:nvSpPr>
      <xdr:spPr bwMode="auto">
        <a:xfrm>
          <a:off x="4505325" y="7543800"/>
          <a:ext cx="762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467" name="Text Box 176">
          <a:extLst>
            <a:ext uri="{FF2B5EF4-FFF2-40B4-BE49-F238E27FC236}">
              <a16:creationId xmlns:a16="http://schemas.microsoft.com/office/drawing/2014/main" id="{82F73C90-2AE1-467A-A1E5-1DC2AA06E5A2}"/>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247650</xdr:colOff>
      <xdr:row>37</xdr:row>
      <xdr:rowOff>0</xdr:rowOff>
    </xdr:from>
    <xdr:to>
      <xdr:col>4</xdr:col>
      <xdr:colOff>304800</xdr:colOff>
      <xdr:row>38</xdr:row>
      <xdr:rowOff>66675</xdr:rowOff>
    </xdr:to>
    <xdr:sp macro="" textlink="">
      <xdr:nvSpPr>
        <xdr:cNvPr id="14468" name="Text Box 177">
          <a:extLst>
            <a:ext uri="{FF2B5EF4-FFF2-40B4-BE49-F238E27FC236}">
              <a16:creationId xmlns:a16="http://schemas.microsoft.com/office/drawing/2014/main" id="{395D8E0C-0C7D-4CBA-8FDC-031B34C85331}"/>
            </a:ext>
          </a:extLst>
        </xdr:cNvPr>
        <xdr:cNvSpPr txBox="1">
          <a:spLocks noChangeArrowheads="1"/>
        </xdr:cNvSpPr>
      </xdr:nvSpPr>
      <xdr:spPr bwMode="auto">
        <a:xfrm>
          <a:off x="4362450" y="7543800"/>
          <a:ext cx="5715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469" name="Text Box 178">
          <a:extLst>
            <a:ext uri="{FF2B5EF4-FFF2-40B4-BE49-F238E27FC236}">
              <a16:creationId xmlns:a16="http://schemas.microsoft.com/office/drawing/2014/main" id="{F8FAA0D2-68B5-433D-862E-CBA9B8A05A97}"/>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470" name="Text Box 179">
          <a:extLst>
            <a:ext uri="{FF2B5EF4-FFF2-40B4-BE49-F238E27FC236}">
              <a16:creationId xmlns:a16="http://schemas.microsoft.com/office/drawing/2014/main" id="{C9DB10BC-8CEF-4004-BBE4-4CB30260F7F3}"/>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471" name="Text Box 180">
          <a:extLst>
            <a:ext uri="{FF2B5EF4-FFF2-40B4-BE49-F238E27FC236}">
              <a16:creationId xmlns:a16="http://schemas.microsoft.com/office/drawing/2014/main" id="{DE02A6DD-F22F-4DC3-ABD3-353F7F4C28AA}"/>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472" name="Text Box 181">
          <a:extLst>
            <a:ext uri="{FF2B5EF4-FFF2-40B4-BE49-F238E27FC236}">
              <a16:creationId xmlns:a16="http://schemas.microsoft.com/office/drawing/2014/main" id="{24A1313E-4C46-43B1-BB83-B15C52CD1AB5}"/>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473" name="Text Box 182">
          <a:extLst>
            <a:ext uri="{FF2B5EF4-FFF2-40B4-BE49-F238E27FC236}">
              <a16:creationId xmlns:a16="http://schemas.microsoft.com/office/drawing/2014/main" id="{B93C2624-E819-4A23-BCFF-0500A329BC79}"/>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474" name="Text Box 183">
          <a:extLst>
            <a:ext uri="{FF2B5EF4-FFF2-40B4-BE49-F238E27FC236}">
              <a16:creationId xmlns:a16="http://schemas.microsoft.com/office/drawing/2014/main" id="{E0CB5FE4-FD34-46D8-ACC5-FCA0A1B4ACD8}"/>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475" name="Text Box 184">
          <a:extLst>
            <a:ext uri="{FF2B5EF4-FFF2-40B4-BE49-F238E27FC236}">
              <a16:creationId xmlns:a16="http://schemas.microsoft.com/office/drawing/2014/main" id="{66BAC539-9A57-4605-B5FA-1255C9327B8E}"/>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476" name="Text Box 185">
          <a:extLst>
            <a:ext uri="{FF2B5EF4-FFF2-40B4-BE49-F238E27FC236}">
              <a16:creationId xmlns:a16="http://schemas.microsoft.com/office/drawing/2014/main" id="{005B0F63-BE27-46D2-AD22-F51A9DE571EE}"/>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477" name="Text Box 186">
          <a:extLst>
            <a:ext uri="{FF2B5EF4-FFF2-40B4-BE49-F238E27FC236}">
              <a16:creationId xmlns:a16="http://schemas.microsoft.com/office/drawing/2014/main" id="{BB46D307-1A11-4928-9AB4-8C8D2CDC337B}"/>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478" name="Text Box 187">
          <a:extLst>
            <a:ext uri="{FF2B5EF4-FFF2-40B4-BE49-F238E27FC236}">
              <a16:creationId xmlns:a16="http://schemas.microsoft.com/office/drawing/2014/main" id="{BA2F9CC5-0980-4B38-A718-56EE456D1F08}"/>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479" name="Text Box 188">
          <a:extLst>
            <a:ext uri="{FF2B5EF4-FFF2-40B4-BE49-F238E27FC236}">
              <a16:creationId xmlns:a16="http://schemas.microsoft.com/office/drawing/2014/main" id="{6D96EC78-4F62-4335-A52A-E66B88D6C2D1}"/>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480" name="Text Box 189">
          <a:extLst>
            <a:ext uri="{FF2B5EF4-FFF2-40B4-BE49-F238E27FC236}">
              <a16:creationId xmlns:a16="http://schemas.microsoft.com/office/drawing/2014/main" id="{46222B18-B721-41DB-BAEA-BB395470AEAB}"/>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481" name="Text Box 190">
          <a:extLst>
            <a:ext uri="{FF2B5EF4-FFF2-40B4-BE49-F238E27FC236}">
              <a16:creationId xmlns:a16="http://schemas.microsoft.com/office/drawing/2014/main" id="{D2DBC609-A732-4F3A-BBAF-FBB2C8F9B12A}"/>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482" name="Text Box 191">
          <a:extLst>
            <a:ext uri="{FF2B5EF4-FFF2-40B4-BE49-F238E27FC236}">
              <a16:creationId xmlns:a16="http://schemas.microsoft.com/office/drawing/2014/main" id="{DDFDCD92-9A5E-4D16-A7EF-5707817F5AE4}"/>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483" name="Text Box 192">
          <a:extLst>
            <a:ext uri="{FF2B5EF4-FFF2-40B4-BE49-F238E27FC236}">
              <a16:creationId xmlns:a16="http://schemas.microsoft.com/office/drawing/2014/main" id="{2382EBE1-6301-49B1-89D7-C30040C052D2}"/>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484" name="Text Box 193">
          <a:extLst>
            <a:ext uri="{FF2B5EF4-FFF2-40B4-BE49-F238E27FC236}">
              <a16:creationId xmlns:a16="http://schemas.microsoft.com/office/drawing/2014/main" id="{7C24D80F-D9EF-44D4-8CD2-9034C3D65EC7}"/>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485" name="Text Box 194">
          <a:extLst>
            <a:ext uri="{FF2B5EF4-FFF2-40B4-BE49-F238E27FC236}">
              <a16:creationId xmlns:a16="http://schemas.microsoft.com/office/drawing/2014/main" id="{0CD7D654-51A3-4097-8A03-85DD9F87C74C}"/>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486" name="Text Box 195">
          <a:extLst>
            <a:ext uri="{FF2B5EF4-FFF2-40B4-BE49-F238E27FC236}">
              <a16:creationId xmlns:a16="http://schemas.microsoft.com/office/drawing/2014/main" id="{310B6F87-1D9C-4AFC-8C1D-614F5F64F3B3}"/>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487" name="Text Box 196">
          <a:extLst>
            <a:ext uri="{FF2B5EF4-FFF2-40B4-BE49-F238E27FC236}">
              <a16:creationId xmlns:a16="http://schemas.microsoft.com/office/drawing/2014/main" id="{5A0A821F-19D8-410C-BEB9-32503988E0AB}"/>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488" name="Text Box 197">
          <a:extLst>
            <a:ext uri="{FF2B5EF4-FFF2-40B4-BE49-F238E27FC236}">
              <a16:creationId xmlns:a16="http://schemas.microsoft.com/office/drawing/2014/main" id="{69892A7A-0CE4-49D9-A597-E82F78C9177B}"/>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489" name="Text Box 198">
          <a:extLst>
            <a:ext uri="{FF2B5EF4-FFF2-40B4-BE49-F238E27FC236}">
              <a16:creationId xmlns:a16="http://schemas.microsoft.com/office/drawing/2014/main" id="{CA882998-AD7E-41CA-9269-C625186CC3F6}"/>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490" name="Text Box 199">
          <a:extLst>
            <a:ext uri="{FF2B5EF4-FFF2-40B4-BE49-F238E27FC236}">
              <a16:creationId xmlns:a16="http://schemas.microsoft.com/office/drawing/2014/main" id="{7F6EED9A-D563-4BEA-84B1-D4395CFA436C}"/>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491" name="Text Box 200">
          <a:extLst>
            <a:ext uri="{FF2B5EF4-FFF2-40B4-BE49-F238E27FC236}">
              <a16:creationId xmlns:a16="http://schemas.microsoft.com/office/drawing/2014/main" id="{AAFAE48E-82DA-4DB3-A087-93C10CB90D4B}"/>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492" name="Text Box 201">
          <a:extLst>
            <a:ext uri="{FF2B5EF4-FFF2-40B4-BE49-F238E27FC236}">
              <a16:creationId xmlns:a16="http://schemas.microsoft.com/office/drawing/2014/main" id="{736B793D-0757-48C9-AC87-B42C928E0334}"/>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493" name="Text Box 202">
          <a:extLst>
            <a:ext uri="{FF2B5EF4-FFF2-40B4-BE49-F238E27FC236}">
              <a16:creationId xmlns:a16="http://schemas.microsoft.com/office/drawing/2014/main" id="{16549CEB-6758-4375-899B-D5F3246CC285}"/>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494" name="Text Box 203">
          <a:extLst>
            <a:ext uri="{FF2B5EF4-FFF2-40B4-BE49-F238E27FC236}">
              <a16:creationId xmlns:a16="http://schemas.microsoft.com/office/drawing/2014/main" id="{87250234-3B4D-4E05-8561-E431E186A0B6}"/>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495" name="Text Box 204">
          <a:extLst>
            <a:ext uri="{FF2B5EF4-FFF2-40B4-BE49-F238E27FC236}">
              <a16:creationId xmlns:a16="http://schemas.microsoft.com/office/drawing/2014/main" id="{BF2E327B-880D-42CD-8AD1-0333F1B8C155}"/>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95250</xdr:colOff>
      <xdr:row>37</xdr:row>
      <xdr:rowOff>0</xdr:rowOff>
    </xdr:from>
    <xdr:to>
      <xdr:col>4</xdr:col>
      <xdr:colOff>161925</xdr:colOff>
      <xdr:row>38</xdr:row>
      <xdr:rowOff>66675</xdr:rowOff>
    </xdr:to>
    <xdr:sp macro="" textlink="">
      <xdr:nvSpPr>
        <xdr:cNvPr id="14496" name="Text Box 205">
          <a:extLst>
            <a:ext uri="{FF2B5EF4-FFF2-40B4-BE49-F238E27FC236}">
              <a16:creationId xmlns:a16="http://schemas.microsoft.com/office/drawing/2014/main" id="{7C64DB97-29BD-4826-BDEA-7EC5B9DF30A0}"/>
            </a:ext>
          </a:extLst>
        </xdr:cNvPr>
        <xdr:cNvSpPr txBox="1">
          <a:spLocks noChangeArrowheads="1"/>
        </xdr:cNvSpPr>
      </xdr:nvSpPr>
      <xdr:spPr bwMode="auto">
        <a:xfrm>
          <a:off x="421005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497" name="Text Box 206">
          <a:extLst>
            <a:ext uri="{FF2B5EF4-FFF2-40B4-BE49-F238E27FC236}">
              <a16:creationId xmlns:a16="http://schemas.microsoft.com/office/drawing/2014/main" id="{73EB7808-FAD6-4CAB-8EEF-60732BC675D7}"/>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498" name="Text Box 207">
          <a:extLst>
            <a:ext uri="{FF2B5EF4-FFF2-40B4-BE49-F238E27FC236}">
              <a16:creationId xmlns:a16="http://schemas.microsoft.com/office/drawing/2014/main" id="{EFC6F8C2-2CF3-4F87-A818-C40FA6EE1822}"/>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499" name="Text Box 208">
          <a:extLst>
            <a:ext uri="{FF2B5EF4-FFF2-40B4-BE49-F238E27FC236}">
              <a16:creationId xmlns:a16="http://schemas.microsoft.com/office/drawing/2014/main" id="{20D07A1E-5B21-4390-985D-4C1A9EE7797B}"/>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500" name="Text Box 209">
          <a:extLst>
            <a:ext uri="{FF2B5EF4-FFF2-40B4-BE49-F238E27FC236}">
              <a16:creationId xmlns:a16="http://schemas.microsoft.com/office/drawing/2014/main" id="{A572D94D-878A-4C25-B8B8-D8D7E4295737}"/>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501" name="Text Box 210">
          <a:extLst>
            <a:ext uri="{FF2B5EF4-FFF2-40B4-BE49-F238E27FC236}">
              <a16:creationId xmlns:a16="http://schemas.microsoft.com/office/drawing/2014/main" id="{07D7843B-62DA-4606-A49F-3814EA52CD60}"/>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502" name="Text Box 211">
          <a:extLst>
            <a:ext uri="{FF2B5EF4-FFF2-40B4-BE49-F238E27FC236}">
              <a16:creationId xmlns:a16="http://schemas.microsoft.com/office/drawing/2014/main" id="{58AB44D4-361B-43A1-994C-6C611C1877D6}"/>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503" name="Text Box 212">
          <a:extLst>
            <a:ext uri="{FF2B5EF4-FFF2-40B4-BE49-F238E27FC236}">
              <a16:creationId xmlns:a16="http://schemas.microsoft.com/office/drawing/2014/main" id="{791F5DD8-6544-4A29-A1BB-C94F146B0A8B}"/>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504" name="Text Box 213">
          <a:extLst>
            <a:ext uri="{FF2B5EF4-FFF2-40B4-BE49-F238E27FC236}">
              <a16:creationId xmlns:a16="http://schemas.microsoft.com/office/drawing/2014/main" id="{CD2ABB45-429A-4779-BFBB-E68EAADF6DFF}"/>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14505" name="Text Box 214">
          <a:extLst>
            <a:ext uri="{FF2B5EF4-FFF2-40B4-BE49-F238E27FC236}">
              <a16:creationId xmlns:a16="http://schemas.microsoft.com/office/drawing/2014/main" id="{7610D47A-57B6-424E-B9E3-7D9C20C2B69E}"/>
            </a:ext>
          </a:extLst>
        </xdr:cNvPr>
        <xdr:cNvSpPr txBox="1">
          <a:spLocks noChangeArrowheads="1"/>
        </xdr:cNvSpPr>
      </xdr:nvSpPr>
      <xdr:spPr bwMode="auto">
        <a:xfrm>
          <a:off x="441960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95250</xdr:colOff>
      <xdr:row>37</xdr:row>
      <xdr:rowOff>0</xdr:rowOff>
    </xdr:from>
    <xdr:to>
      <xdr:col>4</xdr:col>
      <xdr:colOff>161925</xdr:colOff>
      <xdr:row>38</xdr:row>
      <xdr:rowOff>66675</xdr:rowOff>
    </xdr:to>
    <xdr:sp macro="" textlink="">
      <xdr:nvSpPr>
        <xdr:cNvPr id="14506" name="Text Box 215">
          <a:extLst>
            <a:ext uri="{FF2B5EF4-FFF2-40B4-BE49-F238E27FC236}">
              <a16:creationId xmlns:a16="http://schemas.microsoft.com/office/drawing/2014/main" id="{1FA2D1F5-C555-4BAA-AB23-6D8A9260BA93}"/>
            </a:ext>
          </a:extLst>
        </xdr:cNvPr>
        <xdr:cNvSpPr txBox="1">
          <a:spLocks noChangeArrowheads="1"/>
        </xdr:cNvSpPr>
      </xdr:nvSpPr>
      <xdr:spPr bwMode="auto">
        <a:xfrm>
          <a:off x="4210050" y="7543800"/>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31</xdr:row>
      <xdr:rowOff>0</xdr:rowOff>
    </xdr:from>
    <xdr:to>
      <xdr:col>4</xdr:col>
      <xdr:colOff>371475</xdr:colOff>
      <xdr:row>32</xdr:row>
      <xdr:rowOff>66675</xdr:rowOff>
    </xdr:to>
    <xdr:sp macro="" textlink="">
      <xdr:nvSpPr>
        <xdr:cNvPr id="14507" name="Text Box 216">
          <a:extLst>
            <a:ext uri="{FF2B5EF4-FFF2-40B4-BE49-F238E27FC236}">
              <a16:creationId xmlns:a16="http://schemas.microsoft.com/office/drawing/2014/main" id="{AFC59828-90AD-485F-9B57-A080D90C93F7}"/>
            </a:ext>
          </a:extLst>
        </xdr:cNvPr>
        <xdr:cNvSpPr txBox="1">
          <a:spLocks noChangeArrowheads="1"/>
        </xdr:cNvSpPr>
      </xdr:nvSpPr>
      <xdr:spPr bwMode="auto">
        <a:xfrm>
          <a:off x="4419600" y="6257925"/>
          <a:ext cx="66675" cy="3524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31</xdr:row>
      <xdr:rowOff>0</xdr:rowOff>
    </xdr:from>
    <xdr:to>
      <xdr:col>4</xdr:col>
      <xdr:colOff>371475</xdr:colOff>
      <xdr:row>32</xdr:row>
      <xdr:rowOff>66675</xdr:rowOff>
    </xdr:to>
    <xdr:sp macro="" textlink="">
      <xdr:nvSpPr>
        <xdr:cNvPr id="14508" name="Text Box 217">
          <a:extLst>
            <a:ext uri="{FF2B5EF4-FFF2-40B4-BE49-F238E27FC236}">
              <a16:creationId xmlns:a16="http://schemas.microsoft.com/office/drawing/2014/main" id="{AB38D91C-6378-41AA-8FE2-EDD8CB711C79}"/>
            </a:ext>
          </a:extLst>
        </xdr:cNvPr>
        <xdr:cNvSpPr txBox="1">
          <a:spLocks noChangeArrowheads="1"/>
        </xdr:cNvSpPr>
      </xdr:nvSpPr>
      <xdr:spPr bwMode="auto">
        <a:xfrm>
          <a:off x="4419600" y="6257925"/>
          <a:ext cx="66675" cy="3524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31</xdr:row>
      <xdr:rowOff>0</xdr:rowOff>
    </xdr:from>
    <xdr:to>
      <xdr:col>4</xdr:col>
      <xdr:colOff>371475</xdr:colOff>
      <xdr:row>32</xdr:row>
      <xdr:rowOff>66675</xdr:rowOff>
    </xdr:to>
    <xdr:sp macro="" textlink="">
      <xdr:nvSpPr>
        <xdr:cNvPr id="14509" name="Text Box 218">
          <a:extLst>
            <a:ext uri="{FF2B5EF4-FFF2-40B4-BE49-F238E27FC236}">
              <a16:creationId xmlns:a16="http://schemas.microsoft.com/office/drawing/2014/main" id="{A2FE9A75-1323-4123-89B0-A400D5AFDC44}"/>
            </a:ext>
          </a:extLst>
        </xdr:cNvPr>
        <xdr:cNvSpPr txBox="1">
          <a:spLocks noChangeArrowheads="1"/>
        </xdr:cNvSpPr>
      </xdr:nvSpPr>
      <xdr:spPr bwMode="auto">
        <a:xfrm>
          <a:off x="4419600" y="6257925"/>
          <a:ext cx="66675" cy="3524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31</xdr:row>
      <xdr:rowOff>0</xdr:rowOff>
    </xdr:from>
    <xdr:to>
      <xdr:col>4</xdr:col>
      <xdr:colOff>371475</xdr:colOff>
      <xdr:row>32</xdr:row>
      <xdr:rowOff>66675</xdr:rowOff>
    </xdr:to>
    <xdr:sp macro="" textlink="">
      <xdr:nvSpPr>
        <xdr:cNvPr id="14510" name="Text Box 219">
          <a:extLst>
            <a:ext uri="{FF2B5EF4-FFF2-40B4-BE49-F238E27FC236}">
              <a16:creationId xmlns:a16="http://schemas.microsoft.com/office/drawing/2014/main" id="{2E7EF181-03DA-4D91-BEAA-734902428867}"/>
            </a:ext>
          </a:extLst>
        </xdr:cNvPr>
        <xdr:cNvSpPr txBox="1">
          <a:spLocks noChangeArrowheads="1"/>
        </xdr:cNvSpPr>
      </xdr:nvSpPr>
      <xdr:spPr bwMode="auto">
        <a:xfrm>
          <a:off x="4419600" y="6257925"/>
          <a:ext cx="66675" cy="3524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31</xdr:row>
      <xdr:rowOff>0</xdr:rowOff>
    </xdr:from>
    <xdr:to>
      <xdr:col>4</xdr:col>
      <xdr:colOff>371475</xdr:colOff>
      <xdr:row>32</xdr:row>
      <xdr:rowOff>66675</xdr:rowOff>
    </xdr:to>
    <xdr:sp macro="" textlink="">
      <xdr:nvSpPr>
        <xdr:cNvPr id="14511" name="Text Box 220">
          <a:extLst>
            <a:ext uri="{FF2B5EF4-FFF2-40B4-BE49-F238E27FC236}">
              <a16:creationId xmlns:a16="http://schemas.microsoft.com/office/drawing/2014/main" id="{E248E5B5-0275-40BE-B195-D0E3CBE86937}"/>
            </a:ext>
          </a:extLst>
        </xdr:cNvPr>
        <xdr:cNvSpPr txBox="1">
          <a:spLocks noChangeArrowheads="1"/>
        </xdr:cNvSpPr>
      </xdr:nvSpPr>
      <xdr:spPr bwMode="auto">
        <a:xfrm>
          <a:off x="4419600" y="6257925"/>
          <a:ext cx="66675" cy="3524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31</xdr:row>
      <xdr:rowOff>0</xdr:rowOff>
    </xdr:from>
    <xdr:to>
      <xdr:col>4</xdr:col>
      <xdr:colOff>371475</xdr:colOff>
      <xdr:row>32</xdr:row>
      <xdr:rowOff>66675</xdr:rowOff>
    </xdr:to>
    <xdr:sp macro="" textlink="">
      <xdr:nvSpPr>
        <xdr:cNvPr id="14512" name="Text Box 221">
          <a:extLst>
            <a:ext uri="{FF2B5EF4-FFF2-40B4-BE49-F238E27FC236}">
              <a16:creationId xmlns:a16="http://schemas.microsoft.com/office/drawing/2014/main" id="{BF88B9BC-F41C-4235-BE53-836F27B24080}"/>
            </a:ext>
          </a:extLst>
        </xdr:cNvPr>
        <xdr:cNvSpPr txBox="1">
          <a:spLocks noChangeArrowheads="1"/>
        </xdr:cNvSpPr>
      </xdr:nvSpPr>
      <xdr:spPr bwMode="auto">
        <a:xfrm>
          <a:off x="4419600" y="6257925"/>
          <a:ext cx="66675" cy="3524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31</xdr:row>
      <xdr:rowOff>0</xdr:rowOff>
    </xdr:from>
    <xdr:to>
      <xdr:col>4</xdr:col>
      <xdr:colOff>371475</xdr:colOff>
      <xdr:row>32</xdr:row>
      <xdr:rowOff>66675</xdr:rowOff>
    </xdr:to>
    <xdr:sp macro="" textlink="">
      <xdr:nvSpPr>
        <xdr:cNvPr id="14513" name="Text Box 222">
          <a:extLst>
            <a:ext uri="{FF2B5EF4-FFF2-40B4-BE49-F238E27FC236}">
              <a16:creationId xmlns:a16="http://schemas.microsoft.com/office/drawing/2014/main" id="{2C3F6DC6-01F4-436C-A8A1-2412F687BCC7}"/>
            </a:ext>
          </a:extLst>
        </xdr:cNvPr>
        <xdr:cNvSpPr txBox="1">
          <a:spLocks noChangeArrowheads="1"/>
        </xdr:cNvSpPr>
      </xdr:nvSpPr>
      <xdr:spPr bwMode="auto">
        <a:xfrm>
          <a:off x="4419600" y="6257925"/>
          <a:ext cx="66675" cy="3524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31</xdr:row>
      <xdr:rowOff>0</xdr:rowOff>
    </xdr:from>
    <xdr:to>
      <xdr:col>4</xdr:col>
      <xdr:colOff>371475</xdr:colOff>
      <xdr:row>32</xdr:row>
      <xdr:rowOff>66675</xdr:rowOff>
    </xdr:to>
    <xdr:sp macro="" textlink="">
      <xdr:nvSpPr>
        <xdr:cNvPr id="14514" name="Text Box 223">
          <a:extLst>
            <a:ext uri="{FF2B5EF4-FFF2-40B4-BE49-F238E27FC236}">
              <a16:creationId xmlns:a16="http://schemas.microsoft.com/office/drawing/2014/main" id="{28391B41-AFD2-4BB5-BC46-8F6EE2B99DF1}"/>
            </a:ext>
          </a:extLst>
        </xdr:cNvPr>
        <xdr:cNvSpPr txBox="1">
          <a:spLocks noChangeArrowheads="1"/>
        </xdr:cNvSpPr>
      </xdr:nvSpPr>
      <xdr:spPr bwMode="auto">
        <a:xfrm>
          <a:off x="4419600" y="6257925"/>
          <a:ext cx="66675" cy="3524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31</xdr:row>
      <xdr:rowOff>0</xdr:rowOff>
    </xdr:from>
    <xdr:to>
      <xdr:col>4</xdr:col>
      <xdr:colOff>371475</xdr:colOff>
      <xdr:row>32</xdr:row>
      <xdr:rowOff>66675</xdr:rowOff>
    </xdr:to>
    <xdr:sp macro="" textlink="">
      <xdr:nvSpPr>
        <xdr:cNvPr id="14515" name="Text Box 224">
          <a:extLst>
            <a:ext uri="{FF2B5EF4-FFF2-40B4-BE49-F238E27FC236}">
              <a16:creationId xmlns:a16="http://schemas.microsoft.com/office/drawing/2014/main" id="{48B6A072-C9A8-4B87-AAA9-9B5FB57AFEF4}"/>
            </a:ext>
          </a:extLst>
        </xdr:cNvPr>
        <xdr:cNvSpPr txBox="1">
          <a:spLocks noChangeArrowheads="1"/>
        </xdr:cNvSpPr>
      </xdr:nvSpPr>
      <xdr:spPr bwMode="auto">
        <a:xfrm>
          <a:off x="4419600" y="6257925"/>
          <a:ext cx="66675" cy="3524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31</xdr:row>
      <xdr:rowOff>0</xdr:rowOff>
    </xdr:from>
    <xdr:to>
      <xdr:col>4</xdr:col>
      <xdr:colOff>371475</xdr:colOff>
      <xdr:row>32</xdr:row>
      <xdr:rowOff>66675</xdr:rowOff>
    </xdr:to>
    <xdr:sp macro="" textlink="">
      <xdr:nvSpPr>
        <xdr:cNvPr id="14516" name="Text Box 225">
          <a:extLst>
            <a:ext uri="{FF2B5EF4-FFF2-40B4-BE49-F238E27FC236}">
              <a16:creationId xmlns:a16="http://schemas.microsoft.com/office/drawing/2014/main" id="{B829BEAD-78B5-40A4-904C-2AA1C2E107FD}"/>
            </a:ext>
          </a:extLst>
        </xdr:cNvPr>
        <xdr:cNvSpPr txBox="1">
          <a:spLocks noChangeArrowheads="1"/>
        </xdr:cNvSpPr>
      </xdr:nvSpPr>
      <xdr:spPr bwMode="auto">
        <a:xfrm>
          <a:off x="4419600" y="6257925"/>
          <a:ext cx="66675" cy="3524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31</xdr:row>
      <xdr:rowOff>0</xdr:rowOff>
    </xdr:from>
    <xdr:to>
      <xdr:col>4</xdr:col>
      <xdr:colOff>371475</xdr:colOff>
      <xdr:row>32</xdr:row>
      <xdr:rowOff>66675</xdr:rowOff>
    </xdr:to>
    <xdr:sp macro="" textlink="">
      <xdr:nvSpPr>
        <xdr:cNvPr id="14517" name="Text Box 226">
          <a:extLst>
            <a:ext uri="{FF2B5EF4-FFF2-40B4-BE49-F238E27FC236}">
              <a16:creationId xmlns:a16="http://schemas.microsoft.com/office/drawing/2014/main" id="{0B769977-33A3-456A-BD44-5BD2C0C20C78}"/>
            </a:ext>
          </a:extLst>
        </xdr:cNvPr>
        <xdr:cNvSpPr txBox="1">
          <a:spLocks noChangeArrowheads="1"/>
        </xdr:cNvSpPr>
      </xdr:nvSpPr>
      <xdr:spPr bwMode="auto">
        <a:xfrm>
          <a:off x="4419600" y="6257925"/>
          <a:ext cx="66675" cy="3524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31</xdr:row>
      <xdr:rowOff>0</xdr:rowOff>
    </xdr:from>
    <xdr:to>
      <xdr:col>4</xdr:col>
      <xdr:colOff>371475</xdr:colOff>
      <xdr:row>32</xdr:row>
      <xdr:rowOff>66675</xdr:rowOff>
    </xdr:to>
    <xdr:sp macro="" textlink="">
      <xdr:nvSpPr>
        <xdr:cNvPr id="14518" name="Text Box 227">
          <a:extLst>
            <a:ext uri="{FF2B5EF4-FFF2-40B4-BE49-F238E27FC236}">
              <a16:creationId xmlns:a16="http://schemas.microsoft.com/office/drawing/2014/main" id="{B6E613A9-1339-45B3-8A0D-261CFFCED067}"/>
            </a:ext>
          </a:extLst>
        </xdr:cNvPr>
        <xdr:cNvSpPr txBox="1">
          <a:spLocks noChangeArrowheads="1"/>
        </xdr:cNvSpPr>
      </xdr:nvSpPr>
      <xdr:spPr bwMode="auto">
        <a:xfrm>
          <a:off x="4419600" y="6257925"/>
          <a:ext cx="66675" cy="3524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31</xdr:row>
      <xdr:rowOff>0</xdr:rowOff>
    </xdr:from>
    <xdr:to>
      <xdr:col>4</xdr:col>
      <xdr:colOff>371475</xdr:colOff>
      <xdr:row>32</xdr:row>
      <xdr:rowOff>66675</xdr:rowOff>
    </xdr:to>
    <xdr:sp macro="" textlink="">
      <xdr:nvSpPr>
        <xdr:cNvPr id="14519" name="Text Box 228">
          <a:extLst>
            <a:ext uri="{FF2B5EF4-FFF2-40B4-BE49-F238E27FC236}">
              <a16:creationId xmlns:a16="http://schemas.microsoft.com/office/drawing/2014/main" id="{465945E7-6ADC-4324-8DE3-91FD65C2A986}"/>
            </a:ext>
          </a:extLst>
        </xdr:cNvPr>
        <xdr:cNvSpPr txBox="1">
          <a:spLocks noChangeArrowheads="1"/>
        </xdr:cNvSpPr>
      </xdr:nvSpPr>
      <xdr:spPr bwMode="auto">
        <a:xfrm>
          <a:off x="4419600" y="6257925"/>
          <a:ext cx="66675" cy="3524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31</xdr:row>
      <xdr:rowOff>0</xdr:rowOff>
    </xdr:from>
    <xdr:to>
      <xdr:col>4</xdr:col>
      <xdr:colOff>371475</xdr:colOff>
      <xdr:row>32</xdr:row>
      <xdr:rowOff>66675</xdr:rowOff>
    </xdr:to>
    <xdr:sp macro="" textlink="">
      <xdr:nvSpPr>
        <xdr:cNvPr id="14520" name="Text Box 229">
          <a:extLst>
            <a:ext uri="{FF2B5EF4-FFF2-40B4-BE49-F238E27FC236}">
              <a16:creationId xmlns:a16="http://schemas.microsoft.com/office/drawing/2014/main" id="{305BC952-C6A8-414C-B6F6-69541D983993}"/>
            </a:ext>
          </a:extLst>
        </xdr:cNvPr>
        <xdr:cNvSpPr txBox="1">
          <a:spLocks noChangeArrowheads="1"/>
        </xdr:cNvSpPr>
      </xdr:nvSpPr>
      <xdr:spPr bwMode="auto">
        <a:xfrm>
          <a:off x="4419600" y="6257925"/>
          <a:ext cx="66675" cy="3524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31</xdr:row>
      <xdr:rowOff>0</xdr:rowOff>
    </xdr:from>
    <xdr:to>
      <xdr:col>4</xdr:col>
      <xdr:colOff>371475</xdr:colOff>
      <xdr:row>32</xdr:row>
      <xdr:rowOff>66675</xdr:rowOff>
    </xdr:to>
    <xdr:sp macro="" textlink="">
      <xdr:nvSpPr>
        <xdr:cNvPr id="14521" name="Text Box 230">
          <a:extLst>
            <a:ext uri="{FF2B5EF4-FFF2-40B4-BE49-F238E27FC236}">
              <a16:creationId xmlns:a16="http://schemas.microsoft.com/office/drawing/2014/main" id="{4E66CD49-C083-4AF6-A08B-96B93614ADC6}"/>
            </a:ext>
          </a:extLst>
        </xdr:cNvPr>
        <xdr:cNvSpPr txBox="1">
          <a:spLocks noChangeArrowheads="1"/>
        </xdr:cNvSpPr>
      </xdr:nvSpPr>
      <xdr:spPr bwMode="auto">
        <a:xfrm>
          <a:off x="4419600" y="6257925"/>
          <a:ext cx="66675" cy="3524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31</xdr:row>
      <xdr:rowOff>0</xdr:rowOff>
    </xdr:from>
    <xdr:to>
      <xdr:col>4</xdr:col>
      <xdr:colOff>371475</xdr:colOff>
      <xdr:row>32</xdr:row>
      <xdr:rowOff>66675</xdr:rowOff>
    </xdr:to>
    <xdr:sp macro="" textlink="">
      <xdr:nvSpPr>
        <xdr:cNvPr id="14522" name="Text Box 231">
          <a:extLst>
            <a:ext uri="{FF2B5EF4-FFF2-40B4-BE49-F238E27FC236}">
              <a16:creationId xmlns:a16="http://schemas.microsoft.com/office/drawing/2014/main" id="{764581B3-4B26-41B8-882F-AD51DD4693B6}"/>
            </a:ext>
          </a:extLst>
        </xdr:cNvPr>
        <xdr:cNvSpPr txBox="1">
          <a:spLocks noChangeArrowheads="1"/>
        </xdr:cNvSpPr>
      </xdr:nvSpPr>
      <xdr:spPr bwMode="auto">
        <a:xfrm>
          <a:off x="4419600" y="6257925"/>
          <a:ext cx="66675" cy="3524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31</xdr:row>
      <xdr:rowOff>0</xdr:rowOff>
    </xdr:from>
    <xdr:to>
      <xdr:col>4</xdr:col>
      <xdr:colOff>371475</xdr:colOff>
      <xdr:row>32</xdr:row>
      <xdr:rowOff>66675</xdr:rowOff>
    </xdr:to>
    <xdr:sp macro="" textlink="">
      <xdr:nvSpPr>
        <xdr:cNvPr id="14523" name="Text Box 232">
          <a:extLst>
            <a:ext uri="{FF2B5EF4-FFF2-40B4-BE49-F238E27FC236}">
              <a16:creationId xmlns:a16="http://schemas.microsoft.com/office/drawing/2014/main" id="{034B9FE7-5DF9-4A77-9485-2DAD60B4E44B}"/>
            </a:ext>
          </a:extLst>
        </xdr:cNvPr>
        <xdr:cNvSpPr txBox="1">
          <a:spLocks noChangeArrowheads="1"/>
        </xdr:cNvSpPr>
      </xdr:nvSpPr>
      <xdr:spPr bwMode="auto">
        <a:xfrm>
          <a:off x="4419600" y="6257925"/>
          <a:ext cx="66675" cy="3524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31</xdr:row>
      <xdr:rowOff>0</xdr:rowOff>
    </xdr:from>
    <xdr:to>
      <xdr:col>4</xdr:col>
      <xdr:colOff>371475</xdr:colOff>
      <xdr:row>32</xdr:row>
      <xdr:rowOff>66675</xdr:rowOff>
    </xdr:to>
    <xdr:sp macro="" textlink="">
      <xdr:nvSpPr>
        <xdr:cNvPr id="14524" name="Text Box 233">
          <a:extLst>
            <a:ext uri="{FF2B5EF4-FFF2-40B4-BE49-F238E27FC236}">
              <a16:creationId xmlns:a16="http://schemas.microsoft.com/office/drawing/2014/main" id="{09C97345-D3F3-466C-BA10-6CDAA4F2FEA7}"/>
            </a:ext>
          </a:extLst>
        </xdr:cNvPr>
        <xdr:cNvSpPr txBox="1">
          <a:spLocks noChangeArrowheads="1"/>
        </xdr:cNvSpPr>
      </xdr:nvSpPr>
      <xdr:spPr bwMode="auto">
        <a:xfrm>
          <a:off x="4419600" y="6257925"/>
          <a:ext cx="66675" cy="3524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31</xdr:row>
      <xdr:rowOff>0</xdr:rowOff>
    </xdr:from>
    <xdr:to>
      <xdr:col>4</xdr:col>
      <xdr:colOff>371475</xdr:colOff>
      <xdr:row>32</xdr:row>
      <xdr:rowOff>66675</xdr:rowOff>
    </xdr:to>
    <xdr:sp macro="" textlink="">
      <xdr:nvSpPr>
        <xdr:cNvPr id="14525" name="Text Box 234">
          <a:extLst>
            <a:ext uri="{FF2B5EF4-FFF2-40B4-BE49-F238E27FC236}">
              <a16:creationId xmlns:a16="http://schemas.microsoft.com/office/drawing/2014/main" id="{E0EE04FF-EB5C-411C-813C-5365DD20F82B}"/>
            </a:ext>
          </a:extLst>
        </xdr:cNvPr>
        <xdr:cNvSpPr txBox="1">
          <a:spLocks noChangeArrowheads="1"/>
        </xdr:cNvSpPr>
      </xdr:nvSpPr>
      <xdr:spPr bwMode="auto">
        <a:xfrm>
          <a:off x="4419600" y="6257925"/>
          <a:ext cx="66675" cy="3524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31</xdr:row>
      <xdr:rowOff>0</xdr:rowOff>
    </xdr:from>
    <xdr:to>
      <xdr:col>4</xdr:col>
      <xdr:colOff>371475</xdr:colOff>
      <xdr:row>32</xdr:row>
      <xdr:rowOff>66675</xdr:rowOff>
    </xdr:to>
    <xdr:sp macro="" textlink="">
      <xdr:nvSpPr>
        <xdr:cNvPr id="14526" name="Text Box 235">
          <a:extLst>
            <a:ext uri="{FF2B5EF4-FFF2-40B4-BE49-F238E27FC236}">
              <a16:creationId xmlns:a16="http://schemas.microsoft.com/office/drawing/2014/main" id="{8BACE37D-C511-4699-B1C6-E03B29D44D54}"/>
            </a:ext>
          </a:extLst>
        </xdr:cNvPr>
        <xdr:cNvSpPr txBox="1">
          <a:spLocks noChangeArrowheads="1"/>
        </xdr:cNvSpPr>
      </xdr:nvSpPr>
      <xdr:spPr bwMode="auto">
        <a:xfrm>
          <a:off x="4419600" y="6257925"/>
          <a:ext cx="66675" cy="3524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95250</xdr:colOff>
      <xdr:row>31</xdr:row>
      <xdr:rowOff>0</xdr:rowOff>
    </xdr:from>
    <xdr:to>
      <xdr:col>4</xdr:col>
      <xdr:colOff>161925</xdr:colOff>
      <xdr:row>32</xdr:row>
      <xdr:rowOff>66675</xdr:rowOff>
    </xdr:to>
    <xdr:sp macro="" textlink="">
      <xdr:nvSpPr>
        <xdr:cNvPr id="14527" name="Text Box 236">
          <a:extLst>
            <a:ext uri="{FF2B5EF4-FFF2-40B4-BE49-F238E27FC236}">
              <a16:creationId xmlns:a16="http://schemas.microsoft.com/office/drawing/2014/main" id="{390664C5-6DC3-4543-B3F5-0CB5441928EF}"/>
            </a:ext>
          </a:extLst>
        </xdr:cNvPr>
        <xdr:cNvSpPr txBox="1">
          <a:spLocks noChangeArrowheads="1"/>
        </xdr:cNvSpPr>
      </xdr:nvSpPr>
      <xdr:spPr bwMode="auto">
        <a:xfrm>
          <a:off x="4210050" y="6257925"/>
          <a:ext cx="66675" cy="3524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31</xdr:row>
      <xdr:rowOff>0</xdr:rowOff>
    </xdr:from>
    <xdr:to>
      <xdr:col>4</xdr:col>
      <xdr:colOff>371475</xdr:colOff>
      <xdr:row>32</xdr:row>
      <xdr:rowOff>66675</xdr:rowOff>
    </xdr:to>
    <xdr:sp macro="" textlink="">
      <xdr:nvSpPr>
        <xdr:cNvPr id="14528" name="Text Box 237">
          <a:extLst>
            <a:ext uri="{FF2B5EF4-FFF2-40B4-BE49-F238E27FC236}">
              <a16:creationId xmlns:a16="http://schemas.microsoft.com/office/drawing/2014/main" id="{A04891BE-8CDA-4C87-963E-966539A7E390}"/>
            </a:ext>
          </a:extLst>
        </xdr:cNvPr>
        <xdr:cNvSpPr txBox="1">
          <a:spLocks noChangeArrowheads="1"/>
        </xdr:cNvSpPr>
      </xdr:nvSpPr>
      <xdr:spPr bwMode="auto">
        <a:xfrm>
          <a:off x="4419600" y="6257925"/>
          <a:ext cx="66675" cy="3524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31</xdr:row>
      <xdr:rowOff>0</xdr:rowOff>
    </xdr:from>
    <xdr:to>
      <xdr:col>4</xdr:col>
      <xdr:colOff>371475</xdr:colOff>
      <xdr:row>32</xdr:row>
      <xdr:rowOff>66675</xdr:rowOff>
    </xdr:to>
    <xdr:sp macro="" textlink="">
      <xdr:nvSpPr>
        <xdr:cNvPr id="14529" name="Text Box 238">
          <a:extLst>
            <a:ext uri="{FF2B5EF4-FFF2-40B4-BE49-F238E27FC236}">
              <a16:creationId xmlns:a16="http://schemas.microsoft.com/office/drawing/2014/main" id="{999F3BC5-BEBC-4AAC-B046-1C1684A41042}"/>
            </a:ext>
          </a:extLst>
        </xdr:cNvPr>
        <xdr:cNvSpPr txBox="1">
          <a:spLocks noChangeArrowheads="1"/>
        </xdr:cNvSpPr>
      </xdr:nvSpPr>
      <xdr:spPr bwMode="auto">
        <a:xfrm>
          <a:off x="4419600" y="6257925"/>
          <a:ext cx="66675" cy="3524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31</xdr:row>
      <xdr:rowOff>0</xdr:rowOff>
    </xdr:from>
    <xdr:to>
      <xdr:col>4</xdr:col>
      <xdr:colOff>371475</xdr:colOff>
      <xdr:row>32</xdr:row>
      <xdr:rowOff>66675</xdr:rowOff>
    </xdr:to>
    <xdr:sp macro="" textlink="">
      <xdr:nvSpPr>
        <xdr:cNvPr id="14530" name="Text Box 239">
          <a:extLst>
            <a:ext uri="{FF2B5EF4-FFF2-40B4-BE49-F238E27FC236}">
              <a16:creationId xmlns:a16="http://schemas.microsoft.com/office/drawing/2014/main" id="{6B8B85F9-8AA9-46BA-898D-D4B71BEF5418}"/>
            </a:ext>
          </a:extLst>
        </xdr:cNvPr>
        <xdr:cNvSpPr txBox="1">
          <a:spLocks noChangeArrowheads="1"/>
        </xdr:cNvSpPr>
      </xdr:nvSpPr>
      <xdr:spPr bwMode="auto">
        <a:xfrm>
          <a:off x="4419600" y="6257925"/>
          <a:ext cx="66675" cy="3524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31</xdr:row>
      <xdr:rowOff>0</xdr:rowOff>
    </xdr:from>
    <xdr:to>
      <xdr:col>4</xdr:col>
      <xdr:colOff>371475</xdr:colOff>
      <xdr:row>32</xdr:row>
      <xdr:rowOff>66675</xdr:rowOff>
    </xdr:to>
    <xdr:sp macro="" textlink="">
      <xdr:nvSpPr>
        <xdr:cNvPr id="14531" name="Text Box 240">
          <a:extLst>
            <a:ext uri="{FF2B5EF4-FFF2-40B4-BE49-F238E27FC236}">
              <a16:creationId xmlns:a16="http://schemas.microsoft.com/office/drawing/2014/main" id="{2564A305-59D7-4A34-B29B-99000E8B0757}"/>
            </a:ext>
          </a:extLst>
        </xdr:cNvPr>
        <xdr:cNvSpPr txBox="1">
          <a:spLocks noChangeArrowheads="1"/>
        </xdr:cNvSpPr>
      </xdr:nvSpPr>
      <xdr:spPr bwMode="auto">
        <a:xfrm>
          <a:off x="4419600" y="6257925"/>
          <a:ext cx="66675" cy="3524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31</xdr:row>
      <xdr:rowOff>0</xdr:rowOff>
    </xdr:from>
    <xdr:to>
      <xdr:col>4</xdr:col>
      <xdr:colOff>371475</xdr:colOff>
      <xdr:row>32</xdr:row>
      <xdr:rowOff>66675</xdr:rowOff>
    </xdr:to>
    <xdr:sp macro="" textlink="">
      <xdr:nvSpPr>
        <xdr:cNvPr id="14532" name="Text Box 241">
          <a:extLst>
            <a:ext uri="{FF2B5EF4-FFF2-40B4-BE49-F238E27FC236}">
              <a16:creationId xmlns:a16="http://schemas.microsoft.com/office/drawing/2014/main" id="{B7990330-7FCF-47F5-BE86-AE8670FBBE8E}"/>
            </a:ext>
          </a:extLst>
        </xdr:cNvPr>
        <xdr:cNvSpPr txBox="1">
          <a:spLocks noChangeArrowheads="1"/>
        </xdr:cNvSpPr>
      </xdr:nvSpPr>
      <xdr:spPr bwMode="auto">
        <a:xfrm>
          <a:off x="4419600" y="6257925"/>
          <a:ext cx="66675" cy="3524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323850</xdr:colOff>
      <xdr:row>37</xdr:row>
      <xdr:rowOff>0</xdr:rowOff>
    </xdr:from>
    <xdr:to>
      <xdr:col>5</xdr:col>
      <xdr:colOff>0</xdr:colOff>
      <xdr:row>38</xdr:row>
      <xdr:rowOff>66675</xdr:rowOff>
    </xdr:to>
    <xdr:sp macro="" textlink="">
      <xdr:nvSpPr>
        <xdr:cNvPr id="14533" name="Text Box 246">
          <a:extLst>
            <a:ext uri="{FF2B5EF4-FFF2-40B4-BE49-F238E27FC236}">
              <a16:creationId xmlns:a16="http://schemas.microsoft.com/office/drawing/2014/main" id="{651815AB-11D8-467F-A09B-8ABB309FB002}"/>
            </a:ext>
          </a:extLst>
        </xdr:cNvPr>
        <xdr:cNvSpPr txBox="1">
          <a:spLocks noChangeArrowheads="1"/>
        </xdr:cNvSpPr>
      </xdr:nvSpPr>
      <xdr:spPr bwMode="auto">
        <a:xfrm>
          <a:off x="4438650" y="7543800"/>
          <a:ext cx="5715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314325</xdr:colOff>
      <xdr:row>22</xdr:row>
      <xdr:rowOff>0</xdr:rowOff>
    </xdr:from>
    <xdr:to>
      <xdr:col>5</xdr:col>
      <xdr:colOff>0</xdr:colOff>
      <xdr:row>22</xdr:row>
      <xdr:rowOff>219075</xdr:rowOff>
    </xdr:to>
    <xdr:sp macro="" textlink="">
      <xdr:nvSpPr>
        <xdr:cNvPr id="14534" name="Text Box 187">
          <a:extLst>
            <a:ext uri="{FF2B5EF4-FFF2-40B4-BE49-F238E27FC236}">
              <a16:creationId xmlns:a16="http://schemas.microsoft.com/office/drawing/2014/main" id="{16F64640-61A9-4B7D-8B98-CD02AB48C046}"/>
            </a:ext>
          </a:extLst>
        </xdr:cNvPr>
        <xdr:cNvSpPr txBox="1">
          <a:spLocks noChangeArrowheads="1"/>
        </xdr:cNvSpPr>
      </xdr:nvSpPr>
      <xdr:spPr bwMode="auto">
        <a:xfrm>
          <a:off x="4429125" y="3971925"/>
          <a:ext cx="66675" cy="219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314325</xdr:colOff>
      <xdr:row>30</xdr:row>
      <xdr:rowOff>0</xdr:rowOff>
    </xdr:from>
    <xdr:to>
      <xdr:col>5</xdr:col>
      <xdr:colOff>0</xdr:colOff>
      <xdr:row>31</xdr:row>
      <xdr:rowOff>161925</xdr:rowOff>
    </xdr:to>
    <xdr:sp macro="" textlink="">
      <xdr:nvSpPr>
        <xdr:cNvPr id="14535" name="Text Box 188">
          <a:extLst>
            <a:ext uri="{FF2B5EF4-FFF2-40B4-BE49-F238E27FC236}">
              <a16:creationId xmlns:a16="http://schemas.microsoft.com/office/drawing/2014/main" id="{E3200EBD-7A02-4079-8501-4C06A7D71A93}"/>
            </a:ext>
          </a:extLst>
        </xdr:cNvPr>
        <xdr:cNvSpPr txBox="1">
          <a:spLocks noChangeArrowheads="1"/>
        </xdr:cNvSpPr>
      </xdr:nvSpPr>
      <xdr:spPr bwMode="auto">
        <a:xfrm>
          <a:off x="4429125" y="5972175"/>
          <a:ext cx="66675" cy="4476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314325</xdr:colOff>
      <xdr:row>31</xdr:row>
      <xdr:rowOff>0</xdr:rowOff>
    </xdr:from>
    <xdr:to>
      <xdr:col>5</xdr:col>
      <xdr:colOff>0</xdr:colOff>
      <xdr:row>32</xdr:row>
      <xdr:rowOff>76200</xdr:rowOff>
    </xdr:to>
    <xdr:sp macro="" textlink="">
      <xdr:nvSpPr>
        <xdr:cNvPr id="14536" name="Text Box 189">
          <a:extLst>
            <a:ext uri="{FF2B5EF4-FFF2-40B4-BE49-F238E27FC236}">
              <a16:creationId xmlns:a16="http://schemas.microsoft.com/office/drawing/2014/main" id="{97D9F952-5387-4527-8BBB-363A51FD7ED2}"/>
            </a:ext>
          </a:extLst>
        </xdr:cNvPr>
        <xdr:cNvSpPr txBox="1">
          <a:spLocks noChangeArrowheads="1"/>
        </xdr:cNvSpPr>
      </xdr:nvSpPr>
      <xdr:spPr bwMode="auto">
        <a:xfrm>
          <a:off x="4429125" y="6257925"/>
          <a:ext cx="66675" cy="3619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314325</xdr:colOff>
      <xdr:row>31</xdr:row>
      <xdr:rowOff>0</xdr:rowOff>
    </xdr:from>
    <xdr:to>
      <xdr:col>5</xdr:col>
      <xdr:colOff>0</xdr:colOff>
      <xdr:row>32</xdr:row>
      <xdr:rowOff>76200</xdr:rowOff>
    </xdr:to>
    <xdr:sp macro="" textlink="">
      <xdr:nvSpPr>
        <xdr:cNvPr id="14537" name="Text Box 190">
          <a:extLst>
            <a:ext uri="{FF2B5EF4-FFF2-40B4-BE49-F238E27FC236}">
              <a16:creationId xmlns:a16="http://schemas.microsoft.com/office/drawing/2014/main" id="{CC00E7D7-651A-4415-9913-2ECC3F6C0A7E}"/>
            </a:ext>
          </a:extLst>
        </xdr:cNvPr>
        <xdr:cNvSpPr txBox="1">
          <a:spLocks noChangeArrowheads="1"/>
        </xdr:cNvSpPr>
      </xdr:nvSpPr>
      <xdr:spPr bwMode="auto">
        <a:xfrm>
          <a:off x="4429125" y="6257925"/>
          <a:ext cx="66675" cy="3619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314325</xdr:colOff>
      <xdr:row>31</xdr:row>
      <xdr:rowOff>0</xdr:rowOff>
    </xdr:from>
    <xdr:to>
      <xdr:col>5</xdr:col>
      <xdr:colOff>0</xdr:colOff>
      <xdr:row>32</xdr:row>
      <xdr:rowOff>76200</xdr:rowOff>
    </xdr:to>
    <xdr:sp macro="" textlink="">
      <xdr:nvSpPr>
        <xdr:cNvPr id="14538" name="Text Box 191">
          <a:extLst>
            <a:ext uri="{FF2B5EF4-FFF2-40B4-BE49-F238E27FC236}">
              <a16:creationId xmlns:a16="http://schemas.microsoft.com/office/drawing/2014/main" id="{19C2AB1B-6BD2-4E77-8CA1-D90542DC47EC}"/>
            </a:ext>
          </a:extLst>
        </xdr:cNvPr>
        <xdr:cNvSpPr txBox="1">
          <a:spLocks noChangeArrowheads="1"/>
        </xdr:cNvSpPr>
      </xdr:nvSpPr>
      <xdr:spPr bwMode="auto">
        <a:xfrm>
          <a:off x="4429125" y="6257925"/>
          <a:ext cx="66675" cy="3619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314325</xdr:colOff>
      <xdr:row>31</xdr:row>
      <xdr:rowOff>0</xdr:rowOff>
    </xdr:from>
    <xdr:to>
      <xdr:col>5</xdr:col>
      <xdr:colOff>0</xdr:colOff>
      <xdr:row>32</xdr:row>
      <xdr:rowOff>76200</xdr:rowOff>
    </xdr:to>
    <xdr:sp macro="" textlink="">
      <xdr:nvSpPr>
        <xdr:cNvPr id="14539" name="Text Box 192">
          <a:extLst>
            <a:ext uri="{FF2B5EF4-FFF2-40B4-BE49-F238E27FC236}">
              <a16:creationId xmlns:a16="http://schemas.microsoft.com/office/drawing/2014/main" id="{04381678-AA2C-45E3-A3BC-EE7605E1AFED}"/>
            </a:ext>
          </a:extLst>
        </xdr:cNvPr>
        <xdr:cNvSpPr txBox="1">
          <a:spLocks noChangeArrowheads="1"/>
        </xdr:cNvSpPr>
      </xdr:nvSpPr>
      <xdr:spPr bwMode="auto">
        <a:xfrm>
          <a:off x="4429125" y="6257925"/>
          <a:ext cx="66675" cy="3619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314325</xdr:colOff>
      <xdr:row>32</xdr:row>
      <xdr:rowOff>0</xdr:rowOff>
    </xdr:from>
    <xdr:to>
      <xdr:col>5</xdr:col>
      <xdr:colOff>0</xdr:colOff>
      <xdr:row>33</xdr:row>
      <xdr:rowOff>76200</xdr:rowOff>
    </xdr:to>
    <xdr:sp macro="" textlink="">
      <xdr:nvSpPr>
        <xdr:cNvPr id="14540" name="Text Box 193">
          <a:extLst>
            <a:ext uri="{FF2B5EF4-FFF2-40B4-BE49-F238E27FC236}">
              <a16:creationId xmlns:a16="http://schemas.microsoft.com/office/drawing/2014/main" id="{0DF40F75-4F4E-4997-A3A4-549A735C7691}"/>
            </a:ext>
          </a:extLst>
        </xdr:cNvPr>
        <xdr:cNvSpPr txBox="1">
          <a:spLocks noChangeArrowheads="1"/>
        </xdr:cNvSpPr>
      </xdr:nvSpPr>
      <xdr:spPr bwMode="auto">
        <a:xfrm>
          <a:off x="4429125" y="6543675"/>
          <a:ext cx="66675" cy="219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314325</xdr:colOff>
      <xdr:row>32</xdr:row>
      <xdr:rowOff>0</xdr:rowOff>
    </xdr:from>
    <xdr:to>
      <xdr:col>5</xdr:col>
      <xdr:colOff>0</xdr:colOff>
      <xdr:row>33</xdr:row>
      <xdr:rowOff>76200</xdr:rowOff>
    </xdr:to>
    <xdr:sp macro="" textlink="">
      <xdr:nvSpPr>
        <xdr:cNvPr id="14541" name="Text Box 194">
          <a:extLst>
            <a:ext uri="{FF2B5EF4-FFF2-40B4-BE49-F238E27FC236}">
              <a16:creationId xmlns:a16="http://schemas.microsoft.com/office/drawing/2014/main" id="{3B382C47-3E40-4644-AC13-88C0479C7C67}"/>
            </a:ext>
          </a:extLst>
        </xdr:cNvPr>
        <xdr:cNvSpPr txBox="1">
          <a:spLocks noChangeArrowheads="1"/>
        </xdr:cNvSpPr>
      </xdr:nvSpPr>
      <xdr:spPr bwMode="auto">
        <a:xfrm>
          <a:off x="4429125" y="6543675"/>
          <a:ext cx="66675" cy="219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314325</xdr:colOff>
      <xdr:row>32</xdr:row>
      <xdr:rowOff>0</xdr:rowOff>
    </xdr:from>
    <xdr:to>
      <xdr:col>5</xdr:col>
      <xdr:colOff>0</xdr:colOff>
      <xdr:row>33</xdr:row>
      <xdr:rowOff>76200</xdr:rowOff>
    </xdr:to>
    <xdr:sp macro="" textlink="">
      <xdr:nvSpPr>
        <xdr:cNvPr id="14542" name="Text Box 195">
          <a:extLst>
            <a:ext uri="{FF2B5EF4-FFF2-40B4-BE49-F238E27FC236}">
              <a16:creationId xmlns:a16="http://schemas.microsoft.com/office/drawing/2014/main" id="{080AE23B-DEAD-453A-9453-13FD2570933D}"/>
            </a:ext>
          </a:extLst>
        </xdr:cNvPr>
        <xdr:cNvSpPr txBox="1">
          <a:spLocks noChangeArrowheads="1"/>
        </xdr:cNvSpPr>
      </xdr:nvSpPr>
      <xdr:spPr bwMode="auto">
        <a:xfrm>
          <a:off x="4429125" y="6543675"/>
          <a:ext cx="66675" cy="219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314325</xdr:colOff>
      <xdr:row>22</xdr:row>
      <xdr:rowOff>0</xdr:rowOff>
    </xdr:from>
    <xdr:to>
      <xdr:col>5</xdr:col>
      <xdr:colOff>0</xdr:colOff>
      <xdr:row>22</xdr:row>
      <xdr:rowOff>219075</xdr:rowOff>
    </xdr:to>
    <xdr:sp macro="" textlink="">
      <xdr:nvSpPr>
        <xdr:cNvPr id="14543" name="Text Box 193">
          <a:extLst>
            <a:ext uri="{FF2B5EF4-FFF2-40B4-BE49-F238E27FC236}">
              <a16:creationId xmlns:a16="http://schemas.microsoft.com/office/drawing/2014/main" id="{B9827F99-C486-4E8F-AA0E-92166ABA9DFA}"/>
            </a:ext>
          </a:extLst>
        </xdr:cNvPr>
        <xdr:cNvSpPr txBox="1">
          <a:spLocks noChangeArrowheads="1"/>
        </xdr:cNvSpPr>
      </xdr:nvSpPr>
      <xdr:spPr bwMode="auto">
        <a:xfrm>
          <a:off x="4429125" y="3971925"/>
          <a:ext cx="66675" cy="219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314325</xdr:colOff>
      <xdr:row>22</xdr:row>
      <xdr:rowOff>0</xdr:rowOff>
    </xdr:from>
    <xdr:to>
      <xdr:col>5</xdr:col>
      <xdr:colOff>0</xdr:colOff>
      <xdr:row>22</xdr:row>
      <xdr:rowOff>219075</xdr:rowOff>
    </xdr:to>
    <xdr:sp macro="" textlink="">
      <xdr:nvSpPr>
        <xdr:cNvPr id="14544" name="Text Box 194">
          <a:extLst>
            <a:ext uri="{FF2B5EF4-FFF2-40B4-BE49-F238E27FC236}">
              <a16:creationId xmlns:a16="http://schemas.microsoft.com/office/drawing/2014/main" id="{63C839D4-7F7C-41E2-AE1B-D699BA7E67D0}"/>
            </a:ext>
          </a:extLst>
        </xdr:cNvPr>
        <xdr:cNvSpPr txBox="1">
          <a:spLocks noChangeArrowheads="1"/>
        </xdr:cNvSpPr>
      </xdr:nvSpPr>
      <xdr:spPr bwMode="auto">
        <a:xfrm>
          <a:off x="4429125" y="3971925"/>
          <a:ext cx="66675" cy="219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314325</xdr:colOff>
      <xdr:row>22</xdr:row>
      <xdr:rowOff>0</xdr:rowOff>
    </xdr:from>
    <xdr:to>
      <xdr:col>5</xdr:col>
      <xdr:colOff>0</xdr:colOff>
      <xdr:row>22</xdr:row>
      <xdr:rowOff>219075</xdr:rowOff>
    </xdr:to>
    <xdr:sp macro="" textlink="">
      <xdr:nvSpPr>
        <xdr:cNvPr id="14545" name="Text Box 195">
          <a:extLst>
            <a:ext uri="{FF2B5EF4-FFF2-40B4-BE49-F238E27FC236}">
              <a16:creationId xmlns:a16="http://schemas.microsoft.com/office/drawing/2014/main" id="{BDC6E4F4-5D5F-4074-AEDE-1D87E2411516}"/>
            </a:ext>
          </a:extLst>
        </xdr:cNvPr>
        <xdr:cNvSpPr txBox="1">
          <a:spLocks noChangeArrowheads="1"/>
        </xdr:cNvSpPr>
      </xdr:nvSpPr>
      <xdr:spPr bwMode="auto">
        <a:xfrm>
          <a:off x="4429125" y="3971925"/>
          <a:ext cx="66675" cy="219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314325</xdr:colOff>
      <xdr:row>19</xdr:row>
      <xdr:rowOff>0</xdr:rowOff>
    </xdr:from>
    <xdr:to>
      <xdr:col>5</xdr:col>
      <xdr:colOff>0</xdr:colOff>
      <xdr:row>19</xdr:row>
      <xdr:rowOff>219075</xdr:rowOff>
    </xdr:to>
    <xdr:sp macro="" textlink="">
      <xdr:nvSpPr>
        <xdr:cNvPr id="14546" name="Text Box 193">
          <a:extLst>
            <a:ext uri="{FF2B5EF4-FFF2-40B4-BE49-F238E27FC236}">
              <a16:creationId xmlns:a16="http://schemas.microsoft.com/office/drawing/2014/main" id="{5B9C1031-CDA7-42D4-B67D-B46657B18256}"/>
            </a:ext>
          </a:extLst>
        </xdr:cNvPr>
        <xdr:cNvSpPr txBox="1">
          <a:spLocks noChangeArrowheads="1"/>
        </xdr:cNvSpPr>
      </xdr:nvSpPr>
      <xdr:spPr bwMode="auto">
        <a:xfrm>
          <a:off x="4429125" y="3114675"/>
          <a:ext cx="66675" cy="219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314325</xdr:colOff>
      <xdr:row>19</xdr:row>
      <xdr:rowOff>0</xdr:rowOff>
    </xdr:from>
    <xdr:to>
      <xdr:col>5</xdr:col>
      <xdr:colOff>0</xdr:colOff>
      <xdr:row>19</xdr:row>
      <xdr:rowOff>219075</xdr:rowOff>
    </xdr:to>
    <xdr:sp macro="" textlink="">
      <xdr:nvSpPr>
        <xdr:cNvPr id="14547" name="Text Box 194">
          <a:extLst>
            <a:ext uri="{FF2B5EF4-FFF2-40B4-BE49-F238E27FC236}">
              <a16:creationId xmlns:a16="http://schemas.microsoft.com/office/drawing/2014/main" id="{301D62F2-7CB0-4719-930D-834677EED73F}"/>
            </a:ext>
          </a:extLst>
        </xdr:cNvPr>
        <xdr:cNvSpPr txBox="1">
          <a:spLocks noChangeArrowheads="1"/>
        </xdr:cNvSpPr>
      </xdr:nvSpPr>
      <xdr:spPr bwMode="auto">
        <a:xfrm>
          <a:off x="4429125" y="3114675"/>
          <a:ext cx="66675" cy="219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314325</xdr:colOff>
      <xdr:row>19</xdr:row>
      <xdr:rowOff>0</xdr:rowOff>
    </xdr:from>
    <xdr:to>
      <xdr:col>5</xdr:col>
      <xdr:colOff>0</xdr:colOff>
      <xdr:row>19</xdr:row>
      <xdr:rowOff>219075</xdr:rowOff>
    </xdr:to>
    <xdr:sp macro="" textlink="">
      <xdr:nvSpPr>
        <xdr:cNvPr id="14548" name="Text Box 195">
          <a:extLst>
            <a:ext uri="{FF2B5EF4-FFF2-40B4-BE49-F238E27FC236}">
              <a16:creationId xmlns:a16="http://schemas.microsoft.com/office/drawing/2014/main" id="{72DBCB6D-80FF-4A74-AB3C-698E557F9D5E}"/>
            </a:ext>
          </a:extLst>
        </xdr:cNvPr>
        <xdr:cNvSpPr txBox="1">
          <a:spLocks noChangeArrowheads="1"/>
        </xdr:cNvSpPr>
      </xdr:nvSpPr>
      <xdr:spPr bwMode="auto">
        <a:xfrm>
          <a:off x="4429125" y="3114675"/>
          <a:ext cx="66675" cy="219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314325</xdr:colOff>
      <xdr:row>32</xdr:row>
      <xdr:rowOff>0</xdr:rowOff>
    </xdr:from>
    <xdr:to>
      <xdr:col>5</xdr:col>
      <xdr:colOff>0</xdr:colOff>
      <xdr:row>33</xdr:row>
      <xdr:rowOff>76200</xdr:rowOff>
    </xdr:to>
    <xdr:sp macro="" textlink="">
      <xdr:nvSpPr>
        <xdr:cNvPr id="14549" name="Text Box 193">
          <a:extLst>
            <a:ext uri="{FF2B5EF4-FFF2-40B4-BE49-F238E27FC236}">
              <a16:creationId xmlns:a16="http://schemas.microsoft.com/office/drawing/2014/main" id="{69B424D4-9A80-4E36-B42A-BEBDA7E19082}"/>
            </a:ext>
          </a:extLst>
        </xdr:cNvPr>
        <xdr:cNvSpPr txBox="1">
          <a:spLocks noChangeArrowheads="1"/>
        </xdr:cNvSpPr>
      </xdr:nvSpPr>
      <xdr:spPr bwMode="auto">
        <a:xfrm>
          <a:off x="4429125" y="6543675"/>
          <a:ext cx="66675" cy="219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314325</xdr:colOff>
      <xdr:row>32</xdr:row>
      <xdr:rowOff>0</xdr:rowOff>
    </xdr:from>
    <xdr:to>
      <xdr:col>5</xdr:col>
      <xdr:colOff>0</xdr:colOff>
      <xdr:row>33</xdr:row>
      <xdr:rowOff>76200</xdr:rowOff>
    </xdr:to>
    <xdr:sp macro="" textlink="">
      <xdr:nvSpPr>
        <xdr:cNvPr id="14550" name="Text Box 194">
          <a:extLst>
            <a:ext uri="{FF2B5EF4-FFF2-40B4-BE49-F238E27FC236}">
              <a16:creationId xmlns:a16="http://schemas.microsoft.com/office/drawing/2014/main" id="{B51CDC87-5C32-4906-9195-03FF6FA3A248}"/>
            </a:ext>
          </a:extLst>
        </xdr:cNvPr>
        <xdr:cNvSpPr txBox="1">
          <a:spLocks noChangeArrowheads="1"/>
        </xdr:cNvSpPr>
      </xdr:nvSpPr>
      <xdr:spPr bwMode="auto">
        <a:xfrm>
          <a:off x="4429125" y="6543675"/>
          <a:ext cx="66675" cy="219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314325</xdr:colOff>
      <xdr:row>32</xdr:row>
      <xdr:rowOff>0</xdr:rowOff>
    </xdr:from>
    <xdr:to>
      <xdr:col>5</xdr:col>
      <xdr:colOff>0</xdr:colOff>
      <xdr:row>33</xdr:row>
      <xdr:rowOff>76200</xdr:rowOff>
    </xdr:to>
    <xdr:sp macro="" textlink="">
      <xdr:nvSpPr>
        <xdr:cNvPr id="14551" name="Text Box 195">
          <a:extLst>
            <a:ext uri="{FF2B5EF4-FFF2-40B4-BE49-F238E27FC236}">
              <a16:creationId xmlns:a16="http://schemas.microsoft.com/office/drawing/2014/main" id="{95E14242-FFF6-417C-9E25-25DB9B43FD44}"/>
            </a:ext>
          </a:extLst>
        </xdr:cNvPr>
        <xdr:cNvSpPr txBox="1">
          <a:spLocks noChangeArrowheads="1"/>
        </xdr:cNvSpPr>
      </xdr:nvSpPr>
      <xdr:spPr bwMode="auto">
        <a:xfrm>
          <a:off x="4429125" y="6543675"/>
          <a:ext cx="66675" cy="219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314325</xdr:colOff>
      <xdr:row>33</xdr:row>
      <xdr:rowOff>0</xdr:rowOff>
    </xdr:from>
    <xdr:to>
      <xdr:col>5</xdr:col>
      <xdr:colOff>0</xdr:colOff>
      <xdr:row>34</xdr:row>
      <xdr:rowOff>123825</xdr:rowOff>
    </xdr:to>
    <xdr:sp macro="" textlink="">
      <xdr:nvSpPr>
        <xdr:cNvPr id="14552" name="Text Box 193">
          <a:extLst>
            <a:ext uri="{FF2B5EF4-FFF2-40B4-BE49-F238E27FC236}">
              <a16:creationId xmlns:a16="http://schemas.microsoft.com/office/drawing/2014/main" id="{01996FDC-DB10-4EBA-AD49-EC4DF2D333B9}"/>
            </a:ext>
          </a:extLst>
        </xdr:cNvPr>
        <xdr:cNvSpPr txBox="1">
          <a:spLocks noChangeArrowheads="1"/>
        </xdr:cNvSpPr>
      </xdr:nvSpPr>
      <xdr:spPr bwMode="auto">
        <a:xfrm>
          <a:off x="4429125" y="6686550"/>
          <a:ext cx="66675" cy="2667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314325</xdr:colOff>
      <xdr:row>33</xdr:row>
      <xdr:rowOff>0</xdr:rowOff>
    </xdr:from>
    <xdr:to>
      <xdr:col>5</xdr:col>
      <xdr:colOff>0</xdr:colOff>
      <xdr:row>34</xdr:row>
      <xdr:rowOff>123825</xdr:rowOff>
    </xdr:to>
    <xdr:sp macro="" textlink="">
      <xdr:nvSpPr>
        <xdr:cNvPr id="14553" name="Text Box 194">
          <a:extLst>
            <a:ext uri="{FF2B5EF4-FFF2-40B4-BE49-F238E27FC236}">
              <a16:creationId xmlns:a16="http://schemas.microsoft.com/office/drawing/2014/main" id="{BE4F2ADF-7E04-42F5-8498-037E91A2E247}"/>
            </a:ext>
          </a:extLst>
        </xdr:cNvPr>
        <xdr:cNvSpPr txBox="1">
          <a:spLocks noChangeArrowheads="1"/>
        </xdr:cNvSpPr>
      </xdr:nvSpPr>
      <xdr:spPr bwMode="auto">
        <a:xfrm>
          <a:off x="4429125" y="6686550"/>
          <a:ext cx="66675" cy="2667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314325</xdr:colOff>
      <xdr:row>33</xdr:row>
      <xdr:rowOff>0</xdr:rowOff>
    </xdr:from>
    <xdr:to>
      <xdr:col>5</xdr:col>
      <xdr:colOff>0</xdr:colOff>
      <xdr:row>34</xdr:row>
      <xdr:rowOff>123825</xdr:rowOff>
    </xdr:to>
    <xdr:sp macro="" textlink="">
      <xdr:nvSpPr>
        <xdr:cNvPr id="14554" name="Text Box 195">
          <a:extLst>
            <a:ext uri="{FF2B5EF4-FFF2-40B4-BE49-F238E27FC236}">
              <a16:creationId xmlns:a16="http://schemas.microsoft.com/office/drawing/2014/main" id="{0BF70BC0-C8B1-47EF-B37C-DAF85721CAD7}"/>
            </a:ext>
          </a:extLst>
        </xdr:cNvPr>
        <xdr:cNvSpPr txBox="1">
          <a:spLocks noChangeArrowheads="1"/>
        </xdr:cNvSpPr>
      </xdr:nvSpPr>
      <xdr:spPr bwMode="auto">
        <a:xfrm>
          <a:off x="4429125" y="6686550"/>
          <a:ext cx="66675" cy="2667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314325</xdr:colOff>
      <xdr:row>20</xdr:row>
      <xdr:rowOff>0</xdr:rowOff>
    </xdr:from>
    <xdr:to>
      <xdr:col>5</xdr:col>
      <xdr:colOff>0</xdr:colOff>
      <xdr:row>20</xdr:row>
      <xdr:rowOff>219075</xdr:rowOff>
    </xdr:to>
    <xdr:sp macro="" textlink="">
      <xdr:nvSpPr>
        <xdr:cNvPr id="14555" name="Text Box 193">
          <a:extLst>
            <a:ext uri="{FF2B5EF4-FFF2-40B4-BE49-F238E27FC236}">
              <a16:creationId xmlns:a16="http://schemas.microsoft.com/office/drawing/2014/main" id="{0BF16AB2-6C96-4842-8F8C-BF8FD47C68B8}"/>
            </a:ext>
          </a:extLst>
        </xdr:cNvPr>
        <xdr:cNvSpPr txBox="1">
          <a:spLocks noChangeArrowheads="1"/>
        </xdr:cNvSpPr>
      </xdr:nvSpPr>
      <xdr:spPr bwMode="auto">
        <a:xfrm>
          <a:off x="4429125" y="3400425"/>
          <a:ext cx="66675" cy="219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314325</xdr:colOff>
      <xdr:row>20</xdr:row>
      <xdr:rowOff>0</xdr:rowOff>
    </xdr:from>
    <xdr:to>
      <xdr:col>5</xdr:col>
      <xdr:colOff>0</xdr:colOff>
      <xdr:row>20</xdr:row>
      <xdr:rowOff>219075</xdr:rowOff>
    </xdr:to>
    <xdr:sp macro="" textlink="">
      <xdr:nvSpPr>
        <xdr:cNvPr id="14556" name="Text Box 194">
          <a:extLst>
            <a:ext uri="{FF2B5EF4-FFF2-40B4-BE49-F238E27FC236}">
              <a16:creationId xmlns:a16="http://schemas.microsoft.com/office/drawing/2014/main" id="{77CFC94A-06A7-4ABF-A083-7CB6C76AC911}"/>
            </a:ext>
          </a:extLst>
        </xdr:cNvPr>
        <xdr:cNvSpPr txBox="1">
          <a:spLocks noChangeArrowheads="1"/>
        </xdr:cNvSpPr>
      </xdr:nvSpPr>
      <xdr:spPr bwMode="auto">
        <a:xfrm>
          <a:off x="4429125" y="3400425"/>
          <a:ext cx="66675" cy="219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314325</xdr:colOff>
      <xdr:row>20</xdr:row>
      <xdr:rowOff>0</xdr:rowOff>
    </xdr:from>
    <xdr:to>
      <xdr:col>5</xdr:col>
      <xdr:colOff>0</xdr:colOff>
      <xdr:row>20</xdr:row>
      <xdr:rowOff>219075</xdr:rowOff>
    </xdr:to>
    <xdr:sp macro="" textlink="">
      <xdr:nvSpPr>
        <xdr:cNvPr id="14557" name="Text Box 195">
          <a:extLst>
            <a:ext uri="{FF2B5EF4-FFF2-40B4-BE49-F238E27FC236}">
              <a16:creationId xmlns:a16="http://schemas.microsoft.com/office/drawing/2014/main" id="{B9B6DD02-E027-423B-83D2-7E4FD6E2F76C}"/>
            </a:ext>
          </a:extLst>
        </xdr:cNvPr>
        <xdr:cNvSpPr txBox="1">
          <a:spLocks noChangeArrowheads="1"/>
        </xdr:cNvSpPr>
      </xdr:nvSpPr>
      <xdr:spPr bwMode="auto">
        <a:xfrm>
          <a:off x="4429125" y="3400425"/>
          <a:ext cx="66675" cy="219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304800</xdr:colOff>
      <xdr:row>37</xdr:row>
      <xdr:rowOff>0</xdr:rowOff>
    </xdr:from>
    <xdr:to>
      <xdr:col>4</xdr:col>
      <xdr:colOff>371475</xdr:colOff>
      <xdr:row>38</xdr:row>
      <xdr:rowOff>66675</xdr:rowOff>
    </xdr:to>
    <xdr:sp macro="" textlink="">
      <xdr:nvSpPr>
        <xdr:cNvPr id="28673" name="Text Box 1">
          <a:extLst>
            <a:ext uri="{FF2B5EF4-FFF2-40B4-BE49-F238E27FC236}">
              <a16:creationId xmlns:a16="http://schemas.microsoft.com/office/drawing/2014/main" id="{A35814CB-75D6-4FBB-9A72-4574D49F0C9A}"/>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674" name="Text Box 23">
          <a:extLst>
            <a:ext uri="{FF2B5EF4-FFF2-40B4-BE49-F238E27FC236}">
              <a16:creationId xmlns:a16="http://schemas.microsoft.com/office/drawing/2014/main" id="{88CAB6E2-04E9-49B4-8B6E-8A857F0C5469}"/>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675" name="Text Box 24">
          <a:extLst>
            <a:ext uri="{FF2B5EF4-FFF2-40B4-BE49-F238E27FC236}">
              <a16:creationId xmlns:a16="http://schemas.microsoft.com/office/drawing/2014/main" id="{A7110069-A2E0-4721-9C27-1B799AD4577D}"/>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676" name="Text Box 25">
          <a:extLst>
            <a:ext uri="{FF2B5EF4-FFF2-40B4-BE49-F238E27FC236}">
              <a16:creationId xmlns:a16="http://schemas.microsoft.com/office/drawing/2014/main" id="{90DCE414-619A-4F7C-9B33-BDCF87844B58}"/>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677" name="Text Box 26">
          <a:extLst>
            <a:ext uri="{FF2B5EF4-FFF2-40B4-BE49-F238E27FC236}">
              <a16:creationId xmlns:a16="http://schemas.microsoft.com/office/drawing/2014/main" id="{8A006979-1B36-468C-BF32-FE2401D61A51}"/>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678" name="Text Box 27">
          <a:extLst>
            <a:ext uri="{FF2B5EF4-FFF2-40B4-BE49-F238E27FC236}">
              <a16:creationId xmlns:a16="http://schemas.microsoft.com/office/drawing/2014/main" id="{38E86EF2-EC21-4AC1-8C6A-187344A65D79}"/>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679" name="Text Box 28">
          <a:extLst>
            <a:ext uri="{FF2B5EF4-FFF2-40B4-BE49-F238E27FC236}">
              <a16:creationId xmlns:a16="http://schemas.microsoft.com/office/drawing/2014/main" id="{799CE89D-F1AD-429C-B2CB-D391098BC425}"/>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680" name="Text Box 29">
          <a:extLst>
            <a:ext uri="{FF2B5EF4-FFF2-40B4-BE49-F238E27FC236}">
              <a16:creationId xmlns:a16="http://schemas.microsoft.com/office/drawing/2014/main" id="{0E202C0E-0347-4CBA-BE2C-E59B61B6EFE5}"/>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681" name="Text Box 30">
          <a:extLst>
            <a:ext uri="{FF2B5EF4-FFF2-40B4-BE49-F238E27FC236}">
              <a16:creationId xmlns:a16="http://schemas.microsoft.com/office/drawing/2014/main" id="{870D71F8-258A-4901-9DF5-3B77674C69BD}"/>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682" name="Text Box 31">
          <a:extLst>
            <a:ext uri="{FF2B5EF4-FFF2-40B4-BE49-F238E27FC236}">
              <a16:creationId xmlns:a16="http://schemas.microsoft.com/office/drawing/2014/main" id="{8C47E37D-0C3A-4985-BD06-B1A86ADCDD86}"/>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683" name="Text Box 32">
          <a:extLst>
            <a:ext uri="{FF2B5EF4-FFF2-40B4-BE49-F238E27FC236}">
              <a16:creationId xmlns:a16="http://schemas.microsoft.com/office/drawing/2014/main" id="{9F793F1D-F1A5-4348-9254-3CB8784091C7}"/>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684" name="Text Box 33">
          <a:extLst>
            <a:ext uri="{FF2B5EF4-FFF2-40B4-BE49-F238E27FC236}">
              <a16:creationId xmlns:a16="http://schemas.microsoft.com/office/drawing/2014/main" id="{190C27BF-F76B-4E25-8F60-66DC6B65D865}"/>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685" name="Text Box 34">
          <a:extLst>
            <a:ext uri="{FF2B5EF4-FFF2-40B4-BE49-F238E27FC236}">
              <a16:creationId xmlns:a16="http://schemas.microsoft.com/office/drawing/2014/main" id="{827C30BE-5A13-4928-9633-9847AF5C58AF}"/>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686" name="Text Box 35">
          <a:extLst>
            <a:ext uri="{FF2B5EF4-FFF2-40B4-BE49-F238E27FC236}">
              <a16:creationId xmlns:a16="http://schemas.microsoft.com/office/drawing/2014/main" id="{E1EBD5EA-82B9-4F6C-9395-BBEDC5436932}"/>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687" name="Text Box 36">
          <a:extLst>
            <a:ext uri="{FF2B5EF4-FFF2-40B4-BE49-F238E27FC236}">
              <a16:creationId xmlns:a16="http://schemas.microsoft.com/office/drawing/2014/main" id="{3764A430-CDF1-4E2A-B74E-B12390428BEF}"/>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688" name="Text Box 37">
          <a:extLst>
            <a:ext uri="{FF2B5EF4-FFF2-40B4-BE49-F238E27FC236}">
              <a16:creationId xmlns:a16="http://schemas.microsoft.com/office/drawing/2014/main" id="{3E13A921-2FA9-46B6-B666-76E26BECF51F}"/>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689" name="Text Box 38">
          <a:extLst>
            <a:ext uri="{FF2B5EF4-FFF2-40B4-BE49-F238E27FC236}">
              <a16:creationId xmlns:a16="http://schemas.microsoft.com/office/drawing/2014/main" id="{FD3CEB56-9A88-49C4-88C7-995EECAF1119}"/>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690" name="Text Box 39">
          <a:extLst>
            <a:ext uri="{FF2B5EF4-FFF2-40B4-BE49-F238E27FC236}">
              <a16:creationId xmlns:a16="http://schemas.microsoft.com/office/drawing/2014/main" id="{E48A7416-1BA8-4B4B-A46B-4B00FAAA8CEE}"/>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691" name="Text Box 40">
          <a:extLst>
            <a:ext uri="{FF2B5EF4-FFF2-40B4-BE49-F238E27FC236}">
              <a16:creationId xmlns:a16="http://schemas.microsoft.com/office/drawing/2014/main" id="{FA013F80-1D29-43EC-9FF7-AE7DD0F717E1}"/>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692" name="Text Box 41">
          <a:extLst>
            <a:ext uri="{FF2B5EF4-FFF2-40B4-BE49-F238E27FC236}">
              <a16:creationId xmlns:a16="http://schemas.microsoft.com/office/drawing/2014/main" id="{26BE14FA-0018-44C0-9C10-1478A7F23B8A}"/>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693" name="Text Box 42">
          <a:extLst>
            <a:ext uri="{FF2B5EF4-FFF2-40B4-BE49-F238E27FC236}">
              <a16:creationId xmlns:a16="http://schemas.microsoft.com/office/drawing/2014/main" id="{F2717AE1-E4E9-4AC3-AE06-1C5DA4444613}"/>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694" name="Text Box 43">
          <a:extLst>
            <a:ext uri="{FF2B5EF4-FFF2-40B4-BE49-F238E27FC236}">
              <a16:creationId xmlns:a16="http://schemas.microsoft.com/office/drawing/2014/main" id="{3D7AF84B-344E-4AB5-89D9-324D5D80DD9D}"/>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695" name="Text Box 44">
          <a:extLst>
            <a:ext uri="{FF2B5EF4-FFF2-40B4-BE49-F238E27FC236}">
              <a16:creationId xmlns:a16="http://schemas.microsoft.com/office/drawing/2014/main" id="{922BABFE-F197-4916-AF50-8CE3CADFE845}"/>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696" name="Text Box 45">
          <a:extLst>
            <a:ext uri="{FF2B5EF4-FFF2-40B4-BE49-F238E27FC236}">
              <a16:creationId xmlns:a16="http://schemas.microsoft.com/office/drawing/2014/main" id="{B3B7535D-995A-49E3-9E80-E1C49F8E82D8}"/>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697" name="Text Box 46">
          <a:extLst>
            <a:ext uri="{FF2B5EF4-FFF2-40B4-BE49-F238E27FC236}">
              <a16:creationId xmlns:a16="http://schemas.microsoft.com/office/drawing/2014/main" id="{0848760E-F9AC-432A-837F-4250E034F7EE}"/>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698" name="Text Box 47">
          <a:extLst>
            <a:ext uri="{FF2B5EF4-FFF2-40B4-BE49-F238E27FC236}">
              <a16:creationId xmlns:a16="http://schemas.microsoft.com/office/drawing/2014/main" id="{F62DBE1F-C261-4327-BCAE-1474FF4E30B2}"/>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699" name="Text Box 48">
          <a:extLst>
            <a:ext uri="{FF2B5EF4-FFF2-40B4-BE49-F238E27FC236}">
              <a16:creationId xmlns:a16="http://schemas.microsoft.com/office/drawing/2014/main" id="{46479297-8008-41C2-BE08-C82DED4221C8}"/>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700" name="Text Box 49">
          <a:extLst>
            <a:ext uri="{FF2B5EF4-FFF2-40B4-BE49-F238E27FC236}">
              <a16:creationId xmlns:a16="http://schemas.microsoft.com/office/drawing/2014/main" id="{8FC48495-43D0-4736-B2C0-37F2944FE014}"/>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701" name="Text Box 50">
          <a:extLst>
            <a:ext uri="{FF2B5EF4-FFF2-40B4-BE49-F238E27FC236}">
              <a16:creationId xmlns:a16="http://schemas.microsoft.com/office/drawing/2014/main" id="{9354C8B1-9FCD-4C24-B8E0-9DE494CF3AC1}"/>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702" name="Text Box 51">
          <a:extLst>
            <a:ext uri="{FF2B5EF4-FFF2-40B4-BE49-F238E27FC236}">
              <a16:creationId xmlns:a16="http://schemas.microsoft.com/office/drawing/2014/main" id="{6AF1F98E-46B4-45D2-94DB-497A49D547F8}"/>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703" name="Text Box 52">
          <a:extLst>
            <a:ext uri="{FF2B5EF4-FFF2-40B4-BE49-F238E27FC236}">
              <a16:creationId xmlns:a16="http://schemas.microsoft.com/office/drawing/2014/main" id="{6D9A6788-1769-47FD-B01D-873A6568901F}"/>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704" name="Text Box 53">
          <a:extLst>
            <a:ext uri="{FF2B5EF4-FFF2-40B4-BE49-F238E27FC236}">
              <a16:creationId xmlns:a16="http://schemas.microsoft.com/office/drawing/2014/main" id="{E2EF31C0-7315-4261-81C4-4C13FF5BBA10}"/>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705" name="Text Box 54">
          <a:extLst>
            <a:ext uri="{FF2B5EF4-FFF2-40B4-BE49-F238E27FC236}">
              <a16:creationId xmlns:a16="http://schemas.microsoft.com/office/drawing/2014/main" id="{0A6B55D7-3A26-40CF-BDE0-00A2D4CD78BF}"/>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706" name="Text Box 55">
          <a:extLst>
            <a:ext uri="{FF2B5EF4-FFF2-40B4-BE49-F238E27FC236}">
              <a16:creationId xmlns:a16="http://schemas.microsoft.com/office/drawing/2014/main" id="{97F8981D-5C22-4B8A-AA2F-E9FF2A1C86C7}"/>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707" name="Text Box 56">
          <a:extLst>
            <a:ext uri="{FF2B5EF4-FFF2-40B4-BE49-F238E27FC236}">
              <a16:creationId xmlns:a16="http://schemas.microsoft.com/office/drawing/2014/main" id="{3B0E5574-B9D9-433F-8BF5-85C355D0B218}"/>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708" name="Text Box 57">
          <a:extLst>
            <a:ext uri="{FF2B5EF4-FFF2-40B4-BE49-F238E27FC236}">
              <a16:creationId xmlns:a16="http://schemas.microsoft.com/office/drawing/2014/main" id="{ABAD3348-BDCC-4063-A1AE-6396972F1BEF}"/>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709" name="Text Box 58">
          <a:extLst>
            <a:ext uri="{FF2B5EF4-FFF2-40B4-BE49-F238E27FC236}">
              <a16:creationId xmlns:a16="http://schemas.microsoft.com/office/drawing/2014/main" id="{5AC5D95B-ECF2-46EE-8414-CB85343F1C47}"/>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710" name="Text Box 59">
          <a:extLst>
            <a:ext uri="{FF2B5EF4-FFF2-40B4-BE49-F238E27FC236}">
              <a16:creationId xmlns:a16="http://schemas.microsoft.com/office/drawing/2014/main" id="{8AFD1D9F-BD9B-4368-B12E-E8197A49D155}"/>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711" name="Text Box 60">
          <a:extLst>
            <a:ext uri="{FF2B5EF4-FFF2-40B4-BE49-F238E27FC236}">
              <a16:creationId xmlns:a16="http://schemas.microsoft.com/office/drawing/2014/main" id="{35F2154D-ABE2-4B78-BAEA-EE07105EDA1A}"/>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712" name="Text Box 61">
          <a:extLst>
            <a:ext uri="{FF2B5EF4-FFF2-40B4-BE49-F238E27FC236}">
              <a16:creationId xmlns:a16="http://schemas.microsoft.com/office/drawing/2014/main" id="{29833847-E713-4C9A-8BAD-A60236D0B571}"/>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713" name="Text Box 62">
          <a:extLst>
            <a:ext uri="{FF2B5EF4-FFF2-40B4-BE49-F238E27FC236}">
              <a16:creationId xmlns:a16="http://schemas.microsoft.com/office/drawing/2014/main" id="{263AB8A6-B31B-4C92-9DAA-B1291A5142AD}"/>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714" name="Text Box 63">
          <a:extLst>
            <a:ext uri="{FF2B5EF4-FFF2-40B4-BE49-F238E27FC236}">
              <a16:creationId xmlns:a16="http://schemas.microsoft.com/office/drawing/2014/main" id="{CD3F0E3A-53DE-4E2E-826B-3020BCEB11C8}"/>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715" name="Text Box 64">
          <a:extLst>
            <a:ext uri="{FF2B5EF4-FFF2-40B4-BE49-F238E27FC236}">
              <a16:creationId xmlns:a16="http://schemas.microsoft.com/office/drawing/2014/main" id="{0246658F-148B-4870-AE5A-8B482EA176EC}"/>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716" name="Text Box 65">
          <a:extLst>
            <a:ext uri="{FF2B5EF4-FFF2-40B4-BE49-F238E27FC236}">
              <a16:creationId xmlns:a16="http://schemas.microsoft.com/office/drawing/2014/main" id="{6E7E5DDD-1EBE-4BE6-A6CD-FDB1FE0CAE2E}"/>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717" name="Text Box 66">
          <a:extLst>
            <a:ext uri="{FF2B5EF4-FFF2-40B4-BE49-F238E27FC236}">
              <a16:creationId xmlns:a16="http://schemas.microsoft.com/office/drawing/2014/main" id="{BA56860C-E666-404D-8A73-9EAF4BA927CA}"/>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718" name="Text Box 67">
          <a:extLst>
            <a:ext uri="{FF2B5EF4-FFF2-40B4-BE49-F238E27FC236}">
              <a16:creationId xmlns:a16="http://schemas.microsoft.com/office/drawing/2014/main" id="{7F01170A-3FCE-431D-8B6E-AAD2E648E64D}"/>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719" name="Text Box 68">
          <a:extLst>
            <a:ext uri="{FF2B5EF4-FFF2-40B4-BE49-F238E27FC236}">
              <a16:creationId xmlns:a16="http://schemas.microsoft.com/office/drawing/2014/main" id="{3F792C4A-222E-40F1-9F8D-C23341F2448B}"/>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720" name="Text Box 69">
          <a:extLst>
            <a:ext uri="{FF2B5EF4-FFF2-40B4-BE49-F238E27FC236}">
              <a16:creationId xmlns:a16="http://schemas.microsoft.com/office/drawing/2014/main" id="{B4B51730-CEEB-4EF1-BC61-1DB5F3510CEE}"/>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721" name="Text Box 70">
          <a:extLst>
            <a:ext uri="{FF2B5EF4-FFF2-40B4-BE49-F238E27FC236}">
              <a16:creationId xmlns:a16="http://schemas.microsoft.com/office/drawing/2014/main" id="{CF85F235-F49F-4FF5-BB16-5FBAF80116A3}"/>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9525</xdr:colOff>
      <xdr:row>37</xdr:row>
      <xdr:rowOff>0</xdr:rowOff>
    </xdr:from>
    <xdr:to>
      <xdr:col>5</xdr:col>
      <xdr:colOff>85725</xdr:colOff>
      <xdr:row>38</xdr:row>
      <xdr:rowOff>66675</xdr:rowOff>
    </xdr:to>
    <xdr:sp macro="" textlink="">
      <xdr:nvSpPr>
        <xdr:cNvPr id="28722" name="Text Box 71">
          <a:extLst>
            <a:ext uri="{FF2B5EF4-FFF2-40B4-BE49-F238E27FC236}">
              <a16:creationId xmlns:a16="http://schemas.microsoft.com/office/drawing/2014/main" id="{1E9069E9-F174-4A3B-ADC3-4ECEE149F083}"/>
            </a:ext>
          </a:extLst>
        </xdr:cNvPr>
        <xdr:cNvSpPr txBox="1">
          <a:spLocks noChangeArrowheads="1"/>
        </xdr:cNvSpPr>
      </xdr:nvSpPr>
      <xdr:spPr bwMode="auto">
        <a:xfrm>
          <a:off x="4591050" y="7381875"/>
          <a:ext cx="762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723" name="Text Box 72">
          <a:extLst>
            <a:ext uri="{FF2B5EF4-FFF2-40B4-BE49-F238E27FC236}">
              <a16:creationId xmlns:a16="http://schemas.microsoft.com/office/drawing/2014/main" id="{CD4AE96F-33C6-4636-A330-B33A36D6A550}"/>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724" name="Text Box 73">
          <a:extLst>
            <a:ext uri="{FF2B5EF4-FFF2-40B4-BE49-F238E27FC236}">
              <a16:creationId xmlns:a16="http://schemas.microsoft.com/office/drawing/2014/main" id="{765C4E06-3E49-4262-A4BE-8B3643BF80C9}"/>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725" name="Text Box 77">
          <a:extLst>
            <a:ext uri="{FF2B5EF4-FFF2-40B4-BE49-F238E27FC236}">
              <a16:creationId xmlns:a16="http://schemas.microsoft.com/office/drawing/2014/main" id="{DAABC4EF-F3BD-4748-A971-6274581E8328}"/>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726" name="Text Box 78">
          <a:extLst>
            <a:ext uri="{FF2B5EF4-FFF2-40B4-BE49-F238E27FC236}">
              <a16:creationId xmlns:a16="http://schemas.microsoft.com/office/drawing/2014/main" id="{5F4A5E5F-8E74-472F-AF69-33BF513A71DF}"/>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727" name="Text Box 79">
          <a:extLst>
            <a:ext uri="{FF2B5EF4-FFF2-40B4-BE49-F238E27FC236}">
              <a16:creationId xmlns:a16="http://schemas.microsoft.com/office/drawing/2014/main" id="{1644B9D8-1016-4523-8D95-85DC6162188A}"/>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728" name="Text Box 80">
          <a:extLst>
            <a:ext uri="{FF2B5EF4-FFF2-40B4-BE49-F238E27FC236}">
              <a16:creationId xmlns:a16="http://schemas.microsoft.com/office/drawing/2014/main" id="{1965090B-AD35-40A3-825D-1DEDB820FD6D}"/>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729" name="Text Box 81">
          <a:extLst>
            <a:ext uri="{FF2B5EF4-FFF2-40B4-BE49-F238E27FC236}">
              <a16:creationId xmlns:a16="http://schemas.microsoft.com/office/drawing/2014/main" id="{BD5B9035-C1DE-4090-B2A8-254156CEB3A5}"/>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730" name="Text Box 82">
          <a:extLst>
            <a:ext uri="{FF2B5EF4-FFF2-40B4-BE49-F238E27FC236}">
              <a16:creationId xmlns:a16="http://schemas.microsoft.com/office/drawing/2014/main" id="{70F11542-1752-4E91-8CCF-786CE0CA6EA5}"/>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247650</xdr:colOff>
      <xdr:row>37</xdr:row>
      <xdr:rowOff>0</xdr:rowOff>
    </xdr:from>
    <xdr:to>
      <xdr:col>4</xdr:col>
      <xdr:colOff>304800</xdr:colOff>
      <xdr:row>38</xdr:row>
      <xdr:rowOff>66675</xdr:rowOff>
    </xdr:to>
    <xdr:sp macro="" textlink="">
      <xdr:nvSpPr>
        <xdr:cNvPr id="28731" name="Text Box 83">
          <a:extLst>
            <a:ext uri="{FF2B5EF4-FFF2-40B4-BE49-F238E27FC236}">
              <a16:creationId xmlns:a16="http://schemas.microsoft.com/office/drawing/2014/main" id="{72DD94CA-9A2D-4A60-8046-D42C9FFA4F5F}"/>
            </a:ext>
          </a:extLst>
        </xdr:cNvPr>
        <xdr:cNvSpPr txBox="1">
          <a:spLocks noChangeArrowheads="1"/>
        </xdr:cNvSpPr>
      </xdr:nvSpPr>
      <xdr:spPr bwMode="auto">
        <a:xfrm>
          <a:off x="4448175" y="7381875"/>
          <a:ext cx="5715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732" name="Text Box 84">
          <a:extLst>
            <a:ext uri="{FF2B5EF4-FFF2-40B4-BE49-F238E27FC236}">
              <a16:creationId xmlns:a16="http://schemas.microsoft.com/office/drawing/2014/main" id="{876EDD77-FB3C-470F-A2B4-1A45F89D8BCB}"/>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733" name="Text Box 85">
          <a:extLst>
            <a:ext uri="{FF2B5EF4-FFF2-40B4-BE49-F238E27FC236}">
              <a16:creationId xmlns:a16="http://schemas.microsoft.com/office/drawing/2014/main" id="{C5AA0683-7A02-4429-B1CB-CEF91877DB41}"/>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734" name="Text Box 89">
          <a:extLst>
            <a:ext uri="{FF2B5EF4-FFF2-40B4-BE49-F238E27FC236}">
              <a16:creationId xmlns:a16="http://schemas.microsoft.com/office/drawing/2014/main" id="{F48CF0D7-8896-4AD8-8E5B-3C7FC389FB4E}"/>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735" name="Text Box 90">
          <a:extLst>
            <a:ext uri="{FF2B5EF4-FFF2-40B4-BE49-F238E27FC236}">
              <a16:creationId xmlns:a16="http://schemas.microsoft.com/office/drawing/2014/main" id="{1944C3C9-FDAA-4B79-913F-EFDC8A5CDF83}"/>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736" name="Text Box 91">
          <a:extLst>
            <a:ext uri="{FF2B5EF4-FFF2-40B4-BE49-F238E27FC236}">
              <a16:creationId xmlns:a16="http://schemas.microsoft.com/office/drawing/2014/main" id="{64F92B3E-52E2-4264-AC5F-6A56A9A065D3}"/>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737" name="Text Box 92">
          <a:extLst>
            <a:ext uri="{FF2B5EF4-FFF2-40B4-BE49-F238E27FC236}">
              <a16:creationId xmlns:a16="http://schemas.microsoft.com/office/drawing/2014/main" id="{363B2A14-7C5D-43E1-B45B-E57BCBAB8A74}"/>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738" name="Text Box 93">
          <a:extLst>
            <a:ext uri="{FF2B5EF4-FFF2-40B4-BE49-F238E27FC236}">
              <a16:creationId xmlns:a16="http://schemas.microsoft.com/office/drawing/2014/main" id="{7846DBCB-8875-4EB8-B4D2-730E1B5D5ABC}"/>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739" name="Text Box 94">
          <a:extLst>
            <a:ext uri="{FF2B5EF4-FFF2-40B4-BE49-F238E27FC236}">
              <a16:creationId xmlns:a16="http://schemas.microsoft.com/office/drawing/2014/main" id="{B55FFA38-0B04-48B7-A539-190071962D4A}"/>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740" name="Text Box 95">
          <a:extLst>
            <a:ext uri="{FF2B5EF4-FFF2-40B4-BE49-F238E27FC236}">
              <a16:creationId xmlns:a16="http://schemas.microsoft.com/office/drawing/2014/main" id="{18371864-257F-4E30-BC1B-6E5B8EEAE9B6}"/>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741" name="Text Box 96">
          <a:extLst>
            <a:ext uri="{FF2B5EF4-FFF2-40B4-BE49-F238E27FC236}">
              <a16:creationId xmlns:a16="http://schemas.microsoft.com/office/drawing/2014/main" id="{279B0BBC-8ABF-4FF0-963A-E9491E5FCF71}"/>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742" name="Text Box 97">
          <a:extLst>
            <a:ext uri="{FF2B5EF4-FFF2-40B4-BE49-F238E27FC236}">
              <a16:creationId xmlns:a16="http://schemas.microsoft.com/office/drawing/2014/main" id="{5540D635-7892-4513-9C53-9E090A623699}"/>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743" name="Text Box 101">
          <a:extLst>
            <a:ext uri="{FF2B5EF4-FFF2-40B4-BE49-F238E27FC236}">
              <a16:creationId xmlns:a16="http://schemas.microsoft.com/office/drawing/2014/main" id="{72D163E0-E396-4523-BF3F-24EEA6914148}"/>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744" name="Text Box 102">
          <a:extLst>
            <a:ext uri="{FF2B5EF4-FFF2-40B4-BE49-F238E27FC236}">
              <a16:creationId xmlns:a16="http://schemas.microsoft.com/office/drawing/2014/main" id="{8B4DD990-9DD7-4B72-A594-BBC87612E530}"/>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745" name="Text Box 103">
          <a:extLst>
            <a:ext uri="{FF2B5EF4-FFF2-40B4-BE49-F238E27FC236}">
              <a16:creationId xmlns:a16="http://schemas.microsoft.com/office/drawing/2014/main" id="{70F66CBA-C4B2-49E4-8248-9D7657F158F7}"/>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746" name="Text Box 104">
          <a:extLst>
            <a:ext uri="{FF2B5EF4-FFF2-40B4-BE49-F238E27FC236}">
              <a16:creationId xmlns:a16="http://schemas.microsoft.com/office/drawing/2014/main" id="{D16FB6EE-8CB2-45CB-8165-2DC5477939C0}"/>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747" name="Text Box 105">
          <a:extLst>
            <a:ext uri="{FF2B5EF4-FFF2-40B4-BE49-F238E27FC236}">
              <a16:creationId xmlns:a16="http://schemas.microsoft.com/office/drawing/2014/main" id="{AAD9E415-0F7F-4A40-AD50-E067DF8E82FD}"/>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748" name="Text Box 106">
          <a:extLst>
            <a:ext uri="{FF2B5EF4-FFF2-40B4-BE49-F238E27FC236}">
              <a16:creationId xmlns:a16="http://schemas.microsoft.com/office/drawing/2014/main" id="{F28ECBD7-159D-4BFF-9474-F94CEF145EA0}"/>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749" name="Text Box 107">
          <a:extLst>
            <a:ext uri="{FF2B5EF4-FFF2-40B4-BE49-F238E27FC236}">
              <a16:creationId xmlns:a16="http://schemas.microsoft.com/office/drawing/2014/main" id="{15D50D1F-E2D3-4167-A67E-3F5F857BA70C}"/>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750" name="Text Box 108">
          <a:extLst>
            <a:ext uri="{FF2B5EF4-FFF2-40B4-BE49-F238E27FC236}">
              <a16:creationId xmlns:a16="http://schemas.microsoft.com/office/drawing/2014/main" id="{0930688B-CEA8-4613-8067-AAD7436B1506}"/>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751" name="Text Box 109">
          <a:extLst>
            <a:ext uri="{FF2B5EF4-FFF2-40B4-BE49-F238E27FC236}">
              <a16:creationId xmlns:a16="http://schemas.microsoft.com/office/drawing/2014/main" id="{7BFBCD5F-3A3D-43D6-843D-5AC19AA7FDBA}"/>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752" name="Text Box 113">
          <a:extLst>
            <a:ext uri="{FF2B5EF4-FFF2-40B4-BE49-F238E27FC236}">
              <a16:creationId xmlns:a16="http://schemas.microsoft.com/office/drawing/2014/main" id="{6EAEEFC6-581D-459D-BB54-19C6BB933422}"/>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753" name="Text Box 114">
          <a:extLst>
            <a:ext uri="{FF2B5EF4-FFF2-40B4-BE49-F238E27FC236}">
              <a16:creationId xmlns:a16="http://schemas.microsoft.com/office/drawing/2014/main" id="{46586F5A-7763-419A-9A25-FDA0D344EF0A}"/>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754" name="Text Box 115">
          <a:extLst>
            <a:ext uri="{FF2B5EF4-FFF2-40B4-BE49-F238E27FC236}">
              <a16:creationId xmlns:a16="http://schemas.microsoft.com/office/drawing/2014/main" id="{82D6033E-0626-49F0-979F-9044266DB502}"/>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755" name="Text Box 116">
          <a:extLst>
            <a:ext uri="{FF2B5EF4-FFF2-40B4-BE49-F238E27FC236}">
              <a16:creationId xmlns:a16="http://schemas.microsoft.com/office/drawing/2014/main" id="{75C7E4AE-BE66-4032-902A-10543FE44F96}"/>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756" name="Text Box 117">
          <a:extLst>
            <a:ext uri="{FF2B5EF4-FFF2-40B4-BE49-F238E27FC236}">
              <a16:creationId xmlns:a16="http://schemas.microsoft.com/office/drawing/2014/main" id="{E18DB78E-3BD7-460E-9D95-0716EFDA254D}"/>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757" name="Text Box 118">
          <a:extLst>
            <a:ext uri="{FF2B5EF4-FFF2-40B4-BE49-F238E27FC236}">
              <a16:creationId xmlns:a16="http://schemas.microsoft.com/office/drawing/2014/main" id="{CA33A13D-1A0A-424D-9F73-62F0B9E138CB}"/>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758" name="Text Box 119">
          <a:extLst>
            <a:ext uri="{FF2B5EF4-FFF2-40B4-BE49-F238E27FC236}">
              <a16:creationId xmlns:a16="http://schemas.microsoft.com/office/drawing/2014/main" id="{7531E70B-CCCB-40CB-AEAB-F235B577177D}"/>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759" name="Text Box 120">
          <a:extLst>
            <a:ext uri="{FF2B5EF4-FFF2-40B4-BE49-F238E27FC236}">
              <a16:creationId xmlns:a16="http://schemas.microsoft.com/office/drawing/2014/main" id="{FD1F96E0-F10E-406E-BF5F-7E82BA8AED03}"/>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760" name="Text Box 121">
          <a:extLst>
            <a:ext uri="{FF2B5EF4-FFF2-40B4-BE49-F238E27FC236}">
              <a16:creationId xmlns:a16="http://schemas.microsoft.com/office/drawing/2014/main" id="{6CAAB52F-5B29-4DB0-96B5-2E3F5399CCE9}"/>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761" name="Text Box 125">
          <a:extLst>
            <a:ext uri="{FF2B5EF4-FFF2-40B4-BE49-F238E27FC236}">
              <a16:creationId xmlns:a16="http://schemas.microsoft.com/office/drawing/2014/main" id="{69F11D72-9AE7-4297-961A-E5FFB239F385}"/>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762" name="Text Box 126">
          <a:extLst>
            <a:ext uri="{FF2B5EF4-FFF2-40B4-BE49-F238E27FC236}">
              <a16:creationId xmlns:a16="http://schemas.microsoft.com/office/drawing/2014/main" id="{2EFF049B-9E16-433F-BDD0-4BA55EA7FB6D}"/>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763" name="Text Box 127">
          <a:extLst>
            <a:ext uri="{FF2B5EF4-FFF2-40B4-BE49-F238E27FC236}">
              <a16:creationId xmlns:a16="http://schemas.microsoft.com/office/drawing/2014/main" id="{2DED9330-6CFB-4D6D-9E1C-95BD30A9A359}"/>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764" name="Text Box 128">
          <a:extLst>
            <a:ext uri="{FF2B5EF4-FFF2-40B4-BE49-F238E27FC236}">
              <a16:creationId xmlns:a16="http://schemas.microsoft.com/office/drawing/2014/main" id="{5EA4BD4B-7A69-4270-8950-ECA2D0CD469B}"/>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765" name="Text Box 129">
          <a:extLst>
            <a:ext uri="{FF2B5EF4-FFF2-40B4-BE49-F238E27FC236}">
              <a16:creationId xmlns:a16="http://schemas.microsoft.com/office/drawing/2014/main" id="{686BE78C-4165-4F00-9814-85408A6FC245}"/>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766" name="Text Box 130">
          <a:extLst>
            <a:ext uri="{FF2B5EF4-FFF2-40B4-BE49-F238E27FC236}">
              <a16:creationId xmlns:a16="http://schemas.microsoft.com/office/drawing/2014/main" id="{D43A0DFF-86EB-45FE-8433-52C45E8E0EF1}"/>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767" name="Text Box 131">
          <a:extLst>
            <a:ext uri="{FF2B5EF4-FFF2-40B4-BE49-F238E27FC236}">
              <a16:creationId xmlns:a16="http://schemas.microsoft.com/office/drawing/2014/main" id="{6C3909D8-574C-471F-8F82-7C6C279397AD}"/>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768" name="Text Box 132">
          <a:extLst>
            <a:ext uri="{FF2B5EF4-FFF2-40B4-BE49-F238E27FC236}">
              <a16:creationId xmlns:a16="http://schemas.microsoft.com/office/drawing/2014/main" id="{F5D08804-BC49-41C7-BC53-7AB91552B37C}"/>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769" name="Text Box 133">
          <a:extLst>
            <a:ext uri="{FF2B5EF4-FFF2-40B4-BE49-F238E27FC236}">
              <a16:creationId xmlns:a16="http://schemas.microsoft.com/office/drawing/2014/main" id="{BCDBA7BD-2640-45B0-B656-7BFAB6001ADD}"/>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770" name="Text Box 137">
          <a:extLst>
            <a:ext uri="{FF2B5EF4-FFF2-40B4-BE49-F238E27FC236}">
              <a16:creationId xmlns:a16="http://schemas.microsoft.com/office/drawing/2014/main" id="{15FE5949-3CF5-4DBD-AE39-726C96C0A52F}"/>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771" name="Text Box 138">
          <a:extLst>
            <a:ext uri="{FF2B5EF4-FFF2-40B4-BE49-F238E27FC236}">
              <a16:creationId xmlns:a16="http://schemas.microsoft.com/office/drawing/2014/main" id="{4502EA58-7942-418A-A95F-6B82D595058C}"/>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772" name="Text Box 139">
          <a:extLst>
            <a:ext uri="{FF2B5EF4-FFF2-40B4-BE49-F238E27FC236}">
              <a16:creationId xmlns:a16="http://schemas.microsoft.com/office/drawing/2014/main" id="{BA820CF7-842D-4D3D-BE7D-CAF4100E3F3D}"/>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773" name="Text Box 140">
          <a:extLst>
            <a:ext uri="{FF2B5EF4-FFF2-40B4-BE49-F238E27FC236}">
              <a16:creationId xmlns:a16="http://schemas.microsoft.com/office/drawing/2014/main" id="{33FF209C-14F5-4FA5-931E-2515250F7246}"/>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774" name="Text Box 141">
          <a:extLst>
            <a:ext uri="{FF2B5EF4-FFF2-40B4-BE49-F238E27FC236}">
              <a16:creationId xmlns:a16="http://schemas.microsoft.com/office/drawing/2014/main" id="{D2696617-103E-43E8-A0DA-BB90B0F516AF}"/>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775" name="Text Box 142">
          <a:extLst>
            <a:ext uri="{FF2B5EF4-FFF2-40B4-BE49-F238E27FC236}">
              <a16:creationId xmlns:a16="http://schemas.microsoft.com/office/drawing/2014/main" id="{D6FBE111-40DE-4C97-BA89-C0E73761109D}"/>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776" name="Text Box 143">
          <a:extLst>
            <a:ext uri="{FF2B5EF4-FFF2-40B4-BE49-F238E27FC236}">
              <a16:creationId xmlns:a16="http://schemas.microsoft.com/office/drawing/2014/main" id="{2044FF01-7834-4CAD-9BDF-E5D59A1C1D7E}"/>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777" name="Text Box 144">
          <a:extLst>
            <a:ext uri="{FF2B5EF4-FFF2-40B4-BE49-F238E27FC236}">
              <a16:creationId xmlns:a16="http://schemas.microsoft.com/office/drawing/2014/main" id="{C79F5B5E-46A5-4929-AE6B-2D6EC2C3E757}"/>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778" name="Text Box 145">
          <a:extLst>
            <a:ext uri="{FF2B5EF4-FFF2-40B4-BE49-F238E27FC236}">
              <a16:creationId xmlns:a16="http://schemas.microsoft.com/office/drawing/2014/main" id="{666FDB77-1CDA-4EF7-8512-74D00EFA396D}"/>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779" name="Text Box 149">
          <a:extLst>
            <a:ext uri="{FF2B5EF4-FFF2-40B4-BE49-F238E27FC236}">
              <a16:creationId xmlns:a16="http://schemas.microsoft.com/office/drawing/2014/main" id="{40DFC0D1-1479-454C-9DE5-340009E65AD8}"/>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780" name="Text Box 150">
          <a:extLst>
            <a:ext uri="{FF2B5EF4-FFF2-40B4-BE49-F238E27FC236}">
              <a16:creationId xmlns:a16="http://schemas.microsoft.com/office/drawing/2014/main" id="{1257ACF5-3BEC-4B13-ABB5-5C8636B6CA40}"/>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781" name="Text Box 151">
          <a:extLst>
            <a:ext uri="{FF2B5EF4-FFF2-40B4-BE49-F238E27FC236}">
              <a16:creationId xmlns:a16="http://schemas.microsoft.com/office/drawing/2014/main" id="{7D6D591D-1B67-46BD-8534-F4B8B01555FB}"/>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782" name="Text Box 152">
          <a:extLst>
            <a:ext uri="{FF2B5EF4-FFF2-40B4-BE49-F238E27FC236}">
              <a16:creationId xmlns:a16="http://schemas.microsoft.com/office/drawing/2014/main" id="{7CFAABD0-F5EB-492B-B46F-BBBCC03738DD}"/>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783" name="Text Box 153">
          <a:extLst>
            <a:ext uri="{FF2B5EF4-FFF2-40B4-BE49-F238E27FC236}">
              <a16:creationId xmlns:a16="http://schemas.microsoft.com/office/drawing/2014/main" id="{BBF7E980-BE43-4CCD-8BEA-9EF8D68D42B5}"/>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784" name="Text Box 154">
          <a:extLst>
            <a:ext uri="{FF2B5EF4-FFF2-40B4-BE49-F238E27FC236}">
              <a16:creationId xmlns:a16="http://schemas.microsoft.com/office/drawing/2014/main" id="{6E3484F4-79F6-4A14-9343-951FADF04409}"/>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785" name="Text Box 155">
          <a:extLst>
            <a:ext uri="{FF2B5EF4-FFF2-40B4-BE49-F238E27FC236}">
              <a16:creationId xmlns:a16="http://schemas.microsoft.com/office/drawing/2014/main" id="{D7299EDB-6100-4EA5-BD4B-96D12CDEAE0C}"/>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786" name="Text Box 156">
          <a:extLst>
            <a:ext uri="{FF2B5EF4-FFF2-40B4-BE49-F238E27FC236}">
              <a16:creationId xmlns:a16="http://schemas.microsoft.com/office/drawing/2014/main" id="{1F42613F-FFCC-4325-9E50-CDFE2DF6C7FD}"/>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787" name="Text Box 157">
          <a:extLst>
            <a:ext uri="{FF2B5EF4-FFF2-40B4-BE49-F238E27FC236}">
              <a16:creationId xmlns:a16="http://schemas.microsoft.com/office/drawing/2014/main" id="{D520DC84-917B-44D5-ABB8-2196FA34B34F}"/>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788" name="Text Box 161">
          <a:extLst>
            <a:ext uri="{FF2B5EF4-FFF2-40B4-BE49-F238E27FC236}">
              <a16:creationId xmlns:a16="http://schemas.microsoft.com/office/drawing/2014/main" id="{9EE75DD4-1085-4364-A901-78D151A954BA}"/>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789" name="Text Box 162">
          <a:extLst>
            <a:ext uri="{FF2B5EF4-FFF2-40B4-BE49-F238E27FC236}">
              <a16:creationId xmlns:a16="http://schemas.microsoft.com/office/drawing/2014/main" id="{9389D8BC-BF27-4313-9D33-89BA94E46169}"/>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790" name="Text Box 163">
          <a:extLst>
            <a:ext uri="{FF2B5EF4-FFF2-40B4-BE49-F238E27FC236}">
              <a16:creationId xmlns:a16="http://schemas.microsoft.com/office/drawing/2014/main" id="{61951DC0-1435-4450-9ACB-17C8FFB7928B}"/>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791" name="Text Box 164">
          <a:extLst>
            <a:ext uri="{FF2B5EF4-FFF2-40B4-BE49-F238E27FC236}">
              <a16:creationId xmlns:a16="http://schemas.microsoft.com/office/drawing/2014/main" id="{75AA51DE-ADD5-4086-85EE-195E0F0A9570}"/>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792" name="Text Box 165">
          <a:extLst>
            <a:ext uri="{FF2B5EF4-FFF2-40B4-BE49-F238E27FC236}">
              <a16:creationId xmlns:a16="http://schemas.microsoft.com/office/drawing/2014/main" id="{46B08224-AD03-4CEA-987E-0D2640BBE913}"/>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793" name="Text Box 166">
          <a:extLst>
            <a:ext uri="{FF2B5EF4-FFF2-40B4-BE49-F238E27FC236}">
              <a16:creationId xmlns:a16="http://schemas.microsoft.com/office/drawing/2014/main" id="{DC1AA4A3-0D10-4316-A475-F82EDDD946FE}"/>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794" name="Text Box 167">
          <a:extLst>
            <a:ext uri="{FF2B5EF4-FFF2-40B4-BE49-F238E27FC236}">
              <a16:creationId xmlns:a16="http://schemas.microsoft.com/office/drawing/2014/main" id="{CE08511D-DA18-4680-A0B8-836D6BA8554B}"/>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795" name="Text Box 168">
          <a:extLst>
            <a:ext uri="{FF2B5EF4-FFF2-40B4-BE49-F238E27FC236}">
              <a16:creationId xmlns:a16="http://schemas.microsoft.com/office/drawing/2014/main" id="{57017978-EFE5-4638-8E16-B9966C043609}"/>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796" name="Text Box 169">
          <a:extLst>
            <a:ext uri="{FF2B5EF4-FFF2-40B4-BE49-F238E27FC236}">
              <a16:creationId xmlns:a16="http://schemas.microsoft.com/office/drawing/2014/main" id="{1F1620D3-180C-49BB-A497-CF91C92ECAA3}"/>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797" name="Text Box 170">
          <a:extLst>
            <a:ext uri="{FF2B5EF4-FFF2-40B4-BE49-F238E27FC236}">
              <a16:creationId xmlns:a16="http://schemas.microsoft.com/office/drawing/2014/main" id="{119133C3-A4F6-4378-8BED-EB0E685A6FE3}"/>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798" name="Text Box 171">
          <a:extLst>
            <a:ext uri="{FF2B5EF4-FFF2-40B4-BE49-F238E27FC236}">
              <a16:creationId xmlns:a16="http://schemas.microsoft.com/office/drawing/2014/main" id="{E5BFDAB7-CF97-4DC1-86F4-8439CDF2FD64}"/>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799" name="Text Box 172">
          <a:extLst>
            <a:ext uri="{FF2B5EF4-FFF2-40B4-BE49-F238E27FC236}">
              <a16:creationId xmlns:a16="http://schemas.microsoft.com/office/drawing/2014/main" id="{7F136A38-A2A1-47A3-B72F-9BDEF3601B4C}"/>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800" name="Text Box 173">
          <a:extLst>
            <a:ext uri="{FF2B5EF4-FFF2-40B4-BE49-F238E27FC236}">
              <a16:creationId xmlns:a16="http://schemas.microsoft.com/office/drawing/2014/main" id="{3630F157-510C-429D-9909-49DA3D770AE4}"/>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801" name="Text Box 174">
          <a:extLst>
            <a:ext uri="{FF2B5EF4-FFF2-40B4-BE49-F238E27FC236}">
              <a16:creationId xmlns:a16="http://schemas.microsoft.com/office/drawing/2014/main" id="{F8865B13-C1EE-4D47-B3C8-F8EC058A262D}"/>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9525</xdr:colOff>
      <xdr:row>37</xdr:row>
      <xdr:rowOff>0</xdr:rowOff>
    </xdr:from>
    <xdr:to>
      <xdr:col>5</xdr:col>
      <xdr:colOff>85725</xdr:colOff>
      <xdr:row>38</xdr:row>
      <xdr:rowOff>66675</xdr:rowOff>
    </xdr:to>
    <xdr:sp macro="" textlink="">
      <xdr:nvSpPr>
        <xdr:cNvPr id="28802" name="Text Box 175">
          <a:extLst>
            <a:ext uri="{FF2B5EF4-FFF2-40B4-BE49-F238E27FC236}">
              <a16:creationId xmlns:a16="http://schemas.microsoft.com/office/drawing/2014/main" id="{AF5CD96B-C650-4242-BAF2-B308825CF6F5}"/>
            </a:ext>
          </a:extLst>
        </xdr:cNvPr>
        <xdr:cNvSpPr txBox="1">
          <a:spLocks noChangeArrowheads="1"/>
        </xdr:cNvSpPr>
      </xdr:nvSpPr>
      <xdr:spPr bwMode="auto">
        <a:xfrm>
          <a:off x="4591050" y="7381875"/>
          <a:ext cx="762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803" name="Text Box 176">
          <a:extLst>
            <a:ext uri="{FF2B5EF4-FFF2-40B4-BE49-F238E27FC236}">
              <a16:creationId xmlns:a16="http://schemas.microsoft.com/office/drawing/2014/main" id="{1037A13E-5378-4BD5-993B-00120D274AE3}"/>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247650</xdr:colOff>
      <xdr:row>37</xdr:row>
      <xdr:rowOff>0</xdr:rowOff>
    </xdr:from>
    <xdr:to>
      <xdr:col>4</xdr:col>
      <xdr:colOff>304800</xdr:colOff>
      <xdr:row>38</xdr:row>
      <xdr:rowOff>66675</xdr:rowOff>
    </xdr:to>
    <xdr:sp macro="" textlink="">
      <xdr:nvSpPr>
        <xdr:cNvPr id="28804" name="Text Box 177">
          <a:extLst>
            <a:ext uri="{FF2B5EF4-FFF2-40B4-BE49-F238E27FC236}">
              <a16:creationId xmlns:a16="http://schemas.microsoft.com/office/drawing/2014/main" id="{738C4570-47C9-4D89-B5D6-FE051CE14C4B}"/>
            </a:ext>
          </a:extLst>
        </xdr:cNvPr>
        <xdr:cNvSpPr txBox="1">
          <a:spLocks noChangeArrowheads="1"/>
        </xdr:cNvSpPr>
      </xdr:nvSpPr>
      <xdr:spPr bwMode="auto">
        <a:xfrm>
          <a:off x="4448175" y="7381875"/>
          <a:ext cx="5715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805" name="Text Box 178">
          <a:extLst>
            <a:ext uri="{FF2B5EF4-FFF2-40B4-BE49-F238E27FC236}">
              <a16:creationId xmlns:a16="http://schemas.microsoft.com/office/drawing/2014/main" id="{BACE85B6-2702-4192-97E2-62F6B4452D75}"/>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806" name="Text Box 179">
          <a:extLst>
            <a:ext uri="{FF2B5EF4-FFF2-40B4-BE49-F238E27FC236}">
              <a16:creationId xmlns:a16="http://schemas.microsoft.com/office/drawing/2014/main" id="{7CA0A4D8-2CA9-4AEB-9CE9-7EEA77A6EB7C}"/>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807" name="Text Box 180">
          <a:extLst>
            <a:ext uri="{FF2B5EF4-FFF2-40B4-BE49-F238E27FC236}">
              <a16:creationId xmlns:a16="http://schemas.microsoft.com/office/drawing/2014/main" id="{5AE8A2F6-D433-486A-84CF-42ECDCA1ADF6}"/>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808" name="Text Box 181">
          <a:extLst>
            <a:ext uri="{FF2B5EF4-FFF2-40B4-BE49-F238E27FC236}">
              <a16:creationId xmlns:a16="http://schemas.microsoft.com/office/drawing/2014/main" id="{492D194B-E83F-4EE4-98C6-71E3448E428F}"/>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809" name="Text Box 182">
          <a:extLst>
            <a:ext uri="{FF2B5EF4-FFF2-40B4-BE49-F238E27FC236}">
              <a16:creationId xmlns:a16="http://schemas.microsoft.com/office/drawing/2014/main" id="{5E5A753F-2313-42E0-A16A-8B0D774EB9F6}"/>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810" name="Text Box 183">
          <a:extLst>
            <a:ext uri="{FF2B5EF4-FFF2-40B4-BE49-F238E27FC236}">
              <a16:creationId xmlns:a16="http://schemas.microsoft.com/office/drawing/2014/main" id="{2C3FB224-C550-44E1-A22E-635A5EFC4AFB}"/>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811" name="Text Box 184">
          <a:extLst>
            <a:ext uri="{FF2B5EF4-FFF2-40B4-BE49-F238E27FC236}">
              <a16:creationId xmlns:a16="http://schemas.microsoft.com/office/drawing/2014/main" id="{F263F085-4719-4E95-949E-B1AFB1197D1C}"/>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812" name="Text Box 185">
          <a:extLst>
            <a:ext uri="{FF2B5EF4-FFF2-40B4-BE49-F238E27FC236}">
              <a16:creationId xmlns:a16="http://schemas.microsoft.com/office/drawing/2014/main" id="{F1714353-1655-4AD5-9081-54108F7FD801}"/>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813" name="Text Box 186">
          <a:extLst>
            <a:ext uri="{FF2B5EF4-FFF2-40B4-BE49-F238E27FC236}">
              <a16:creationId xmlns:a16="http://schemas.microsoft.com/office/drawing/2014/main" id="{CB1CC7AD-9CF2-40DE-B1CE-E4A059E30935}"/>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814" name="Text Box 187">
          <a:extLst>
            <a:ext uri="{FF2B5EF4-FFF2-40B4-BE49-F238E27FC236}">
              <a16:creationId xmlns:a16="http://schemas.microsoft.com/office/drawing/2014/main" id="{7CA08971-3840-416C-BE6D-6E557B87FC15}"/>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815" name="Text Box 188">
          <a:extLst>
            <a:ext uri="{FF2B5EF4-FFF2-40B4-BE49-F238E27FC236}">
              <a16:creationId xmlns:a16="http://schemas.microsoft.com/office/drawing/2014/main" id="{BC4A838E-25E4-431C-B1B3-67072144D145}"/>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816" name="Text Box 189">
          <a:extLst>
            <a:ext uri="{FF2B5EF4-FFF2-40B4-BE49-F238E27FC236}">
              <a16:creationId xmlns:a16="http://schemas.microsoft.com/office/drawing/2014/main" id="{1214678E-D245-49D0-AF1F-F15336F79583}"/>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817" name="Text Box 190">
          <a:extLst>
            <a:ext uri="{FF2B5EF4-FFF2-40B4-BE49-F238E27FC236}">
              <a16:creationId xmlns:a16="http://schemas.microsoft.com/office/drawing/2014/main" id="{AAB73D07-FD65-468D-B10E-3115AC2D38A1}"/>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818" name="Text Box 191">
          <a:extLst>
            <a:ext uri="{FF2B5EF4-FFF2-40B4-BE49-F238E27FC236}">
              <a16:creationId xmlns:a16="http://schemas.microsoft.com/office/drawing/2014/main" id="{13605455-A9B1-47DB-8EBC-74B794F86A75}"/>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819" name="Text Box 192">
          <a:extLst>
            <a:ext uri="{FF2B5EF4-FFF2-40B4-BE49-F238E27FC236}">
              <a16:creationId xmlns:a16="http://schemas.microsoft.com/office/drawing/2014/main" id="{72B1923B-2BDC-45FA-9930-B21F39D36236}"/>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820" name="Text Box 193">
          <a:extLst>
            <a:ext uri="{FF2B5EF4-FFF2-40B4-BE49-F238E27FC236}">
              <a16:creationId xmlns:a16="http://schemas.microsoft.com/office/drawing/2014/main" id="{3328D0E4-FEE8-491C-B83E-9D35259DFA8E}"/>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821" name="Text Box 194">
          <a:extLst>
            <a:ext uri="{FF2B5EF4-FFF2-40B4-BE49-F238E27FC236}">
              <a16:creationId xmlns:a16="http://schemas.microsoft.com/office/drawing/2014/main" id="{7DCE2DB9-BA48-42CB-ACC2-0A431A9EFD5C}"/>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822" name="Text Box 195">
          <a:extLst>
            <a:ext uri="{FF2B5EF4-FFF2-40B4-BE49-F238E27FC236}">
              <a16:creationId xmlns:a16="http://schemas.microsoft.com/office/drawing/2014/main" id="{2E3710CB-8BEB-48DB-9772-3677DA4634BC}"/>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823" name="Text Box 196">
          <a:extLst>
            <a:ext uri="{FF2B5EF4-FFF2-40B4-BE49-F238E27FC236}">
              <a16:creationId xmlns:a16="http://schemas.microsoft.com/office/drawing/2014/main" id="{6F620707-6EE3-4534-A700-C42AD6BBBFEB}"/>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824" name="Text Box 197">
          <a:extLst>
            <a:ext uri="{FF2B5EF4-FFF2-40B4-BE49-F238E27FC236}">
              <a16:creationId xmlns:a16="http://schemas.microsoft.com/office/drawing/2014/main" id="{25A96778-67C2-4C62-8561-85E3868D1A01}"/>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825" name="Text Box 198">
          <a:extLst>
            <a:ext uri="{FF2B5EF4-FFF2-40B4-BE49-F238E27FC236}">
              <a16:creationId xmlns:a16="http://schemas.microsoft.com/office/drawing/2014/main" id="{33252B40-AE7F-4DF7-A5BB-91C60903D9F9}"/>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826" name="Text Box 199">
          <a:extLst>
            <a:ext uri="{FF2B5EF4-FFF2-40B4-BE49-F238E27FC236}">
              <a16:creationId xmlns:a16="http://schemas.microsoft.com/office/drawing/2014/main" id="{A892FAD5-F756-480D-B439-24E1A23EBF83}"/>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827" name="Text Box 200">
          <a:extLst>
            <a:ext uri="{FF2B5EF4-FFF2-40B4-BE49-F238E27FC236}">
              <a16:creationId xmlns:a16="http://schemas.microsoft.com/office/drawing/2014/main" id="{EA3A14BA-526C-495F-82FB-527756BA8532}"/>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828" name="Text Box 201">
          <a:extLst>
            <a:ext uri="{FF2B5EF4-FFF2-40B4-BE49-F238E27FC236}">
              <a16:creationId xmlns:a16="http://schemas.microsoft.com/office/drawing/2014/main" id="{3F3F2359-DE9A-4FA3-B663-2151EA966413}"/>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829" name="Text Box 202">
          <a:extLst>
            <a:ext uri="{FF2B5EF4-FFF2-40B4-BE49-F238E27FC236}">
              <a16:creationId xmlns:a16="http://schemas.microsoft.com/office/drawing/2014/main" id="{AA20EAF3-5870-4A69-BB8D-491E038F43EB}"/>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830" name="Text Box 203">
          <a:extLst>
            <a:ext uri="{FF2B5EF4-FFF2-40B4-BE49-F238E27FC236}">
              <a16:creationId xmlns:a16="http://schemas.microsoft.com/office/drawing/2014/main" id="{BE568D2B-9327-4561-A788-84AA4A1E9F0D}"/>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831" name="Text Box 204">
          <a:extLst>
            <a:ext uri="{FF2B5EF4-FFF2-40B4-BE49-F238E27FC236}">
              <a16:creationId xmlns:a16="http://schemas.microsoft.com/office/drawing/2014/main" id="{408A084E-E380-46A0-B3BF-0D4EE7383621}"/>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95250</xdr:colOff>
      <xdr:row>37</xdr:row>
      <xdr:rowOff>0</xdr:rowOff>
    </xdr:from>
    <xdr:to>
      <xdr:col>4</xdr:col>
      <xdr:colOff>161925</xdr:colOff>
      <xdr:row>38</xdr:row>
      <xdr:rowOff>66675</xdr:rowOff>
    </xdr:to>
    <xdr:sp macro="" textlink="">
      <xdr:nvSpPr>
        <xdr:cNvPr id="28832" name="Text Box 205">
          <a:extLst>
            <a:ext uri="{FF2B5EF4-FFF2-40B4-BE49-F238E27FC236}">
              <a16:creationId xmlns:a16="http://schemas.microsoft.com/office/drawing/2014/main" id="{6C95B7F3-B1BD-41C4-A7A0-C9911D92701D}"/>
            </a:ext>
          </a:extLst>
        </xdr:cNvPr>
        <xdr:cNvSpPr txBox="1">
          <a:spLocks noChangeArrowheads="1"/>
        </xdr:cNvSpPr>
      </xdr:nvSpPr>
      <xdr:spPr bwMode="auto">
        <a:xfrm>
          <a:off x="429577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833" name="Text Box 206">
          <a:extLst>
            <a:ext uri="{FF2B5EF4-FFF2-40B4-BE49-F238E27FC236}">
              <a16:creationId xmlns:a16="http://schemas.microsoft.com/office/drawing/2014/main" id="{DAE7CB15-DB74-4061-A6BC-C234BBE960BC}"/>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834" name="Text Box 207">
          <a:extLst>
            <a:ext uri="{FF2B5EF4-FFF2-40B4-BE49-F238E27FC236}">
              <a16:creationId xmlns:a16="http://schemas.microsoft.com/office/drawing/2014/main" id="{8D95E559-3D92-4423-81FB-66FF5B056750}"/>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835" name="Text Box 208">
          <a:extLst>
            <a:ext uri="{FF2B5EF4-FFF2-40B4-BE49-F238E27FC236}">
              <a16:creationId xmlns:a16="http://schemas.microsoft.com/office/drawing/2014/main" id="{9FE8C551-3085-4608-847A-74EBAD20D71C}"/>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836" name="Text Box 209">
          <a:extLst>
            <a:ext uri="{FF2B5EF4-FFF2-40B4-BE49-F238E27FC236}">
              <a16:creationId xmlns:a16="http://schemas.microsoft.com/office/drawing/2014/main" id="{06B98251-CE5D-4A5C-ABD0-095C18DF9BF8}"/>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837" name="Text Box 210">
          <a:extLst>
            <a:ext uri="{FF2B5EF4-FFF2-40B4-BE49-F238E27FC236}">
              <a16:creationId xmlns:a16="http://schemas.microsoft.com/office/drawing/2014/main" id="{B501A3AC-6976-4CD4-85C6-33A603FB45F6}"/>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838" name="Text Box 211">
          <a:extLst>
            <a:ext uri="{FF2B5EF4-FFF2-40B4-BE49-F238E27FC236}">
              <a16:creationId xmlns:a16="http://schemas.microsoft.com/office/drawing/2014/main" id="{D6E2ECFE-7D70-49EC-9695-CEBFD8D0AED0}"/>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839" name="Text Box 212">
          <a:extLst>
            <a:ext uri="{FF2B5EF4-FFF2-40B4-BE49-F238E27FC236}">
              <a16:creationId xmlns:a16="http://schemas.microsoft.com/office/drawing/2014/main" id="{071F87A1-35F4-4E0C-BEF2-4A245EE37BD6}"/>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840" name="Text Box 213">
          <a:extLst>
            <a:ext uri="{FF2B5EF4-FFF2-40B4-BE49-F238E27FC236}">
              <a16:creationId xmlns:a16="http://schemas.microsoft.com/office/drawing/2014/main" id="{C27B57CB-0657-4912-84D1-F883FA1E73C1}"/>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37</xdr:row>
      <xdr:rowOff>0</xdr:rowOff>
    </xdr:from>
    <xdr:to>
      <xdr:col>4</xdr:col>
      <xdr:colOff>371475</xdr:colOff>
      <xdr:row>38</xdr:row>
      <xdr:rowOff>66675</xdr:rowOff>
    </xdr:to>
    <xdr:sp macro="" textlink="">
      <xdr:nvSpPr>
        <xdr:cNvPr id="28841" name="Text Box 214">
          <a:extLst>
            <a:ext uri="{FF2B5EF4-FFF2-40B4-BE49-F238E27FC236}">
              <a16:creationId xmlns:a16="http://schemas.microsoft.com/office/drawing/2014/main" id="{FBA5AB85-FC6F-46AD-87C6-103C600EAD85}"/>
            </a:ext>
          </a:extLst>
        </xdr:cNvPr>
        <xdr:cNvSpPr txBox="1">
          <a:spLocks noChangeArrowheads="1"/>
        </xdr:cNvSpPr>
      </xdr:nvSpPr>
      <xdr:spPr bwMode="auto">
        <a:xfrm>
          <a:off x="450532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95250</xdr:colOff>
      <xdr:row>37</xdr:row>
      <xdr:rowOff>0</xdr:rowOff>
    </xdr:from>
    <xdr:to>
      <xdr:col>4</xdr:col>
      <xdr:colOff>161925</xdr:colOff>
      <xdr:row>38</xdr:row>
      <xdr:rowOff>66675</xdr:rowOff>
    </xdr:to>
    <xdr:sp macro="" textlink="">
      <xdr:nvSpPr>
        <xdr:cNvPr id="28842" name="Text Box 215">
          <a:extLst>
            <a:ext uri="{FF2B5EF4-FFF2-40B4-BE49-F238E27FC236}">
              <a16:creationId xmlns:a16="http://schemas.microsoft.com/office/drawing/2014/main" id="{AEEB50FA-27D2-48DB-8EB8-9A89CDE065FF}"/>
            </a:ext>
          </a:extLst>
        </xdr:cNvPr>
        <xdr:cNvSpPr txBox="1">
          <a:spLocks noChangeArrowheads="1"/>
        </xdr:cNvSpPr>
      </xdr:nvSpPr>
      <xdr:spPr bwMode="auto">
        <a:xfrm>
          <a:off x="4295775" y="7381875"/>
          <a:ext cx="666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31</xdr:row>
      <xdr:rowOff>0</xdr:rowOff>
    </xdr:from>
    <xdr:to>
      <xdr:col>4</xdr:col>
      <xdr:colOff>371475</xdr:colOff>
      <xdr:row>32</xdr:row>
      <xdr:rowOff>66675</xdr:rowOff>
    </xdr:to>
    <xdr:sp macro="" textlink="">
      <xdr:nvSpPr>
        <xdr:cNvPr id="28843" name="Text Box 216">
          <a:extLst>
            <a:ext uri="{FF2B5EF4-FFF2-40B4-BE49-F238E27FC236}">
              <a16:creationId xmlns:a16="http://schemas.microsoft.com/office/drawing/2014/main" id="{A048A991-2F22-41C3-AEC2-B73BAAA7DDE2}"/>
            </a:ext>
          </a:extLst>
        </xdr:cNvPr>
        <xdr:cNvSpPr txBox="1">
          <a:spLocks noChangeArrowheads="1"/>
        </xdr:cNvSpPr>
      </xdr:nvSpPr>
      <xdr:spPr bwMode="auto">
        <a:xfrm>
          <a:off x="4505325" y="6096000"/>
          <a:ext cx="66675" cy="3524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31</xdr:row>
      <xdr:rowOff>0</xdr:rowOff>
    </xdr:from>
    <xdr:to>
      <xdr:col>4</xdr:col>
      <xdr:colOff>371475</xdr:colOff>
      <xdr:row>32</xdr:row>
      <xdr:rowOff>66675</xdr:rowOff>
    </xdr:to>
    <xdr:sp macro="" textlink="">
      <xdr:nvSpPr>
        <xdr:cNvPr id="28844" name="Text Box 217">
          <a:extLst>
            <a:ext uri="{FF2B5EF4-FFF2-40B4-BE49-F238E27FC236}">
              <a16:creationId xmlns:a16="http://schemas.microsoft.com/office/drawing/2014/main" id="{A0547838-AA19-4752-AEFE-957C50D297DD}"/>
            </a:ext>
          </a:extLst>
        </xdr:cNvPr>
        <xdr:cNvSpPr txBox="1">
          <a:spLocks noChangeArrowheads="1"/>
        </xdr:cNvSpPr>
      </xdr:nvSpPr>
      <xdr:spPr bwMode="auto">
        <a:xfrm>
          <a:off x="4505325" y="6096000"/>
          <a:ext cx="66675" cy="3524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31</xdr:row>
      <xdr:rowOff>0</xdr:rowOff>
    </xdr:from>
    <xdr:to>
      <xdr:col>4</xdr:col>
      <xdr:colOff>371475</xdr:colOff>
      <xdr:row>32</xdr:row>
      <xdr:rowOff>66675</xdr:rowOff>
    </xdr:to>
    <xdr:sp macro="" textlink="">
      <xdr:nvSpPr>
        <xdr:cNvPr id="28845" name="Text Box 218">
          <a:extLst>
            <a:ext uri="{FF2B5EF4-FFF2-40B4-BE49-F238E27FC236}">
              <a16:creationId xmlns:a16="http://schemas.microsoft.com/office/drawing/2014/main" id="{E861A3A8-BCBD-41BF-8F46-CDE0C3848B7D}"/>
            </a:ext>
          </a:extLst>
        </xdr:cNvPr>
        <xdr:cNvSpPr txBox="1">
          <a:spLocks noChangeArrowheads="1"/>
        </xdr:cNvSpPr>
      </xdr:nvSpPr>
      <xdr:spPr bwMode="auto">
        <a:xfrm>
          <a:off x="4505325" y="6096000"/>
          <a:ext cx="66675" cy="3524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31</xdr:row>
      <xdr:rowOff>0</xdr:rowOff>
    </xdr:from>
    <xdr:to>
      <xdr:col>4</xdr:col>
      <xdr:colOff>371475</xdr:colOff>
      <xdr:row>32</xdr:row>
      <xdr:rowOff>66675</xdr:rowOff>
    </xdr:to>
    <xdr:sp macro="" textlink="">
      <xdr:nvSpPr>
        <xdr:cNvPr id="28846" name="Text Box 219">
          <a:extLst>
            <a:ext uri="{FF2B5EF4-FFF2-40B4-BE49-F238E27FC236}">
              <a16:creationId xmlns:a16="http://schemas.microsoft.com/office/drawing/2014/main" id="{711BC06B-66A5-43B9-9559-3302344F8CC1}"/>
            </a:ext>
          </a:extLst>
        </xdr:cNvPr>
        <xdr:cNvSpPr txBox="1">
          <a:spLocks noChangeArrowheads="1"/>
        </xdr:cNvSpPr>
      </xdr:nvSpPr>
      <xdr:spPr bwMode="auto">
        <a:xfrm>
          <a:off x="4505325" y="6096000"/>
          <a:ext cx="66675" cy="3524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31</xdr:row>
      <xdr:rowOff>0</xdr:rowOff>
    </xdr:from>
    <xdr:to>
      <xdr:col>4</xdr:col>
      <xdr:colOff>371475</xdr:colOff>
      <xdr:row>32</xdr:row>
      <xdr:rowOff>66675</xdr:rowOff>
    </xdr:to>
    <xdr:sp macro="" textlink="">
      <xdr:nvSpPr>
        <xdr:cNvPr id="28847" name="Text Box 220">
          <a:extLst>
            <a:ext uri="{FF2B5EF4-FFF2-40B4-BE49-F238E27FC236}">
              <a16:creationId xmlns:a16="http://schemas.microsoft.com/office/drawing/2014/main" id="{744C843E-D877-4EE1-8A59-1B0A277E57D9}"/>
            </a:ext>
          </a:extLst>
        </xdr:cNvPr>
        <xdr:cNvSpPr txBox="1">
          <a:spLocks noChangeArrowheads="1"/>
        </xdr:cNvSpPr>
      </xdr:nvSpPr>
      <xdr:spPr bwMode="auto">
        <a:xfrm>
          <a:off x="4505325" y="6096000"/>
          <a:ext cx="66675" cy="3524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31</xdr:row>
      <xdr:rowOff>0</xdr:rowOff>
    </xdr:from>
    <xdr:to>
      <xdr:col>4</xdr:col>
      <xdr:colOff>371475</xdr:colOff>
      <xdr:row>32</xdr:row>
      <xdr:rowOff>66675</xdr:rowOff>
    </xdr:to>
    <xdr:sp macro="" textlink="">
      <xdr:nvSpPr>
        <xdr:cNvPr id="28848" name="Text Box 221">
          <a:extLst>
            <a:ext uri="{FF2B5EF4-FFF2-40B4-BE49-F238E27FC236}">
              <a16:creationId xmlns:a16="http://schemas.microsoft.com/office/drawing/2014/main" id="{213DF46B-C475-4C4E-B9FA-881853052458}"/>
            </a:ext>
          </a:extLst>
        </xdr:cNvPr>
        <xdr:cNvSpPr txBox="1">
          <a:spLocks noChangeArrowheads="1"/>
        </xdr:cNvSpPr>
      </xdr:nvSpPr>
      <xdr:spPr bwMode="auto">
        <a:xfrm>
          <a:off x="4505325" y="6096000"/>
          <a:ext cx="66675" cy="3524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31</xdr:row>
      <xdr:rowOff>0</xdr:rowOff>
    </xdr:from>
    <xdr:to>
      <xdr:col>4</xdr:col>
      <xdr:colOff>371475</xdr:colOff>
      <xdr:row>32</xdr:row>
      <xdr:rowOff>66675</xdr:rowOff>
    </xdr:to>
    <xdr:sp macro="" textlink="">
      <xdr:nvSpPr>
        <xdr:cNvPr id="28849" name="Text Box 222">
          <a:extLst>
            <a:ext uri="{FF2B5EF4-FFF2-40B4-BE49-F238E27FC236}">
              <a16:creationId xmlns:a16="http://schemas.microsoft.com/office/drawing/2014/main" id="{B0C5AA94-95A1-42C8-8764-8ABF2033F339}"/>
            </a:ext>
          </a:extLst>
        </xdr:cNvPr>
        <xdr:cNvSpPr txBox="1">
          <a:spLocks noChangeArrowheads="1"/>
        </xdr:cNvSpPr>
      </xdr:nvSpPr>
      <xdr:spPr bwMode="auto">
        <a:xfrm>
          <a:off x="4505325" y="6096000"/>
          <a:ext cx="66675" cy="3524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31</xdr:row>
      <xdr:rowOff>0</xdr:rowOff>
    </xdr:from>
    <xdr:to>
      <xdr:col>4</xdr:col>
      <xdr:colOff>371475</xdr:colOff>
      <xdr:row>32</xdr:row>
      <xdr:rowOff>66675</xdr:rowOff>
    </xdr:to>
    <xdr:sp macro="" textlink="">
      <xdr:nvSpPr>
        <xdr:cNvPr id="28850" name="Text Box 223">
          <a:extLst>
            <a:ext uri="{FF2B5EF4-FFF2-40B4-BE49-F238E27FC236}">
              <a16:creationId xmlns:a16="http://schemas.microsoft.com/office/drawing/2014/main" id="{A38AC70B-82E0-4E03-943A-2066A8007911}"/>
            </a:ext>
          </a:extLst>
        </xdr:cNvPr>
        <xdr:cNvSpPr txBox="1">
          <a:spLocks noChangeArrowheads="1"/>
        </xdr:cNvSpPr>
      </xdr:nvSpPr>
      <xdr:spPr bwMode="auto">
        <a:xfrm>
          <a:off x="4505325" y="6096000"/>
          <a:ext cx="66675" cy="3524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31</xdr:row>
      <xdr:rowOff>0</xdr:rowOff>
    </xdr:from>
    <xdr:to>
      <xdr:col>4</xdr:col>
      <xdr:colOff>371475</xdr:colOff>
      <xdr:row>32</xdr:row>
      <xdr:rowOff>66675</xdr:rowOff>
    </xdr:to>
    <xdr:sp macro="" textlink="">
      <xdr:nvSpPr>
        <xdr:cNvPr id="28851" name="Text Box 224">
          <a:extLst>
            <a:ext uri="{FF2B5EF4-FFF2-40B4-BE49-F238E27FC236}">
              <a16:creationId xmlns:a16="http://schemas.microsoft.com/office/drawing/2014/main" id="{FB7310A5-C922-4BF8-86C4-520A53D72AD8}"/>
            </a:ext>
          </a:extLst>
        </xdr:cNvPr>
        <xdr:cNvSpPr txBox="1">
          <a:spLocks noChangeArrowheads="1"/>
        </xdr:cNvSpPr>
      </xdr:nvSpPr>
      <xdr:spPr bwMode="auto">
        <a:xfrm>
          <a:off x="4505325" y="6096000"/>
          <a:ext cx="66675" cy="3524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31</xdr:row>
      <xdr:rowOff>0</xdr:rowOff>
    </xdr:from>
    <xdr:to>
      <xdr:col>4</xdr:col>
      <xdr:colOff>371475</xdr:colOff>
      <xdr:row>32</xdr:row>
      <xdr:rowOff>66675</xdr:rowOff>
    </xdr:to>
    <xdr:sp macro="" textlink="">
      <xdr:nvSpPr>
        <xdr:cNvPr id="28852" name="Text Box 225">
          <a:extLst>
            <a:ext uri="{FF2B5EF4-FFF2-40B4-BE49-F238E27FC236}">
              <a16:creationId xmlns:a16="http://schemas.microsoft.com/office/drawing/2014/main" id="{48482EED-EC80-4076-A71A-506A033BD80D}"/>
            </a:ext>
          </a:extLst>
        </xdr:cNvPr>
        <xdr:cNvSpPr txBox="1">
          <a:spLocks noChangeArrowheads="1"/>
        </xdr:cNvSpPr>
      </xdr:nvSpPr>
      <xdr:spPr bwMode="auto">
        <a:xfrm>
          <a:off x="4505325" y="6096000"/>
          <a:ext cx="66675" cy="3524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31</xdr:row>
      <xdr:rowOff>0</xdr:rowOff>
    </xdr:from>
    <xdr:to>
      <xdr:col>4</xdr:col>
      <xdr:colOff>371475</xdr:colOff>
      <xdr:row>32</xdr:row>
      <xdr:rowOff>66675</xdr:rowOff>
    </xdr:to>
    <xdr:sp macro="" textlink="">
      <xdr:nvSpPr>
        <xdr:cNvPr id="28853" name="Text Box 226">
          <a:extLst>
            <a:ext uri="{FF2B5EF4-FFF2-40B4-BE49-F238E27FC236}">
              <a16:creationId xmlns:a16="http://schemas.microsoft.com/office/drawing/2014/main" id="{FE8FFB34-9859-4C9A-94DA-6E9DCB859214}"/>
            </a:ext>
          </a:extLst>
        </xdr:cNvPr>
        <xdr:cNvSpPr txBox="1">
          <a:spLocks noChangeArrowheads="1"/>
        </xdr:cNvSpPr>
      </xdr:nvSpPr>
      <xdr:spPr bwMode="auto">
        <a:xfrm>
          <a:off x="4505325" y="6096000"/>
          <a:ext cx="66675" cy="3524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31</xdr:row>
      <xdr:rowOff>0</xdr:rowOff>
    </xdr:from>
    <xdr:to>
      <xdr:col>4</xdr:col>
      <xdr:colOff>371475</xdr:colOff>
      <xdr:row>32</xdr:row>
      <xdr:rowOff>66675</xdr:rowOff>
    </xdr:to>
    <xdr:sp macro="" textlink="">
      <xdr:nvSpPr>
        <xdr:cNvPr id="28854" name="Text Box 227">
          <a:extLst>
            <a:ext uri="{FF2B5EF4-FFF2-40B4-BE49-F238E27FC236}">
              <a16:creationId xmlns:a16="http://schemas.microsoft.com/office/drawing/2014/main" id="{B90AD6D5-93EE-40B3-A6C5-0723993EE5D2}"/>
            </a:ext>
          </a:extLst>
        </xdr:cNvPr>
        <xdr:cNvSpPr txBox="1">
          <a:spLocks noChangeArrowheads="1"/>
        </xdr:cNvSpPr>
      </xdr:nvSpPr>
      <xdr:spPr bwMode="auto">
        <a:xfrm>
          <a:off x="4505325" y="6096000"/>
          <a:ext cx="66675" cy="3524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31</xdr:row>
      <xdr:rowOff>0</xdr:rowOff>
    </xdr:from>
    <xdr:to>
      <xdr:col>4</xdr:col>
      <xdr:colOff>371475</xdr:colOff>
      <xdr:row>32</xdr:row>
      <xdr:rowOff>66675</xdr:rowOff>
    </xdr:to>
    <xdr:sp macro="" textlink="">
      <xdr:nvSpPr>
        <xdr:cNvPr id="28855" name="Text Box 228">
          <a:extLst>
            <a:ext uri="{FF2B5EF4-FFF2-40B4-BE49-F238E27FC236}">
              <a16:creationId xmlns:a16="http://schemas.microsoft.com/office/drawing/2014/main" id="{55917161-809A-4AA3-A16B-11595DB92EDC}"/>
            </a:ext>
          </a:extLst>
        </xdr:cNvPr>
        <xdr:cNvSpPr txBox="1">
          <a:spLocks noChangeArrowheads="1"/>
        </xdr:cNvSpPr>
      </xdr:nvSpPr>
      <xdr:spPr bwMode="auto">
        <a:xfrm>
          <a:off x="4505325" y="6096000"/>
          <a:ext cx="66675" cy="3524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31</xdr:row>
      <xdr:rowOff>0</xdr:rowOff>
    </xdr:from>
    <xdr:to>
      <xdr:col>4</xdr:col>
      <xdr:colOff>371475</xdr:colOff>
      <xdr:row>32</xdr:row>
      <xdr:rowOff>66675</xdr:rowOff>
    </xdr:to>
    <xdr:sp macro="" textlink="">
      <xdr:nvSpPr>
        <xdr:cNvPr id="28856" name="Text Box 229">
          <a:extLst>
            <a:ext uri="{FF2B5EF4-FFF2-40B4-BE49-F238E27FC236}">
              <a16:creationId xmlns:a16="http://schemas.microsoft.com/office/drawing/2014/main" id="{587168AC-FB5B-4093-A0A2-F6E197595B8F}"/>
            </a:ext>
          </a:extLst>
        </xdr:cNvPr>
        <xdr:cNvSpPr txBox="1">
          <a:spLocks noChangeArrowheads="1"/>
        </xdr:cNvSpPr>
      </xdr:nvSpPr>
      <xdr:spPr bwMode="auto">
        <a:xfrm>
          <a:off x="4505325" y="6096000"/>
          <a:ext cx="66675" cy="3524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31</xdr:row>
      <xdr:rowOff>0</xdr:rowOff>
    </xdr:from>
    <xdr:to>
      <xdr:col>4</xdr:col>
      <xdr:colOff>371475</xdr:colOff>
      <xdr:row>32</xdr:row>
      <xdr:rowOff>66675</xdr:rowOff>
    </xdr:to>
    <xdr:sp macro="" textlink="">
      <xdr:nvSpPr>
        <xdr:cNvPr id="28857" name="Text Box 230">
          <a:extLst>
            <a:ext uri="{FF2B5EF4-FFF2-40B4-BE49-F238E27FC236}">
              <a16:creationId xmlns:a16="http://schemas.microsoft.com/office/drawing/2014/main" id="{11FFFE6C-5776-4DDC-91D0-AD5F5CDFD428}"/>
            </a:ext>
          </a:extLst>
        </xdr:cNvPr>
        <xdr:cNvSpPr txBox="1">
          <a:spLocks noChangeArrowheads="1"/>
        </xdr:cNvSpPr>
      </xdr:nvSpPr>
      <xdr:spPr bwMode="auto">
        <a:xfrm>
          <a:off x="4505325" y="6096000"/>
          <a:ext cx="66675" cy="3524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31</xdr:row>
      <xdr:rowOff>0</xdr:rowOff>
    </xdr:from>
    <xdr:to>
      <xdr:col>4</xdr:col>
      <xdr:colOff>371475</xdr:colOff>
      <xdr:row>32</xdr:row>
      <xdr:rowOff>66675</xdr:rowOff>
    </xdr:to>
    <xdr:sp macro="" textlink="">
      <xdr:nvSpPr>
        <xdr:cNvPr id="28858" name="Text Box 231">
          <a:extLst>
            <a:ext uri="{FF2B5EF4-FFF2-40B4-BE49-F238E27FC236}">
              <a16:creationId xmlns:a16="http://schemas.microsoft.com/office/drawing/2014/main" id="{6DAA877F-9B8D-4FD6-9AB9-F89CE486CA68}"/>
            </a:ext>
          </a:extLst>
        </xdr:cNvPr>
        <xdr:cNvSpPr txBox="1">
          <a:spLocks noChangeArrowheads="1"/>
        </xdr:cNvSpPr>
      </xdr:nvSpPr>
      <xdr:spPr bwMode="auto">
        <a:xfrm>
          <a:off x="4505325" y="6096000"/>
          <a:ext cx="66675" cy="3524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31</xdr:row>
      <xdr:rowOff>0</xdr:rowOff>
    </xdr:from>
    <xdr:to>
      <xdr:col>4</xdr:col>
      <xdr:colOff>371475</xdr:colOff>
      <xdr:row>32</xdr:row>
      <xdr:rowOff>66675</xdr:rowOff>
    </xdr:to>
    <xdr:sp macro="" textlink="">
      <xdr:nvSpPr>
        <xdr:cNvPr id="28859" name="Text Box 232">
          <a:extLst>
            <a:ext uri="{FF2B5EF4-FFF2-40B4-BE49-F238E27FC236}">
              <a16:creationId xmlns:a16="http://schemas.microsoft.com/office/drawing/2014/main" id="{9E94E41D-1E3F-42D5-8864-A3ECAB48B65F}"/>
            </a:ext>
          </a:extLst>
        </xdr:cNvPr>
        <xdr:cNvSpPr txBox="1">
          <a:spLocks noChangeArrowheads="1"/>
        </xdr:cNvSpPr>
      </xdr:nvSpPr>
      <xdr:spPr bwMode="auto">
        <a:xfrm>
          <a:off x="4505325" y="6096000"/>
          <a:ext cx="66675" cy="3524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31</xdr:row>
      <xdr:rowOff>0</xdr:rowOff>
    </xdr:from>
    <xdr:to>
      <xdr:col>4</xdr:col>
      <xdr:colOff>371475</xdr:colOff>
      <xdr:row>32</xdr:row>
      <xdr:rowOff>66675</xdr:rowOff>
    </xdr:to>
    <xdr:sp macro="" textlink="">
      <xdr:nvSpPr>
        <xdr:cNvPr id="28860" name="Text Box 233">
          <a:extLst>
            <a:ext uri="{FF2B5EF4-FFF2-40B4-BE49-F238E27FC236}">
              <a16:creationId xmlns:a16="http://schemas.microsoft.com/office/drawing/2014/main" id="{D02C151D-4355-476B-B1C4-6469B891BCDD}"/>
            </a:ext>
          </a:extLst>
        </xdr:cNvPr>
        <xdr:cNvSpPr txBox="1">
          <a:spLocks noChangeArrowheads="1"/>
        </xdr:cNvSpPr>
      </xdr:nvSpPr>
      <xdr:spPr bwMode="auto">
        <a:xfrm>
          <a:off x="4505325" y="6096000"/>
          <a:ext cx="66675" cy="3524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31</xdr:row>
      <xdr:rowOff>0</xdr:rowOff>
    </xdr:from>
    <xdr:to>
      <xdr:col>4</xdr:col>
      <xdr:colOff>371475</xdr:colOff>
      <xdr:row>32</xdr:row>
      <xdr:rowOff>66675</xdr:rowOff>
    </xdr:to>
    <xdr:sp macro="" textlink="">
      <xdr:nvSpPr>
        <xdr:cNvPr id="28861" name="Text Box 234">
          <a:extLst>
            <a:ext uri="{FF2B5EF4-FFF2-40B4-BE49-F238E27FC236}">
              <a16:creationId xmlns:a16="http://schemas.microsoft.com/office/drawing/2014/main" id="{95B79626-5F9D-4110-B142-B2178BDC63BB}"/>
            </a:ext>
          </a:extLst>
        </xdr:cNvPr>
        <xdr:cNvSpPr txBox="1">
          <a:spLocks noChangeArrowheads="1"/>
        </xdr:cNvSpPr>
      </xdr:nvSpPr>
      <xdr:spPr bwMode="auto">
        <a:xfrm>
          <a:off x="4505325" y="6096000"/>
          <a:ext cx="66675" cy="3524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31</xdr:row>
      <xdr:rowOff>0</xdr:rowOff>
    </xdr:from>
    <xdr:to>
      <xdr:col>4</xdr:col>
      <xdr:colOff>371475</xdr:colOff>
      <xdr:row>32</xdr:row>
      <xdr:rowOff>66675</xdr:rowOff>
    </xdr:to>
    <xdr:sp macro="" textlink="">
      <xdr:nvSpPr>
        <xdr:cNvPr id="28862" name="Text Box 235">
          <a:extLst>
            <a:ext uri="{FF2B5EF4-FFF2-40B4-BE49-F238E27FC236}">
              <a16:creationId xmlns:a16="http://schemas.microsoft.com/office/drawing/2014/main" id="{912C2C5B-9ABA-4A9F-BCFF-2FFE27C65D4A}"/>
            </a:ext>
          </a:extLst>
        </xdr:cNvPr>
        <xdr:cNvSpPr txBox="1">
          <a:spLocks noChangeArrowheads="1"/>
        </xdr:cNvSpPr>
      </xdr:nvSpPr>
      <xdr:spPr bwMode="auto">
        <a:xfrm>
          <a:off x="4505325" y="6096000"/>
          <a:ext cx="66675" cy="3524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95250</xdr:colOff>
      <xdr:row>31</xdr:row>
      <xdr:rowOff>0</xdr:rowOff>
    </xdr:from>
    <xdr:to>
      <xdr:col>4</xdr:col>
      <xdr:colOff>161925</xdr:colOff>
      <xdr:row>32</xdr:row>
      <xdr:rowOff>66675</xdr:rowOff>
    </xdr:to>
    <xdr:sp macro="" textlink="">
      <xdr:nvSpPr>
        <xdr:cNvPr id="28863" name="Text Box 236">
          <a:extLst>
            <a:ext uri="{FF2B5EF4-FFF2-40B4-BE49-F238E27FC236}">
              <a16:creationId xmlns:a16="http://schemas.microsoft.com/office/drawing/2014/main" id="{1D9CE831-6051-47E7-8AE6-5E0262CA018C}"/>
            </a:ext>
          </a:extLst>
        </xdr:cNvPr>
        <xdr:cNvSpPr txBox="1">
          <a:spLocks noChangeArrowheads="1"/>
        </xdr:cNvSpPr>
      </xdr:nvSpPr>
      <xdr:spPr bwMode="auto">
        <a:xfrm>
          <a:off x="4295775" y="6096000"/>
          <a:ext cx="66675" cy="3524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31</xdr:row>
      <xdr:rowOff>0</xdr:rowOff>
    </xdr:from>
    <xdr:to>
      <xdr:col>4</xdr:col>
      <xdr:colOff>371475</xdr:colOff>
      <xdr:row>32</xdr:row>
      <xdr:rowOff>66675</xdr:rowOff>
    </xdr:to>
    <xdr:sp macro="" textlink="">
      <xdr:nvSpPr>
        <xdr:cNvPr id="28864" name="Text Box 237">
          <a:extLst>
            <a:ext uri="{FF2B5EF4-FFF2-40B4-BE49-F238E27FC236}">
              <a16:creationId xmlns:a16="http://schemas.microsoft.com/office/drawing/2014/main" id="{966DDE76-0D7E-4BFC-AD43-98332BC63D22}"/>
            </a:ext>
          </a:extLst>
        </xdr:cNvPr>
        <xdr:cNvSpPr txBox="1">
          <a:spLocks noChangeArrowheads="1"/>
        </xdr:cNvSpPr>
      </xdr:nvSpPr>
      <xdr:spPr bwMode="auto">
        <a:xfrm>
          <a:off x="4505325" y="6096000"/>
          <a:ext cx="66675" cy="3524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31</xdr:row>
      <xdr:rowOff>0</xdr:rowOff>
    </xdr:from>
    <xdr:to>
      <xdr:col>4</xdr:col>
      <xdr:colOff>371475</xdr:colOff>
      <xdr:row>32</xdr:row>
      <xdr:rowOff>66675</xdr:rowOff>
    </xdr:to>
    <xdr:sp macro="" textlink="">
      <xdr:nvSpPr>
        <xdr:cNvPr id="28865" name="Text Box 238">
          <a:extLst>
            <a:ext uri="{FF2B5EF4-FFF2-40B4-BE49-F238E27FC236}">
              <a16:creationId xmlns:a16="http://schemas.microsoft.com/office/drawing/2014/main" id="{4175EE01-B262-4A9E-B1D3-3D7BB21310DB}"/>
            </a:ext>
          </a:extLst>
        </xdr:cNvPr>
        <xdr:cNvSpPr txBox="1">
          <a:spLocks noChangeArrowheads="1"/>
        </xdr:cNvSpPr>
      </xdr:nvSpPr>
      <xdr:spPr bwMode="auto">
        <a:xfrm>
          <a:off x="4505325" y="6096000"/>
          <a:ext cx="66675" cy="3524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31</xdr:row>
      <xdr:rowOff>0</xdr:rowOff>
    </xdr:from>
    <xdr:to>
      <xdr:col>4</xdr:col>
      <xdr:colOff>371475</xdr:colOff>
      <xdr:row>32</xdr:row>
      <xdr:rowOff>66675</xdr:rowOff>
    </xdr:to>
    <xdr:sp macro="" textlink="">
      <xdr:nvSpPr>
        <xdr:cNvPr id="28866" name="Text Box 239">
          <a:extLst>
            <a:ext uri="{FF2B5EF4-FFF2-40B4-BE49-F238E27FC236}">
              <a16:creationId xmlns:a16="http://schemas.microsoft.com/office/drawing/2014/main" id="{9CB7576E-7E30-429A-AE5F-56285B42F2D8}"/>
            </a:ext>
          </a:extLst>
        </xdr:cNvPr>
        <xdr:cNvSpPr txBox="1">
          <a:spLocks noChangeArrowheads="1"/>
        </xdr:cNvSpPr>
      </xdr:nvSpPr>
      <xdr:spPr bwMode="auto">
        <a:xfrm>
          <a:off x="4505325" y="6096000"/>
          <a:ext cx="66675" cy="3524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31</xdr:row>
      <xdr:rowOff>0</xdr:rowOff>
    </xdr:from>
    <xdr:to>
      <xdr:col>4</xdr:col>
      <xdr:colOff>371475</xdr:colOff>
      <xdr:row>32</xdr:row>
      <xdr:rowOff>66675</xdr:rowOff>
    </xdr:to>
    <xdr:sp macro="" textlink="">
      <xdr:nvSpPr>
        <xdr:cNvPr id="28867" name="Text Box 240">
          <a:extLst>
            <a:ext uri="{FF2B5EF4-FFF2-40B4-BE49-F238E27FC236}">
              <a16:creationId xmlns:a16="http://schemas.microsoft.com/office/drawing/2014/main" id="{66712E09-2485-40BA-896F-02D194C48BA1}"/>
            </a:ext>
          </a:extLst>
        </xdr:cNvPr>
        <xdr:cNvSpPr txBox="1">
          <a:spLocks noChangeArrowheads="1"/>
        </xdr:cNvSpPr>
      </xdr:nvSpPr>
      <xdr:spPr bwMode="auto">
        <a:xfrm>
          <a:off x="4505325" y="6096000"/>
          <a:ext cx="66675" cy="3524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31</xdr:row>
      <xdr:rowOff>0</xdr:rowOff>
    </xdr:from>
    <xdr:to>
      <xdr:col>4</xdr:col>
      <xdr:colOff>371475</xdr:colOff>
      <xdr:row>32</xdr:row>
      <xdr:rowOff>66675</xdr:rowOff>
    </xdr:to>
    <xdr:sp macro="" textlink="">
      <xdr:nvSpPr>
        <xdr:cNvPr id="28868" name="Text Box 241">
          <a:extLst>
            <a:ext uri="{FF2B5EF4-FFF2-40B4-BE49-F238E27FC236}">
              <a16:creationId xmlns:a16="http://schemas.microsoft.com/office/drawing/2014/main" id="{31054757-4D7A-4347-8432-330860AFAE14}"/>
            </a:ext>
          </a:extLst>
        </xdr:cNvPr>
        <xdr:cNvSpPr txBox="1">
          <a:spLocks noChangeArrowheads="1"/>
        </xdr:cNvSpPr>
      </xdr:nvSpPr>
      <xdr:spPr bwMode="auto">
        <a:xfrm>
          <a:off x="4505325" y="6096000"/>
          <a:ext cx="66675" cy="3524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323850</xdr:colOff>
      <xdr:row>37</xdr:row>
      <xdr:rowOff>0</xdr:rowOff>
    </xdr:from>
    <xdr:to>
      <xdr:col>5</xdr:col>
      <xdr:colOff>0</xdr:colOff>
      <xdr:row>38</xdr:row>
      <xdr:rowOff>66675</xdr:rowOff>
    </xdr:to>
    <xdr:sp macro="" textlink="">
      <xdr:nvSpPr>
        <xdr:cNvPr id="28869" name="Text Box 246">
          <a:extLst>
            <a:ext uri="{FF2B5EF4-FFF2-40B4-BE49-F238E27FC236}">
              <a16:creationId xmlns:a16="http://schemas.microsoft.com/office/drawing/2014/main" id="{23011BE1-3F41-461C-93C2-6746400C4E47}"/>
            </a:ext>
          </a:extLst>
        </xdr:cNvPr>
        <xdr:cNvSpPr txBox="1">
          <a:spLocks noChangeArrowheads="1"/>
        </xdr:cNvSpPr>
      </xdr:nvSpPr>
      <xdr:spPr bwMode="auto">
        <a:xfrm>
          <a:off x="4524375" y="7381875"/>
          <a:ext cx="5715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314325</xdr:colOff>
      <xdr:row>22</xdr:row>
      <xdr:rowOff>0</xdr:rowOff>
    </xdr:from>
    <xdr:to>
      <xdr:col>5</xdr:col>
      <xdr:colOff>0</xdr:colOff>
      <xdr:row>22</xdr:row>
      <xdr:rowOff>219075</xdr:rowOff>
    </xdr:to>
    <xdr:sp macro="" textlink="">
      <xdr:nvSpPr>
        <xdr:cNvPr id="28870" name="Text Box 187">
          <a:extLst>
            <a:ext uri="{FF2B5EF4-FFF2-40B4-BE49-F238E27FC236}">
              <a16:creationId xmlns:a16="http://schemas.microsoft.com/office/drawing/2014/main" id="{47737717-9E78-432A-A26D-EFB6C2AF9992}"/>
            </a:ext>
          </a:extLst>
        </xdr:cNvPr>
        <xdr:cNvSpPr txBox="1">
          <a:spLocks noChangeArrowheads="1"/>
        </xdr:cNvSpPr>
      </xdr:nvSpPr>
      <xdr:spPr bwMode="auto">
        <a:xfrm>
          <a:off x="4514850" y="3810000"/>
          <a:ext cx="66675" cy="219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314325</xdr:colOff>
      <xdr:row>30</xdr:row>
      <xdr:rowOff>0</xdr:rowOff>
    </xdr:from>
    <xdr:to>
      <xdr:col>5</xdr:col>
      <xdr:colOff>0</xdr:colOff>
      <xdr:row>31</xdr:row>
      <xdr:rowOff>161925</xdr:rowOff>
    </xdr:to>
    <xdr:sp macro="" textlink="">
      <xdr:nvSpPr>
        <xdr:cNvPr id="28871" name="Text Box 188">
          <a:extLst>
            <a:ext uri="{FF2B5EF4-FFF2-40B4-BE49-F238E27FC236}">
              <a16:creationId xmlns:a16="http://schemas.microsoft.com/office/drawing/2014/main" id="{AB6D093D-C42B-4509-ADBA-84567A770101}"/>
            </a:ext>
          </a:extLst>
        </xdr:cNvPr>
        <xdr:cNvSpPr txBox="1">
          <a:spLocks noChangeArrowheads="1"/>
        </xdr:cNvSpPr>
      </xdr:nvSpPr>
      <xdr:spPr bwMode="auto">
        <a:xfrm>
          <a:off x="4514850" y="5810250"/>
          <a:ext cx="66675" cy="4476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314325</xdr:colOff>
      <xdr:row>31</xdr:row>
      <xdr:rowOff>0</xdr:rowOff>
    </xdr:from>
    <xdr:to>
      <xdr:col>5</xdr:col>
      <xdr:colOff>0</xdr:colOff>
      <xdr:row>32</xdr:row>
      <xdr:rowOff>76200</xdr:rowOff>
    </xdr:to>
    <xdr:sp macro="" textlink="">
      <xdr:nvSpPr>
        <xdr:cNvPr id="28872" name="Text Box 189">
          <a:extLst>
            <a:ext uri="{FF2B5EF4-FFF2-40B4-BE49-F238E27FC236}">
              <a16:creationId xmlns:a16="http://schemas.microsoft.com/office/drawing/2014/main" id="{AE69CB9E-6E6D-454D-A3A2-F78872D6C2BA}"/>
            </a:ext>
          </a:extLst>
        </xdr:cNvPr>
        <xdr:cNvSpPr txBox="1">
          <a:spLocks noChangeArrowheads="1"/>
        </xdr:cNvSpPr>
      </xdr:nvSpPr>
      <xdr:spPr bwMode="auto">
        <a:xfrm>
          <a:off x="4514850" y="6096000"/>
          <a:ext cx="66675" cy="3619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314325</xdr:colOff>
      <xdr:row>31</xdr:row>
      <xdr:rowOff>0</xdr:rowOff>
    </xdr:from>
    <xdr:to>
      <xdr:col>5</xdr:col>
      <xdr:colOff>0</xdr:colOff>
      <xdr:row>32</xdr:row>
      <xdr:rowOff>76200</xdr:rowOff>
    </xdr:to>
    <xdr:sp macro="" textlink="">
      <xdr:nvSpPr>
        <xdr:cNvPr id="28873" name="Text Box 190">
          <a:extLst>
            <a:ext uri="{FF2B5EF4-FFF2-40B4-BE49-F238E27FC236}">
              <a16:creationId xmlns:a16="http://schemas.microsoft.com/office/drawing/2014/main" id="{673B0DE5-F171-4FE4-B41F-9169283ECE81}"/>
            </a:ext>
          </a:extLst>
        </xdr:cNvPr>
        <xdr:cNvSpPr txBox="1">
          <a:spLocks noChangeArrowheads="1"/>
        </xdr:cNvSpPr>
      </xdr:nvSpPr>
      <xdr:spPr bwMode="auto">
        <a:xfrm>
          <a:off x="4514850" y="6096000"/>
          <a:ext cx="66675" cy="3619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314325</xdr:colOff>
      <xdr:row>31</xdr:row>
      <xdr:rowOff>0</xdr:rowOff>
    </xdr:from>
    <xdr:to>
      <xdr:col>5</xdr:col>
      <xdr:colOff>0</xdr:colOff>
      <xdr:row>32</xdr:row>
      <xdr:rowOff>76200</xdr:rowOff>
    </xdr:to>
    <xdr:sp macro="" textlink="">
      <xdr:nvSpPr>
        <xdr:cNvPr id="28874" name="Text Box 191">
          <a:extLst>
            <a:ext uri="{FF2B5EF4-FFF2-40B4-BE49-F238E27FC236}">
              <a16:creationId xmlns:a16="http://schemas.microsoft.com/office/drawing/2014/main" id="{31BA1284-3EB3-49D0-A251-AADA50E1B63C}"/>
            </a:ext>
          </a:extLst>
        </xdr:cNvPr>
        <xdr:cNvSpPr txBox="1">
          <a:spLocks noChangeArrowheads="1"/>
        </xdr:cNvSpPr>
      </xdr:nvSpPr>
      <xdr:spPr bwMode="auto">
        <a:xfrm>
          <a:off x="4514850" y="6096000"/>
          <a:ext cx="66675" cy="3619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314325</xdr:colOff>
      <xdr:row>31</xdr:row>
      <xdr:rowOff>0</xdr:rowOff>
    </xdr:from>
    <xdr:to>
      <xdr:col>5</xdr:col>
      <xdr:colOff>0</xdr:colOff>
      <xdr:row>32</xdr:row>
      <xdr:rowOff>76200</xdr:rowOff>
    </xdr:to>
    <xdr:sp macro="" textlink="">
      <xdr:nvSpPr>
        <xdr:cNvPr id="28875" name="Text Box 192">
          <a:extLst>
            <a:ext uri="{FF2B5EF4-FFF2-40B4-BE49-F238E27FC236}">
              <a16:creationId xmlns:a16="http://schemas.microsoft.com/office/drawing/2014/main" id="{79032F0E-510B-46B7-AC03-3CE6EF9C084F}"/>
            </a:ext>
          </a:extLst>
        </xdr:cNvPr>
        <xdr:cNvSpPr txBox="1">
          <a:spLocks noChangeArrowheads="1"/>
        </xdr:cNvSpPr>
      </xdr:nvSpPr>
      <xdr:spPr bwMode="auto">
        <a:xfrm>
          <a:off x="4514850" y="6096000"/>
          <a:ext cx="66675" cy="3619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314325</xdr:colOff>
      <xdr:row>32</xdr:row>
      <xdr:rowOff>0</xdr:rowOff>
    </xdr:from>
    <xdr:to>
      <xdr:col>5</xdr:col>
      <xdr:colOff>0</xdr:colOff>
      <xdr:row>33</xdr:row>
      <xdr:rowOff>76200</xdr:rowOff>
    </xdr:to>
    <xdr:sp macro="" textlink="">
      <xdr:nvSpPr>
        <xdr:cNvPr id="28876" name="Text Box 193">
          <a:extLst>
            <a:ext uri="{FF2B5EF4-FFF2-40B4-BE49-F238E27FC236}">
              <a16:creationId xmlns:a16="http://schemas.microsoft.com/office/drawing/2014/main" id="{0098D5BE-471F-4350-BD26-3C113A353A0B}"/>
            </a:ext>
          </a:extLst>
        </xdr:cNvPr>
        <xdr:cNvSpPr txBox="1">
          <a:spLocks noChangeArrowheads="1"/>
        </xdr:cNvSpPr>
      </xdr:nvSpPr>
      <xdr:spPr bwMode="auto">
        <a:xfrm>
          <a:off x="4514850" y="6381750"/>
          <a:ext cx="66675" cy="219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314325</xdr:colOff>
      <xdr:row>32</xdr:row>
      <xdr:rowOff>0</xdr:rowOff>
    </xdr:from>
    <xdr:to>
      <xdr:col>5</xdr:col>
      <xdr:colOff>0</xdr:colOff>
      <xdr:row>33</xdr:row>
      <xdr:rowOff>76200</xdr:rowOff>
    </xdr:to>
    <xdr:sp macro="" textlink="">
      <xdr:nvSpPr>
        <xdr:cNvPr id="28877" name="Text Box 194">
          <a:extLst>
            <a:ext uri="{FF2B5EF4-FFF2-40B4-BE49-F238E27FC236}">
              <a16:creationId xmlns:a16="http://schemas.microsoft.com/office/drawing/2014/main" id="{233E04A9-3C38-4593-96B8-43333C45E2FF}"/>
            </a:ext>
          </a:extLst>
        </xdr:cNvPr>
        <xdr:cNvSpPr txBox="1">
          <a:spLocks noChangeArrowheads="1"/>
        </xdr:cNvSpPr>
      </xdr:nvSpPr>
      <xdr:spPr bwMode="auto">
        <a:xfrm>
          <a:off x="4514850" y="6381750"/>
          <a:ext cx="66675" cy="219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314325</xdr:colOff>
      <xdr:row>32</xdr:row>
      <xdr:rowOff>0</xdr:rowOff>
    </xdr:from>
    <xdr:to>
      <xdr:col>5</xdr:col>
      <xdr:colOff>0</xdr:colOff>
      <xdr:row>33</xdr:row>
      <xdr:rowOff>76200</xdr:rowOff>
    </xdr:to>
    <xdr:sp macro="" textlink="">
      <xdr:nvSpPr>
        <xdr:cNvPr id="28878" name="Text Box 195">
          <a:extLst>
            <a:ext uri="{FF2B5EF4-FFF2-40B4-BE49-F238E27FC236}">
              <a16:creationId xmlns:a16="http://schemas.microsoft.com/office/drawing/2014/main" id="{BAB53560-5C42-4E41-AA06-A2EDC57529CE}"/>
            </a:ext>
          </a:extLst>
        </xdr:cNvPr>
        <xdr:cNvSpPr txBox="1">
          <a:spLocks noChangeArrowheads="1"/>
        </xdr:cNvSpPr>
      </xdr:nvSpPr>
      <xdr:spPr bwMode="auto">
        <a:xfrm>
          <a:off x="4514850" y="6381750"/>
          <a:ext cx="66675" cy="219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314325</xdr:colOff>
      <xdr:row>22</xdr:row>
      <xdr:rowOff>0</xdr:rowOff>
    </xdr:from>
    <xdr:to>
      <xdr:col>5</xdr:col>
      <xdr:colOff>0</xdr:colOff>
      <xdr:row>22</xdr:row>
      <xdr:rowOff>219075</xdr:rowOff>
    </xdr:to>
    <xdr:sp macro="" textlink="">
      <xdr:nvSpPr>
        <xdr:cNvPr id="28879" name="Text Box 193">
          <a:extLst>
            <a:ext uri="{FF2B5EF4-FFF2-40B4-BE49-F238E27FC236}">
              <a16:creationId xmlns:a16="http://schemas.microsoft.com/office/drawing/2014/main" id="{78B92EBC-21C6-4D96-B699-AAE2C3DD5AC1}"/>
            </a:ext>
          </a:extLst>
        </xdr:cNvPr>
        <xdr:cNvSpPr txBox="1">
          <a:spLocks noChangeArrowheads="1"/>
        </xdr:cNvSpPr>
      </xdr:nvSpPr>
      <xdr:spPr bwMode="auto">
        <a:xfrm>
          <a:off x="4514850" y="3810000"/>
          <a:ext cx="66675" cy="219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314325</xdr:colOff>
      <xdr:row>22</xdr:row>
      <xdr:rowOff>0</xdr:rowOff>
    </xdr:from>
    <xdr:to>
      <xdr:col>5</xdr:col>
      <xdr:colOff>0</xdr:colOff>
      <xdr:row>22</xdr:row>
      <xdr:rowOff>219075</xdr:rowOff>
    </xdr:to>
    <xdr:sp macro="" textlink="">
      <xdr:nvSpPr>
        <xdr:cNvPr id="28880" name="Text Box 194">
          <a:extLst>
            <a:ext uri="{FF2B5EF4-FFF2-40B4-BE49-F238E27FC236}">
              <a16:creationId xmlns:a16="http://schemas.microsoft.com/office/drawing/2014/main" id="{12A24EA1-469D-450A-8E8C-2980753F312E}"/>
            </a:ext>
          </a:extLst>
        </xdr:cNvPr>
        <xdr:cNvSpPr txBox="1">
          <a:spLocks noChangeArrowheads="1"/>
        </xdr:cNvSpPr>
      </xdr:nvSpPr>
      <xdr:spPr bwMode="auto">
        <a:xfrm>
          <a:off x="4514850" y="3810000"/>
          <a:ext cx="66675" cy="219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314325</xdr:colOff>
      <xdr:row>22</xdr:row>
      <xdr:rowOff>0</xdr:rowOff>
    </xdr:from>
    <xdr:to>
      <xdr:col>5</xdr:col>
      <xdr:colOff>0</xdr:colOff>
      <xdr:row>22</xdr:row>
      <xdr:rowOff>219075</xdr:rowOff>
    </xdr:to>
    <xdr:sp macro="" textlink="">
      <xdr:nvSpPr>
        <xdr:cNvPr id="28881" name="Text Box 195">
          <a:extLst>
            <a:ext uri="{FF2B5EF4-FFF2-40B4-BE49-F238E27FC236}">
              <a16:creationId xmlns:a16="http://schemas.microsoft.com/office/drawing/2014/main" id="{1F4BA8B6-3D3B-400D-A7FC-C742734F164C}"/>
            </a:ext>
          </a:extLst>
        </xdr:cNvPr>
        <xdr:cNvSpPr txBox="1">
          <a:spLocks noChangeArrowheads="1"/>
        </xdr:cNvSpPr>
      </xdr:nvSpPr>
      <xdr:spPr bwMode="auto">
        <a:xfrm>
          <a:off x="4514850" y="3810000"/>
          <a:ext cx="66675" cy="219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314325</xdr:colOff>
      <xdr:row>19</xdr:row>
      <xdr:rowOff>0</xdr:rowOff>
    </xdr:from>
    <xdr:to>
      <xdr:col>5</xdr:col>
      <xdr:colOff>0</xdr:colOff>
      <xdr:row>19</xdr:row>
      <xdr:rowOff>219075</xdr:rowOff>
    </xdr:to>
    <xdr:sp macro="" textlink="">
      <xdr:nvSpPr>
        <xdr:cNvPr id="28882" name="Text Box 193">
          <a:extLst>
            <a:ext uri="{FF2B5EF4-FFF2-40B4-BE49-F238E27FC236}">
              <a16:creationId xmlns:a16="http://schemas.microsoft.com/office/drawing/2014/main" id="{125737C3-D138-44E4-9DCC-2386F66D1CC2}"/>
            </a:ext>
          </a:extLst>
        </xdr:cNvPr>
        <xdr:cNvSpPr txBox="1">
          <a:spLocks noChangeArrowheads="1"/>
        </xdr:cNvSpPr>
      </xdr:nvSpPr>
      <xdr:spPr bwMode="auto">
        <a:xfrm>
          <a:off x="4514850" y="3114675"/>
          <a:ext cx="66675" cy="219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314325</xdr:colOff>
      <xdr:row>19</xdr:row>
      <xdr:rowOff>0</xdr:rowOff>
    </xdr:from>
    <xdr:to>
      <xdr:col>5</xdr:col>
      <xdr:colOff>0</xdr:colOff>
      <xdr:row>19</xdr:row>
      <xdr:rowOff>219075</xdr:rowOff>
    </xdr:to>
    <xdr:sp macro="" textlink="">
      <xdr:nvSpPr>
        <xdr:cNvPr id="28883" name="Text Box 194">
          <a:extLst>
            <a:ext uri="{FF2B5EF4-FFF2-40B4-BE49-F238E27FC236}">
              <a16:creationId xmlns:a16="http://schemas.microsoft.com/office/drawing/2014/main" id="{5A264E70-3E59-4C57-BEDD-008D94A68ADF}"/>
            </a:ext>
          </a:extLst>
        </xdr:cNvPr>
        <xdr:cNvSpPr txBox="1">
          <a:spLocks noChangeArrowheads="1"/>
        </xdr:cNvSpPr>
      </xdr:nvSpPr>
      <xdr:spPr bwMode="auto">
        <a:xfrm>
          <a:off x="4514850" y="3114675"/>
          <a:ext cx="66675" cy="219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314325</xdr:colOff>
      <xdr:row>19</xdr:row>
      <xdr:rowOff>0</xdr:rowOff>
    </xdr:from>
    <xdr:to>
      <xdr:col>5</xdr:col>
      <xdr:colOff>0</xdr:colOff>
      <xdr:row>19</xdr:row>
      <xdr:rowOff>219075</xdr:rowOff>
    </xdr:to>
    <xdr:sp macro="" textlink="">
      <xdr:nvSpPr>
        <xdr:cNvPr id="28884" name="Text Box 195">
          <a:extLst>
            <a:ext uri="{FF2B5EF4-FFF2-40B4-BE49-F238E27FC236}">
              <a16:creationId xmlns:a16="http://schemas.microsoft.com/office/drawing/2014/main" id="{BAA10341-DE8A-4FD3-B5BC-0D1935582DD1}"/>
            </a:ext>
          </a:extLst>
        </xdr:cNvPr>
        <xdr:cNvSpPr txBox="1">
          <a:spLocks noChangeArrowheads="1"/>
        </xdr:cNvSpPr>
      </xdr:nvSpPr>
      <xdr:spPr bwMode="auto">
        <a:xfrm>
          <a:off x="4514850" y="3114675"/>
          <a:ext cx="66675" cy="219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314325</xdr:colOff>
      <xdr:row>32</xdr:row>
      <xdr:rowOff>0</xdr:rowOff>
    </xdr:from>
    <xdr:to>
      <xdr:col>5</xdr:col>
      <xdr:colOff>0</xdr:colOff>
      <xdr:row>33</xdr:row>
      <xdr:rowOff>76200</xdr:rowOff>
    </xdr:to>
    <xdr:sp macro="" textlink="">
      <xdr:nvSpPr>
        <xdr:cNvPr id="28885" name="Text Box 193">
          <a:extLst>
            <a:ext uri="{FF2B5EF4-FFF2-40B4-BE49-F238E27FC236}">
              <a16:creationId xmlns:a16="http://schemas.microsoft.com/office/drawing/2014/main" id="{C1D38888-BB71-483A-B358-B4C30897E91E}"/>
            </a:ext>
          </a:extLst>
        </xdr:cNvPr>
        <xdr:cNvSpPr txBox="1">
          <a:spLocks noChangeArrowheads="1"/>
        </xdr:cNvSpPr>
      </xdr:nvSpPr>
      <xdr:spPr bwMode="auto">
        <a:xfrm>
          <a:off x="4514850" y="6381750"/>
          <a:ext cx="66675" cy="219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314325</xdr:colOff>
      <xdr:row>32</xdr:row>
      <xdr:rowOff>0</xdr:rowOff>
    </xdr:from>
    <xdr:to>
      <xdr:col>5</xdr:col>
      <xdr:colOff>0</xdr:colOff>
      <xdr:row>33</xdr:row>
      <xdr:rowOff>76200</xdr:rowOff>
    </xdr:to>
    <xdr:sp macro="" textlink="">
      <xdr:nvSpPr>
        <xdr:cNvPr id="28886" name="Text Box 194">
          <a:extLst>
            <a:ext uri="{FF2B5EF4-FFF2-40B4-BE49-F238E27FC236}">
              <a16:creationId xmlns:a16="http://schemas.microsoft.com/office/drawing/2014/main" id="{66A69C6F-C041-4089-928C-B61D9413C2F0}"/>
            </a:ext>
          </a:extLst>
        </xdr:cNvPr>
        <xdr:cNvSpPr txBox="1">
          <a:spLocks noChangeArrowheads="1"/>
        </xdr:cNvSpPr>
      </xdr:nvSpPr>
      <xdr:spPr bwMode="auto">
        <a:xfrm>
          <a:off x="4514850" y="6381750"/>
          <a:ext cx="66675" cy="219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314325</xdr:colOff>
      <xdr:row>32</xdr:row>
      <xdr:rowOff>0</xdr:rowOff>
    </xdr:from>
    <xdr:to>
      <xdr:col>5</xdr:col>
      <xdr:colOff>0</xdr:colOff>
      <xdr:row>33</xdr:row>
      <xdr:rowOff>76200</xdr:rowOff>
    </xdr:to>
    <xdr:sp macro="" textlink="">
      <xdr:nvSpPr>
        <xdr:cNvPr id="28887" name="Text Box 195">
          <a:extLst>
            <a:ext uri="{FF2B5EF4-FFF2-40B4-BE49-F238E27FC236}">
              <a16:creationId xmlns:a16="http://schemas.microsoft.com/office/drawing/2014/main" id="{34C378AE-46D2-4581-9496-912EC7455D0A}"/>
            </a:ext>
          </a:extLst>
        </xdr:cNvPr>
        <xdr:cNvSpPr txBox="1">
          <a:spLocks noChangeArrowheads="1"/>
        </xdr:cNvSpPr>
      </xdr:nvSpPr>
      <xdr:spPr bwMode="auto">
        <a:xfrm>
          <a:off x="4514850" y="6381750"/>
          <a:ext cx="66675" cy="219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314325</xdr:colOff>
      <xdr:row>33</xdr:row>
      <xdr:rowOff>0</xdr:rowOff>
    </xdr:from>
    <xdr:to>
      <xdr:col>5</xdr:col>
      <xdr:colOff>0</xdr:colOff>
      <xdr:row>34</xdr:row>
      <xdr:rowOff>123825</xdr:rowOff>
    </xdr:to>
    <xdr:sp macro="" textlink="">
      <xdr:nvSpPr>
        <xdr:cNvPr id="28888" name="Text Box 193">
          <a:extLst>
            <a:ext uri="{FF2B5EF4-FFF2-40B4-BE49-F238E27FC236}">
              <a16:creationId xmlns:a16="http://schemas.microsoft.com/office/drawing/2014/main" id="{6F2BC5E2-D55B-4F48-9C0A-5F05D13C3E89}"/>
            </a:ext>
          </a:extLst>
        </xdr:cNvPr>
        <xdr:cNvSpPr txBox="1">
          <a:spLocks noChangeArrowheads="1"/>
        </xdr:cNvSpPr>
      </xdr:nvSpPr>
      <xdr:spPr bwMode="auto">
        <a:xfrm>
          <a:off x="4514850" y="6524625"/>
          <a:ext cx="66675" cy="2667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314325</xdr:colOff>
      <xdr:row>33</xdr:row>
      <xdr:rowOff>0</xdr:rowOff>
    </xdr:from>
    <xdr:to>
      <xdr:col>5</xdr:col>
      <xdr:colOff>0</xdr:colOff>
      <xdr:row>34</xdr:row>
      <xdr:rowOff>123825</xdr:rowOff>
    </xdr:to>
    <xdr:sp macro="" textlink="">
      <xdr:nvSpPr>
        <xdr:cNvPr id="28889" name="Text Box 194">
          <a:extLst>
            <a:ext uri="{FF2B5EF4-FFF2-40B4-BE49-F238E27FC236}">
              <a16:creationId xmlns:a16="http://schemas.microsoft.com/office/drawing/2014/main" id="{E850C17A-AEBD-4BDB-81A6-E883AA73CFCB}"/>
            </a:ext>
          </a:extLst>
        </xdr:cNvPr>
        <xdr:cNvSpPr txBox="1">
          <a:spLocks noChangeArrowheads="1"/>
        </xdr:cNvSpPr>
      </xdr:nvSpPr>
      <xdr:spPr bwMode="auto">
        <a:xfrm>
          <a:off x="4514850" y="6524625"/>
          <a:ext cx="66675" cy="2667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314325</xdr:colOff>
      <xdr:row>33</xdr:row>
      <xdr:rowOff>0</xdr:rowOff>
    </xdr:from>
    <xdr:to>
      <xdr:col>5</xdr:col>
      <xdr:colOff>0</xdr:colOff>
      <xdr:row>34</xdr:row>
      <xdr:rowOff>123825</xdr:rowOff>
    </xdr:to>
    <xdr:sp macro="" textlink="">
      <xdr:nvSpPr>
        <xdr:cNvPr id="28890" name="Text Box 195">
          <a:extLst>
            <a:ext uri="{FF2B5EF4-FFF2-40B4-BE49-F238E27FC236}">
              <a16:creationId xmlns:a16="http://schemas.microsoft.com/office/drawing/2014/main" id="{1C994122-8D06-4246-820E-C576EEF82C86}"/>
            </a:ext>
          </a:extLst>
        </xdr:cNvPr>
        <xdr:cNvSpPr txBox="1">
          <a:spLocks noChangeArrowheads="1"/>
        </xdr:cNvSpPr>
      </xdr:nvSpPr>
      <xdr:spPr bwMode="auto">
        <a:xfrm>
          <a:off x="4514850" y="6524625"/>
          <a:ext cx="66675" cy="2667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314325</xdr:colOff>
      <xdr:row>20</xdr:row>
      <xdr:rowOff>0</xdr:rowOff>
    </xdr:from>
    <xdr:to>
      <xdr:col>5</xdr:col>
      <xdr:colOff>0</xdr:colOff>
      <xdr:row>20</xdr:row>
      <xdr:rowOff>219075</xdr:rowOff>
    </xdr:to>
    <xdr:sp macro="" textlink="">
      <xdr:nvSpPr>
        <xdr:cNvPr id="28891" name="Text Box 193">
          <a:extLst>
            <a:ext uri="{FF2B5EF4-FFF2-40B4-BE49-F238E27FC236}">
              <a16:creationId xmlns:a16="http://schemas.microsoft.com/office/drawing/2014/main" id="{6970F5E3-CF94-4793-AC1F-03C17B127A3A}"/>
            </a:ext>
          </a:extLst>
        </xdr:cNvPr>
        <xdr:cNvSpPr txBox="1">
          <a:spLocks noChangeArrowheads="1"/>
        </xdr:cNvSpPr>
      </xdr:nvSpPr>
      <xdr:spPr bwMode="auto">
        <a:xfrm>
          <a:off x="4514850" y="3400425"/>
          <a:ext cx="66675" cy="219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314325</xdr:colOff>
      <xdr:row>20</xdr:row>
      <xdr:rowOff>0</xdr:rowOff>
    </xdr:from>
    <xdr:to>
      <xdr:col>5</xdr:col>
      <xdr:colOff>0</xdr:colOff>
      <xdr:row>20</xdr:row>
      <xdr:rowOff>219075</xdr:rowOff>
    </xdr:to>
    <xdr:sp macro="" textlink="">
      <xdr:nvSpPr>
        <xdr:cNvPr id="28892" name="Text Box 194">
          <a:extLst>
            <a:ext uri="{FF2B5EF4-FFF2-40B4-BE49-F238E27FC236}">
              <a16:creationId xmlns:a16="http://schemas.microsoft.com/office/drawing/2014/main" id="{F852A927-5686-4FB3-86C6-3E0E8BF2005C}"/>
            </a:ext>
          </a:extLst>
        </xdr:cNvPr>
        <xdr:cNvSpPr txBox="1">
          <a:spLocks noChangeArrowheads="1"/>
        </xdr:cNvSpPr>
      </xdr:nvSpPr>
      <xdr:spPr bwMode="auto">
        <a:xfrm>
          <a:off x="4514850" y="3400425"/>
          <a:ext cx="66675" cy="219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314325</xdr:colOff>
      <xdr:row>20</xdr:row>
      <xdr:rowOff>0</xdr:rowOff>
    </xdr:from>
    <xdr:to>
      <xdr:col>5</xdr:col>
      <xdr:colOff>0</xdr:colOff>
      <xdr:row>20</xdr:row>
      <xdr:rowOff>219075</xdr:rowOff>
    </xdr:to>
    <xdr:sp macro="" textlink="">
      <xdr:nvSpPr>
        <xdr:cNvPr id="28893" name="Text Box 195">
          <a:extLst>
            <a:ext uri="{FF2B5EF4-FFF2-40B4-BE49-F238E27FC236}">
              <a16:creationId xmlns:a16="http://schemas.microsoft.com/office/drawing/2014/main" id="{7D2083A3-4D21-4C5C-B8FB-6796834F083A}"/>
            </a:ext>
          </a:extLst>
        </xdr:cNvPr>
        <xdr:cNvSpPr txBox="1">
          <a:spLocks noChangeArrowheads="1"/>
        </xdr:cNvSpPr>
      </xdr:nvSpPr>
      <xdr:spPr bwMode="auto">
        <a:xfrm>
          <a:off x="4514850" y="3400425"/>
          <a:ext cx="66675" cy="219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23"/>
  <sheetViews>
    <sheetView view="pageBreakPreview" zoomScale="115" zoomScaleSheetLayoutView="115" workbookViewId="0">
      <selection activeCell="B21" sqref="B21"/>
    </sheetView>
  </sheetViews>
  <sheetFormatPr defaultColWidth="9.28515625" defaultRowHeight="11.25" x14ac:dyDescent="0.2"/>
  <cols>
    <col min="1" max="1" width="5.28515625" style="1" customWidth="1"/>
    <col min="2" max="2" width="37.28515625" style="1" customWidth="1"/>
    <col min="3" max="3" width="7.42578125" style="1" customWidth="1"/>
    <col min="4" max="4" width="10.85546875" style="1" customWidth="1"/>
    <col min="5" max="5" width="5.7109375" style="1" customWidth="1"/>
    <col min="6" max="6" width="5.7109375" style="2" customWidth="1"/>
    <col min="7" max="17" width="7.5703125" style="1" customWidth="1"/>
    <col min="18" max="16384" width="9.28515625" style="1"/>
  </cols>
  <sheetData>
    <row r="1" spans="1:23" s="4" customFormat="1" x14ac:dyDescent="0.2">
      <c r="A1" s="479" t="s">
        <v>0</v>
      </c>
      <c r="B1" s="479"/>
      <c r="C1" s="479"/>
      <c r="D1" s="479"/>
      <c r="E1" s="3"/>
    </row>
    <row r="2" spans="1:23" s="4" customFormat="1" x14ac:dyDescent="0.2">
      <c r="A2" s="470"/>
      <c r="B2" s="470"/>
      <c r="C2" s="470"/>
      <c r="D2" s="470"/>
    </row>
    <row r="3" spans="1:23" s="8" customFormat="1" x14ac:dyDescent="0.2">
      <c r="A3" s="471" t="s">
        <v>10</v>
      </c>
      <c r="B3" s="472"/>
      <c r="C3" s="472"/>
      <c r="D3" s="472"/>
      <c r="E3" s="6"/>
      <c r="F3" s="6"/>
      <c r="G3" s="6"/>
      <c r="H3" s="7"/>
      <c r="I3" s="7"/>
      <c r="J3" s="7"/>
      <c r="K3" s="7"/>
      <c r="L3" s="7"/>
      <c r="M3" s="7"/>
      <c r="N3" s="7"/>
      <c r="O3" s="7"/>
      <c r="P3" s="7"/>
      <c r="Q3" s="7"/>
    </row>
    <row r="4" spans="1:23" s="8" customFormat="1" x14ac:dyDescent="0.2">
      <c r="A4" s="471" t="s">
        <v>11</v>
      </c>
      <c r="B4" s="472"/>
      <c r="C4" s="472"/>
      <c r="D4" s="472"/>
      <c r="E4" s="6"/>
      <c r="F4" s="6"/>
      <c r="G4" s="6"/>
      <c r="H4" s="7"/>
      <c r="I4" s="7"/>
      <c r="J4" s="7"/>
      <c r="K4" s="7"/>
      <c r="L4" s="7"/>
      <c r="M4" s="7"/>
      <c r="N4" s="7"/>
      <c r="O4" s="7"/>
      <c r="P4" s="7"/>
      <c r="Q4" s="7"/>
    </row>
    <row r="5" spans="1:23" s="8" customFormat="1" x14ac:dyDescent="0.2">
      <c r="A5" s="471" t="s">
        <v>12</v>
      </c>
      <c r="B5" s="472"/>
      <c r="C5" s="472"/>
      <c r="D5" s="472"/>
      <c r="E5" s="6"/>
      <c r="F5" s="6"/>
      <c r="G5" s="6"/>
      <c r="H5" s="7"/>
      <c r="I5" s="7"/>
      <c r="J5" s="7"/>
      <c r="K5" s="7"/>
      <c r="L5" s="7"/>
      <c r="M5" s="7"/>
      <c r="N5" s="7"/>
      <c r="O5" s="7"/>
      <c r="P5" s="7"/>
      <c r="Q5" s="7"/>
    </row>
    <row r="6" spans="1:23" s="4" customFormat="1" x14ac:dyDescent="0.2">
      <c r="A6" s="471" t="s">
        <v>13</v>
      </c>
      <c r="B6" s="2"/>
      <c r="C6" s="2"/>
      <c r="D6" s="2"/>
    </row>
    <row r="7" spans="1:23" s="9" customFormat="1" x14ac:dyDescent="0.2">
      <c r="A7" s="471" t="s">
        <v>14</v>
      </c>
      <c r="B7" s="2"/>
      <c r="C7" s="2"/>
      <c r="D7" s="2"/>
    </row>
    <row r="8" spans="1:23" s="4" customFormat="1" x14ac:dyDescent="0.2">
      <c r="A8" s="5"/>
    </row>
    <row r="9" spans="1:23" s="10" customFormat="1" x14ac:dyDescent="0.2">
      <c r="B9" s="11" t="s">
        <v>515</v>
      </c>
      <c r="C9" s="12"/>
      <c r="D9" s="12"/>
      <c r="G9" s="12"/>
      <c r="H9" s="12"/>
    </row>
    <row r="10" spans="1:23" s="10" customFormat="1" x14ac:dyDescent="0.2"/>
    <row r="11" spans="1:23" s="15" customFormat="1" ht="21.4" customHeight="1" x14ac:dyDescent="0.2">
      <c r="A11" s="13" t="s">
        <v>1</v>
      </c>
      <c r="B11" s="14" t="s">
        <v>2</v>
      </c>
      <c r="C11" s="480" t="s">
        <v>3</v>
      </c>
      <c r="D11" s="480"/>
      <c r="F11" s="16"/>
    </row>
    <row r="12" spans="1:23" s="15" customFormat="1" ht="21.4" customHeight="1" x14ac:dyDescent="0.2">
      <c r="A12" s="17">
        <v>1</v>
      </c>
      <c r="B12" s="18" t="str">
        <f>KPDV001!A2</f>
        <v>Celtniecības darbi ēkai  ar kad. apz. 17000440113 001</v>
      </c>
      <c r="C12" s="481"/>
      <c r="D12" s="481"/>
      <c r="E12" s="16"/>
      <c r="F12" s="16"/>
      <c r="G12" s="16"/>
      <c r="H12" s="16"/>
      <c r="I12" s="16"/>
      <c r="J12" s="16"/>
      <c r="K12" s="16"/>
      <c r="L12" s="16"/>
      <c r="M12" s="16"/>
      <c r="N12" s="16"/>
      <c r="O12" s="16"/>
      <c r="P12" s="16"/>
      <c r="Q12" s="16"/>
      <c r="R12" s="16"/>
      <c r="S12" s="16"/>
      <c r="T12" s="16"/>
      <c r="U12" s="16"/>
      <c r="V12" s="16"/>
      <c r="W12" s="16"/>
    </row>
    <row r="13" spans="1:23" s="20" customFormat="1" ht="21.4" customHeight="1" x14ac:dyDescent="0.2">
      <c r="A13" s="17">
        <v>2</v>
      </c>
      <c r="B13" s="18" t="str">
        <f>KPDV002!A2</f>
        <v>Celtniecības darbi ēkai  ar kad. apz. 17000440113 002</v>
      </c>
      <c r="C13" s="481"/>
      <c r="D13" s="481"/>
      <c r="E13" s="19"/>
      <c r="F13" s="19"/>
      <c r="G13" s="19"/>
      <c r="H13" s="19"/>
      <c r="I13" s="19"/>
      <c r="J13" s="19"/>
      <c r="K13" s="19"/>
      <c r="L13" s="19"/>
      <c r="M13" s="19"/>
      <c r="N13" s="19"/>
      <c r="O13" s="19"/>
      <c r="P13" s="19"/>
      <c r="Q13" s="19"/>
      <c r="R13" s="19"/>
      <c r="S13" s="19"/>
      <c r="T13" s="19"/>
      <c r="U13" s="19"/>
      <c r="V13" s="19"/>
      <c r="W13" s="19"/>
    </row>
    <row r="14" spans="1:23" s="20" customFormat="1" x14ac:dyDescent="0.2">
      <c r="A14" s="21"/>
      <c r="C14" s="22"/>
      <c r="D14" s="22"/>
      <c r="E14" s="19"/>
      <c r="F14" s="19"/>
      <c r="G14" s="19"/>
      <c r="H14" s="19"/>
      <c r="I14" s="19"/>
      <c r="J14" s="19"/>
      <c r="K14" s="19"/>
      <c r="L14" s="19"/>
      <c r="M14" s="19"/>
      <c r="N14" s="19"/>
      <c r="O14" s="19"/>
      <c r="P14" s="19"/>
      <c r="Q14" s="19"/>
      <c r="R14" s="19"/>
      <c r="S14" s="19"/>
      <c r="T14" s="19"/>
      <c r="U14" s="19"/>
      <c r="V14" s="19"/>
      <c r="W14" s="19"/>
    </row>
    <row r="15" spans="1:23" s="20" customFormat="1" x14ac:dyDescent="0.2">
      <c r="B15" s="23" t="s">
        <v>4</v>
      </c>
      <c r="C15" s="24" t="s">
        <v>5</v>
      </c>
      <c r="D15" s="25"/>
      <c r="E15" s="19"/>
      <c r="F15" s="19"/>
      <c r="G15" s="19"/>
      <c r="H15" s="19"/>
      <c r="I15" s="19"/>
      <c r="J15" s="19"/>
      <c r="K15" s="19"/>
      <c r="L15" s="19"/>
      <c r="M15" s="19"/>
      <c r="N15" s="19"/>
      <c r="O15" s="19"/>
      <c r="P15" s="19"/>
      <c r="Q15" s="19"/>
      <c r="R15" s="19"/>
      <c r="S15" s="19"/>
      <c r="T15" s="19"/>
      <c r="U15" s="19"/>
      <c r="V15" s="19"/>
      <c r="W15" s="19"/>
    </row>
    <row r="16" spans="1:23" x14ac:dyDescent="0.2">
      <c r="B16" s="23" t="s">
        <v>6</v>
      </c>
      <c r="C16" s="26">
        <v>0.21</v>
      </c>
      <c r="D16" s="25"/>
      <c r="E16" s="2"/>
      <c r="G16" s="2"/>
      <c r="H16" s="2"/>
      <c r="I16" s="2"/>
      <c r="J16" s="2"/>
      <c r="K16" s="2"/>
      <c r="L16" s="2"/>
      <c r="M16" s="2"/>
      <c r="N16" s="2"/>
      <c r="O16" s="2"/>
      <c r="P16" s="2"/>
      <c r="Q16" s="2"/>
      <c r="R16" s="2"/>
      <c r="S16" s="2"/>
      <c r="T16" s="2"/>
      <c r="U16" s="2"/>
      <c r="V16" s="2"/>
      <c r="W16" s="2"/>
    </row>
    <row r="17" spans="2:23" x14ac:dyDescent="0.2">
      <c r="B17" s="23" t="s">
        <v>7</v>
      </c>
      <c r="C17" s="27"/>
      <c r="D17" s="25"/>
      <c r="E17" s="28"/>
      <c r="G17" s="2"/>
      <c r="H17" s="2"/>
      <c r="I17" s="2"/>
      <c r="J17" s="2"/>
      <c r="K17" s="2"/>
      <c r="L17" s="2"/>
      <c r="M17" s="2"/>
      <c r="N17" s="2"/>
      <c r="O17" s="2"/>
      <c r="P17" s="2"/>
      <c r="Q17" s="2"/>
      <c r="R17" s="2"/>
      <c r="S17" s="2"/>
      <c r="T17" s="2"/>
      <c r="U17" s="2"/>
      <c r="V17" s="2"/>
      <c r="W17" s="2"/>
    </row>
    <row r="18" spans="2:23" x14ac:dyDescent="0.2">
      <c r="E18" s="2"/>
      <c r="G18" s="2"/>
      <c r="H18" s="2"/>
      <c r="I18" s="2"/>
      <c r="J18" s="2"/>
      <c r="K18" s="2"/>
      <c r="L18" s="2"/>
      <c r="M18" s="2"/>
      <c r="N18" s="2"/>
      <c r="O18" s="2"/>
      <c r="P18" s="2"/>
      <c r="Q18" s="2"/>
      <c r="R18" s="2"/>
      <c r="S18" s="2"/>
      <c r="T18" s="2"/>
      <c r="U18" s="2"/>
      <c r="V18" s="2"/>
      <c r="W18" s="2"/>
    </row>
    <row r="19" spans="2:23" x14ac:dyDescent="0.2">
      <c r="B19" s="29" t="s">
        <v>597</v>
      </c>
      <c r="E19" s="2"/>
      <c r="G19" s="2"/>
      <c r="H19" s="2"/>
      <c r="I19" s="2"/>
      <c r="J19" s="2"/>
      <c r="K19" s="2"/>
      <c r="L19" s="2"/>
      <c r="M19" s="2"/>
      <c r="N19" s="2"/>
      <c r="O19" s="2"/>
      <c r="P19" s="2"/>
      <c r="Q19" s="2"/>
      <c r="R19" s="2"/>
      <c r="S19" s="2"/>
      <c r="T19" s="2"/>
      <c r="U19" s="2"/>
      <c r="V19" s="2"/>
      <c r="W19" s="2"/>
    </row>
    <row r="20" spans="2:23" x14ac:dyDescent="0.2">
      <c r="B20" s="29" t="s">
        <v>515</v>
      </c>
      <c r="E20" s="2"/>
      <c r="G20" s="2"/>
      <c r="H20" s="2"/>
      <c r="I20" s="2"/>
      <c r="J20" s="2"/>
      <c r="K20" s="2"/>
      <c r="L20" s="2"/>
      <c r="M20" s="2"/>
      <c r="N20" s="2"/>
      <c r="O20" s="2"/>
      <c r="P20" s="2"/>
      <c r="Q20" s="2"/>
      <c r="R20" s="2"/>
      <c r="S20" s="2"/>
      <c r="T20" s="2"/>
      <c r="U20" s="2"/>
      <c r="V20" s="2"/>
      <c r="W20" s="2"/>
    </row>
    <row r="21" spans="2:23" x14ac:dyDescent="0.2">
      <c r="B21" s="30"/>
      <c r="E21" s="2"/>
      <c r="G21" s="2"/>
      <c r="H21" s="2"/>
      <c r="I21" s="2"/>
      <c r="J21" s="2"/>
      <c r="K21" s="2"/>
      <c r="L21" s="2"/>
      <c r="M21" s="2"/>
      <c r="N21" s="2"/>
      <c r="O21" s="2"/>
      <c r="P21" s="2"/>
      <c r="Q21" s="2"/>
      <c r="R21" s="2"/>
      <c r="S21" s="2"/>
      <c r="T21" s="2"/>
      <c r="U21" s="2"/>
      <c r="V21" s="2"/>
      <c r="W21" s="2"/>
    </row>
    <row r="22" spans="2:23" x14ac:dyDescent="0.2">
      <c r="B22" s="29" t="s">
        <v>598</v>
      </c>
      <c r="E22" s="2"/>
      <c r="G22" s="2"/>
      <c r="H22" s="2"/>
      <c r="I22" s="2"/>
      <c r="J22" s="2"/>
      <c r="K22" s="2"/>
      <c r="L22" s="2"/>
      <c r="M22" s="2"/>
      <c r="N22" s="2"/>
      <c r="O22" s="2"/>
      <c r="P22" s="2"/>
      <c r="Q22" s="2"/>
      <c r="R22" s="2"/>
      <c r="S22" s="2"/>
      <c r="T22" s="2"/>
      <c r="U22" s="2"/>
      <c r="V22" s="2"/>
      <c r="W22" s="2"/>
    </row>
    <row r="23" spans="2:23" x14ac:dyDescent="0.2">
      <c r="B23" s="31" t="s">
        <v>599</v>
      </c>
      <c r="E23" s="2"/>
      <c r="G23" s="2"/>
      <c r="H23" s="2"/>
      <c r="I23" s="2"/>
      <c r="J23" s="2"/>
      <c r="K23" s="2"/>
      <c r="L23" s="2"/>
      <c r="M23" s="2"/>
      <c r="N23" s="2"/>
      <c r="O23" s="2"/>
      <c r="P23" s="2"/>
      <c r="Q23" s="2"/>
      <c r="R23" s="2"/>
      <c r="S23" s="2"/>
      <c r="T23" s="2"/>
      <c r="U23" s="2"/>
      <c r="V23" s="2"/>
      <c r="W23" s="2"/>
    </row>
  </sheetData>
  <sheetProtection selectLockedCells="1" selectUnlockedCells="1"/>
  <mergeCells count="4">
    <mergeCell ref="A1:D1"/>
    <mergeCell ref="C11:D11"/>
    <mergeCell ref="C12:D12"/>
    <mergeCell ref="C13:D13"/>
  </mergeCells>
  <pageMargins left="0" right="0" top="0.78749999999999998" bottom="0.39374999999999999" header="0.51180555555555551" footer="0.51180555555555551"/>
  <pageSetup paperSize="9" firstPageNumber="0" orientation="landscape"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21"/>
  </sheetPr>
  <dimension ref="A1:Q54"/>
  <sheetViews>
    <sheetView view="pageBreakPreview" zoomScale="85" zoomScaleSheetLayoutView="85" workbookViewId="0">
      <selection activeCell="C7" sqref="C7:G7"/>
    </sheetView>
  </sheetViews>
  <sheetFormatPr defaultColWidth="8.5703125" defaultRowHeight="11.25" x14ac:dyDescent="0.2"/>
  <cols>
    <col min="1" max="1" width="5.28515625" style="394" customWidth="1"/>
    <col min="2" max="2" width="0" style="394" hidden="1" customWidth="1"/>
    <col min="3" max="3" width="41.7109375" style="394" customWidth="1"/>
    <col min="4" max="4" width="14.7109375" style="394" customWidth="1"/>
    <col min="5" max="5" width="5.7109375" style="394" customWidth="1"/>
    <col min="6" max="6" width="5.7109375" style="395" customWidth="1"/>
    <col min="7" max="17" width="7.5703125" style="394" customWidth="1"/>
    <col min="18" max="16384" width="8.5703125" style="394"/>
  </cols>
  <sheetData>
    <row r="1" spans="1:17" s="396" customFormat="1" ht="12.75" x14ac:dyDescent="0.2">
      <c r="A1" s="490" t="s">
        <v>29</v>
      </c>
      <c r="B1" s="490"/>
      <c r="C1" s="490"/>
      <c r="D1" s="490"/>
      <c r="E1" s="490"/>
      <c r="F1" s="490"/>
      <c r="G1" s="490"/>
      <c r="H1" s="477" t="str">
        <f>KPDV001!A19</f>
        <v>1-7</v>
      </c>
      <c r="I1" s="77"/>
      <c r="J1" s="77"/>
      <c r="K1" s="77"/>
      <c r="L1" s="77"/>
      <c r="M1" s="77"/>
      <c r="N1" s="77"/>
      <c r="O1" s="77"/>
      <c r="P1" s="77"/>
      <c r="Q1" s="77"/>
    </row>
    <row r="2" spans="1:17" s="396" customFormat="1" ht="12.75" x14ac:dyDescent="0.2">
      <c r="A2" s="40" t="str">
        <f>KPDV001!A3</f>
        <v>Būves nosaukums:  Dzīvojamā ēka  ar kad. apz. 17000440113 001</v>
      </c>
      <c r="B2" s="40"/>
      <c r="C2" s="40"/>
      <c r="D2" s="40"/>
      <c r="E2" s="40"/>
      <c r="F2" s="40"/>
      <c r="G2" s="40"/>
      <c r="H2" s="40"/>
      <c r="I2" s="40"/>
      <c r="J2" s="40"/>
      <c r="K2" s="40"/>
      <c r="L2" s="40"/>
      <c r="M2" s="40"/>
      <c r="N2" s="40"/>
      <c r="O2" s="40"/>
      <c r="P2" s="40"/>
      <c r="Q2" s="40"/>
    </row>
    <row r="3" spans="1:17" s="396" customFormat="1" ht="12.75" x14ac:dyDescent="0.2">
      <c r="A3" s="40" t="str">
        <f>KPDV001!A4</f>
        <v xml:space="preserve">Objekta nosaukums: Dzīvojamo ēku fasāžu vienkāršota atjaunošana </v>
      </c>
      <c r="B3" s="40"/>
      <c r="C3" s="40"/>
      <c r="D3" s="40"/>
      <c r="E3" s="40"/>
      <c r="F3" s="40"/>
      <c r="G3" s="40"/>
      <c r="H3" s="40"/>
      <c r="I3" s="40"/>
      <c r="J3" s="40"/>
      <c r="K3" s="40"/>
      <c r="L3" s="40"/>
      <c r="M3" s="40"/>
      <c r="N3" s="40"/>
      <c r="O3" s="40"/>
      <c r="P3" s="40"/>
      <c r="Q3" s="40"/>
    </row>
    <row r="4" spans="1:17" s="396" customFormat="1" ht="12.75" x14ac:dyDescent="0.2">
      <c r="A4" s="40" t="str">
        <f>KPDV001!A5</f>
        <v>Objekta adrese: M.Kempes 6, Liepājā</v>
      </c>
      <c r="B4" s="40"/>
      <c r="C4" s="40"/>
      <c r="D4" s="40"/>
      <c r="E4" s="40"/>
      <c r="F4" s="40"/>
      <c r="G4" s="40"/>
      <c r="H4" s="40"/>
      <c r="I4" s="40"/>
      <c r="J4" s="40"/>
      <c r="K4" s="40"/>
      <c r="L4" s="40"/>
      <c r="M4" s="40"/>
      <c r="N4" s="40"/>
      <c r="O4" s="40"/>
      <c r="P4" s="40"/>
      <c r="Q4" s="40"/>
    </row>
    <row r="5" spans="1:17" s="396" customFormat="1" ht="12.75" x14ac:dyDescent="0.2">
      <c r="A5" s="40" t="str">
        <f>KPDV001!A6</f>
        <v>Pasūtījuma Nr.WS-39-17</v>
      </c>
      <c r="B5" s="40"/>
      <c r="C5" s="40"/>
      <c r="D5" s="40"/>
      <c r="E5" s="40"/>
      <c r="F5" s="40"/>
      <c r="G5" s="40"/>
      <c r="H5" s="40"/>
      <c r="I5" s="40"/>
      <c r="J5" s="40"/>
      <c r="K5" s="40"/>
      <c r="L5" s="40"/>
      <c r="M5" s="40"/>
      <c r="N5" s="40"/>
      <c r="O5" s="40"/>
      <c r="P5" s="40"/>
      <c r="Q5" s="40"/>
    </row>
    <row r="6" spans="1:17" s="396" customFormat="1" ht="12.75" x14ac:dyDescent="0.2">
      <c r="A6" s="40" t="str">
        <f>KPDV001!A7</f>
        <v>Pasūtītājs: SIA "Liepājas Namu Apsaimniekotājs"</v>
      </c>
      <c r="B6" s="40"/>
      <c r="C6" s="40"/>
      <c r="D6" s="40"/>
      <c r="E6" s="40"/>
      <c r="F6" s="40"/>
      <c r="G6" s="40"/>
      <c r="H6" s="40"/>
      <c r="I6" s="40"/>
      <c r="J6" s="40"/>
      <c r="K6" s="40"/>
      <c r="L6" s="40"/>
      <c r="M6" s="40"/>
      <c r="N6" s="40"/>
      <c r="O6" s="40"/>
      <c r="P6" s="40"/>
      <c r="Q6" s="40"/>
    </row>
    <row r="7" spans="1:17" s="396" customFormat="1" ht="12.75" x14ac:dyDescent="0.2">
      <c r="A7" s="40"/>
      <c r="B7" s="40"/>
      <c r="C7" s="507" t="s">
        <v>600</v>
      </c>
      <c r="D7" s="40" t="s">
        <v>608</v>
      </c>
      <c r="E7" s="40"/>
      <c r="F7" s="40"/>
      <c r="G7" s="40" t="s">
        <v>602</v>
      </c>
      <c r="H7" s="40"/>
      <c r="I7" s="40"/>
      <c r="J7" s="40"/>
      <c r="K7" s="40"/>
      <c r="L7" s="40"/>
      <c r="M7" s="40"/>
      <c r="N7" s="40"/>
      <c r="O7" s="40"/>
      <c r="P7" s="40"/>
      <c r="Q7" s="40"/>
    </row>
    <row r="8" spans="1:17" s="397" customFormat="1" ht="12.75" x14ac:dyDescent="0.2">
      <c r="A8" s="490" t="s">
        <v>30</v>
      </c>
      <c r="B8" s="490"/>
      <c r="C8" s="490"/>
      <c r="D8" s="490"/>
      <c r="E8" s="490"/>
      <c r="F8" s="490"/>
      <c r="G8" s="490"/>
      <c r="H8" s="490"/>
      <c r="I8" s="490"/>
      <c r="J8" s="490"/>
      <c r="K8" s="490"/>
      <c r="L8" s="490"/>
      <c r="M8" s="490"/>
      <c r="N8" s="490"/>
      <c r="O8" s="490"/>
      <c r="P8" s="490"/>
      <c r="Q8" s="79">
        <f>Q48</f>
        <v>0</v>
      </c>
    </row>
    <row r="9" spans="1:17" s="399" customFormat="1" ht="12.75" x14ac:dyDescent="0.2">
      <c r="A9" s="398" t="s">
        <v>386</v>
      </c>
      <c r="B9" s="398"/>
      <c r="C9" s="398"/>
      <c r="D9" s="398"/>
      <c r="E9" s="398"/>
      <c r="F9" s="398"/>
      <c r="G9" s="398"/>
      <c r="H9" s="398"/>
      <c r="I9" s="398"/>
      <c r="J9" s="398"/>
      <c r="K9" s="398"/>
      <c r="L9" s="398"/>
      <c r="M9" s="398"/>
      <c r="N9" s="398"/>
      <c r="O9" s="398"/>
      <c r="P9" s="398"/>
      <c r="Q9" s="474" t="s">
        <v>518</v>
      </c>
    </row>
    <row r="10" spans="1:17" s="400" customFormat="1" ht="10.15" customHeight="1" x14ac:dyDescent="0.2">
      <c r="A10" s="491" t="s">
        <v>32</v>
      </c>
      <c r="B10" s="491" t="s">
        <v>33</v>
      </c>
      <c r="C10" s="492" t="s">
        <v>34</v>
      </c>
      <c r="D10" s="492"/>
      <c r="E10" s="491" t="s">
        <v>35</v>
      </c>
      <c r="F10" s="491" t="s">
        <v>36</v>
      </c>
      <c r="G10" s="493" t="s">
        <v>37</v>
      </c>
      <c r="H10" s="493"/>
      <c r="I10" s="493"/>
      <c r="J10" s="493"/>
      <c r="K10" s="493"/>
      <c r="L10" s="493"/>
      <c r="M10" s="493" t="s">
        <v>38</v>
      </c>
      <c r="N10" s="493"/>
      <c r="O10" s="493"/>
      <c r="P10" s="493"/>
      <c r="Q10" s="493"/>
    </row>
    <row r="11" spans="1:17" s="400" customFormat="1" ht="45" x14ac:dyDescent="0.2">
      <c r="A11" s="491"/>
      <c r="B11" s="491"/>
      <c r="C11" s="492"/>
      <c r="D11" s="492"/>
      <c r="E11" s="491"/>
      <c r="F11" s="491"/>
      <c r="G11" s="83" t="s">
        <v>39</v>
      </c>
      <c r="H11" s="83" t="s">
        <v>40</v>
      </c>
      <c r="I11" s="83" t="s">
        <v>41</v>
      </c>
      <c r="J11" s="83" t="s">
        <v>42</v>
      </c>
      <c r="K11" s="83" t="s">
        <v>43</v>
      </c>
      <c r="L11" s="83" t="s">
        <v>44</v>
      </c>
      <c r="M11" s="83" t="s">
        <v>45</v>
      </c>
      <c r="N11" s="83" t="s">
        <v>41</v>
      </c>
      <c r="O11" s="83" t="s">
        <v>42</v>
      </c>
      <c r="P11" s="83" t="s">
        <v>43</v>
      </c>
      <c r="Q11" s="83" t="s">
        <v>46</v>
      </c>
    </row>
    <row r="12" spans="1:17" s="401" customFormat="1" ht="10.15" customHeight="1" x14ac:dyDescent="0.2">
      <c r="A12" s="298">
        <v>1</v>
      </c>
      <c r="B12" s="298">
        <v>2</v>
      </c>
      <c r="C12" s="499">
        <v>3</v>
      </c>
      <c r="D12" s="499"/>
      <c r="E12" s="298">
        <v>4</v>
      </c>
      <c r="F12" s="300">
        <v>5</v>
      </c>
      <c r="G12" s="298">
        <v>6</v>
      </c>
      <c r="H12" s="298">
        <v>7</v>
      </c>
      <c r="I12" s="298">
        <v>8</v>
      </c>
      <c r="J12" s="298">
        <v>9</v>
      </c>
      <c r="K12" s="298">
        <v>10</v>
      </c>
      <c r="L12" s="298">
        <v>11</v>
      </c>
      <c r="M12" s="298">
        <v>12</v>
      </c>
      <c r="N12" s="298">
        <v>13</v>
      </c>
      <c r="O12" s="298">
        <v>14</v>
      </c>
      <c r="P12" s="298">
        <v>15</v>
      </c>
      <c r="Q12" s="298">
        <v>16</v>
      </c>
    </row>
    <row r="13" spans="1:17" s="401" customFormat="1" x14ac:dyDescent="0.2">
      <c r="A13" s="402"/>
      <c r="B13" s="402"/>
      <c r="C13" s="403" t="s">
        <v>387</v>
      </c>
      <c r="D13" s="402"/>
      <c r="E13" s="402"/>
      <c r="F13" s="404"/>
      <c r="G13" s="405"/>
      <c r="H13" s="405"/>
      <c r="I13" s="405"/>
      <c r="J13" s="405"/>
      <c r="K13" s="405"/>
      <c r="L13" s="406"/>
      <c r="M13" s="406"/>
      <c r="N13" s="406"/>
      <c r="O13" s="406"/>
      <c r="P13" s="406"/>
      <c r="Q13" s="406"/>
    </row>
    <row r="14" spans="1:17" s="401" customFormat="1" ht="22.5" x14ac:dyDescent="0.2">
      <c r="A14" s="402">
        <v>1</v>
      </c>
      <c r="B14" s="407" t="s">
        <v>388</v>
      </c>
      <c r="C14" s="408" t="s">
        <v>389</v>
      </c>
      <c r="D14" s="402" t="s">
        <v>607</v>
      </c>
      <c r="E14" s="407" t="s">
        <v>51</v>
      </c>
      <c r="F14" s="407">
        <v>1</v>
      </c>
      <c r="G14" s="409"/>
      <c r="H14" s="410"/>
      <c r="I14" s="410"/>
      <c r="J14" s="410"/>
      <c r="K14" s="410"/>
      <c r="L14" s="411"/>
      <c r="M14" s="411"/>
      <c r="N14" s="411"/>
      <c r="O14" s="411"/>
      <c r="P14" s="411"/>
      <c r="Q14" s="412"/>
    </row>
    <row r="15" spans="1:17" s="1" customFormat="1" ht="22.5" x14ac:dyDescent="0.2">
      <c r="A15" s="402">
        <f t="shared" ref="A15:A45" si="0">A14+1</f>
        <v>2</v>
      </c>
      <c r="B15" s="407" t="str">
        <f t="shared" ref="B15:B17" si="1">B14</f>
        <v>Dn50</v>
      </c>
      <c r="C15" s="413" t="s">
        <v>390</v>
      </c>
      <c r="D15" s="402" t="s">
        <v>606</v>
      </c>
      <c r="E15" s="407" t="s">
        <v>51</v>
      </c>
      <c r="F15" s="402">
        <f t="shared" ref="F15:F16" si="2">F14</f>
        <v>1</v>
      </c>
      <c r="G15" s="409"/>
      <c r="H15" s="410"/>
      <c r="I15" s="410"/>
      <c r="J15" s="410"/>
      <c r="K15" s="410"/>
      <c r="L15" s="411"/>
      <c r="M15" s="411"/>
      <c r="N15" s="411"/>
      <c r="O15" s="411"/>
      <c r="P15" s="411"/>
      <c r="Q15" s="412"/>
    </row>
    <row r="16" spans="1:17" s="1" customFormat="1" ht="22.5" x14ac:dyDescent="0.2">
      <c r="A16" s="402">
        <f t="shared" si="0"/>
        <v>3</v>
      </c>
      <c r="B16" s="407" t="str">
        <f t="shared" si="1"/>
        <v>Dn50</v>
      </c>
      <c r="C16" s="413" t="s">
        <v>391</v>
      </c>
      <c r="D16" s="402" t="s">
        <v>605</v>
      </c>
      <c r="E16" s="407" t="s">
        <v>51</v>
      </c>
      <c r="F16" s="402">
        <f t="shared" si="2"/>
        <v>1</v>
      </c>
      <c r="G16" s="409"/>
      <c r="H16" s="410"/>
      <c r="I16" s="410"/>
      <c r="J16" s="410"/>
      <c r="K16" s="410"/>
      <c r="L16" s="411"/>
      <c r="M16" s="411"/>
      <c r="N16" s="411"/>
      <c r="O16" s="411"/>
      <c r="P16" s="411"/>
      <c r="Q16" s="412"/>
    </row>
    <row r="17" spans="1:17" s="1" customFormat="1" ht="22.5" x14ac:dyDescent="0.2">
      <c r="A17" s="402">
        <f t="shared" si="0"/>
        <v>4</v>
      </c>
      <c r="B17" s="407" t="str">
        <f t="shared" si="1"/>
        <v>Dn50</v>
      </c>
      <c r="C17" s="413" t="s">
        <v>392</v>
      </c>
      <c r="D17" s="402" t="s">
        <v>605</v>
      </c>
      <c r="E17" s="407" t="s">
        <v>51</v>
      </c>
      <c r="F17" s="402">
        <f>F14*2</f>
        <v>2</v>
      </c>
      <c r="G17" s="409"/>
      <c r="H17" s="410"/>
      <c r="I17" s="410"/>
      <c r="J17" s="410"/>
      <c r="K17" s="410"/>
      <c r="L17" s="411"/>
      <c r="M17" s="411"/>
      <c r="N17" s="411"/>
      <c r="O17" s="411"/>
      <c r="P17" s="411"/>
      <c r="Q17" s="412"/>
    </row>
    <row r="18" spans="1:17" s="97" customFormat="1" ht="22.5" x14ac:dyDescent="0.2">
      <c r="A18" s="402">
        <f t="shared" si="0"/>
        <v>5</v>
      </c>
      <c r="B18" s="407" t="str">
        <f>B16</f>
        <v>Dn50</v>
      </c>
      <c r="C18" s="408" t="s">
        <v>393</v>
      </c>
      <c r="D18" s="402" t="s">
        <v>398</v>
      </c>
      <c r="E18" s="407" t="s">
        <v>51</v>
      </c>
      <c r="F18" s="402">
        <f>F14</f>
        <v>1</v>
      </c>
      <c r="G18" s="409"/>
      <c r="H18" s="410"/>
      <c r="I18" s="410"/>
      <c r="J18" s="410"/>
      <c r="K18" s="410"/>
      <c r="L18" s="411"/>
      <c r="M18" s="411"/>
      <c r="N18" s="411"/>
      <c r="O18" s="411"/>
      <c r="P18" s="411"/>
      <c r="Q18" s="412"/>
    </row>
    <row r="19" spans="1:17" s="97" customFormat="1" ht="22.5" x14ac:dyDescent="0.2">
      <c r="A19" s="402">
        <f t="shared" si="0"/>
        <v>6</v>
      </c>
      <c r="B19" s="407" t="str">
        <f>B18</f>
        <v>Dn50</v>
      </c>
      <c r="C19" s="413" t="s">
        <v>394</v>
      </c>
      <c r="D19" s="402" t="s">
        <v>398</v>
      </c>
      <c r="E19" s="402" t="s">
        <v>395</v>
      </c>
      <c r="F19" s="402">
        <f>F14</f>
        <v>1</v>
      </c>
      <c r="G19" s="409"/>
      <c r="H19" s="410"/>
      <c r="I19" s="410"/>
      <c r="J19" s="410"/>
      <c r="K19" s="410"/>
      <c r="L19" s="411"/>
      <c r="M19" s="411"/>
      <c r="N19" s="411"/>
      <c r="O19" s="411"/>
      <c r="P19" s="411"/>
      <c r="Q19" s="412"/>
    </row>
    <row r="20" spans="1:17" s="97" customFormat="1" ht="22.5" x14ac:dyDescent="0.2">
      <c r="A20" s="402">
        <f t="shared" si="0"/>
        <v>7</v>
      </c>
      <c r="B20" s="402" t="s">
        <v>396</v>
      </c>
      <c r="C20" s="408" t="s">
        <v>397</v>
      </c>
      <c r="D20" s="402" t="s">
        <v>398</v>
      </c>
      <c r="E20" s="407" t="s">
        <v>49</v>
      </c>
      <c r="F20" s="407">
        <f>F14*2</f>
        <v>2</v>
      </c>
      <c r="G20" s="409"/>
      <c r="H20" s="410"/>
      <c r="I20" s="410"/>
      <c r="J20" s="410"/>
      <c r="K20" s="410"/>
      <c r="L20" s="411"/>
      <c r="M20" s="411"/>
      <c r="N20" s="411"/>
      <c r="O20" s="411"/>
      <c r="P20" s="411"/>
      <c r="Q20" s="412"/>
    </row>
    <row r="21" spans="1:17" s="414" customFormat="1" ht="22.5" x14ac:dyDescent="0.2">
      <c r="A21" s="402">
        <f t="shared" si="0"/>
        <v>8</v>
      </c>
      <c r="B21" s="402" t="s">
        <v>396</v>
      </c>
      <c r="C21" s="408" t="s">
        <v>399</v>
      </c>
      <c r="D21" s="402" t="s">
        <v>398</v>
      </c>
      <c r="E21" s="407" t="s">
        <v>51</v>
      </c>
      <c r="F21" s="407">
        <f>F14</f>
        <v>1</v>
      </c>
      <c r="G21" s="409"/>
      <c r="H21" s="410"/>
      <c r="I21" s="410"/>
      <c r="J21" s="410"/>
      <c r="K21" s="410"/>
      <c r="L21" s="411"/>
      <c r="M21" s="411"/>
      <c r="N21" s="411"/>
      <c r="O21" s="411"/>
      <c r="P21" s="411"/>
      <c r="Q21" s="412"/>
    </row>
    <row r="22" spans="1:17" s="401" customFormat="1" ht="22.5" x14ac:dyDescent="0.2">
      <c r="A22" s="402">
        <f t="shared" si="0"/>
        <v>9</v>
      </c>
      <c r="B22" s="402" t="s">
        <v>400</v>
      </c>
      <c r="C22" s="413" t="s">
        <v>401</v>
      </c>
      <c r="D22" s="402" t="s">
        <v>398</v>
      </c>
      <c r="E22" s="407" t="s">
        <v>51</v>
      </c>
      <c r="F22" s="407">
        <f>F14</f>
        <v>1</v>
      </c>
      <c r="G22" s="409"/>
      <c r="H22" s="410"/>
      <c r="I22" s="410"/>
      <c r="J22" s="410"/>
      <c r="K22" s="410"/>
      <c r="L22" s="411"/>
      <c r="M22" s="411"/>
      <c r="N22" s="411"/>
      <c r="O22" s="411"/>
      <c r="P22" s="411"/>
      <c r="Q22" s="412"/>
    </row>
    <row r="23" spans="1:17" s="1" customFormat="1" ht="22.5" x14ac:dyDescent="0.2">
      <c r="A23" s="402">
        <f t="shared" si="0"/>
        <v>10</v>
      </c>
      <c r="B23" s="402" t="s">
        <v>402</v>
      </c>
      <c r="C23" s="413" t="s">
        <v>403</v>
      </c>
      <c r="D23" s="402" t="s">
        <v>398</v>
      </c>
      <c r="E23" s="402" t="s">
        <v>49</v>
      </c>
      <c r="F23" s="402">
        <f>F14*4</f>
        <v>4</v>
      </c>
      <c r="G23" s="409"/>
      <c r="H23" s="410"/>
      <c r="I23" s="410"/>
      <c r="J23" s="410"/>
      <c r="K23" s="410"/>
      <c r="L23" s="411"/>
      <c r="M23" s="411"/>
      <c r="N23" s="411"/>
      <c r="O23" s="411"/>
      <c r="P23" s="411"/>
      <c r="Q23" s="412"/>
    </row>
    <row r="24" spans="1:17" s="1" customFormat="1" x14ac:dyDescent="0.2">
      <c r="A24" s="402">
        <f t="shared" si="0"/>
        <v>11</v>
      </c>
      <c r="B24" s="402" t="s">
        <v>402</v>
      </c>
      <c r="C24" s="413" t="s">
        <v>404</v>
      </c>
      <c r="D24" s="402"/>
      <c r="E24" s="402" t="s">
        <v>51</v>
      </c>
      <c r="F24" s="402">
        <f>4*F14</f>
        <v>4</v>
      </c>
      <c r="G24" s="409"/>
      <c r="H24" s="410"/>
      <c r="I24" s="410"/>
      <c r="J24" s="410"/>
      <c r="K24" s="410"/>
      <c r="L24" s="411"/>
      <c r="M24" s="411"/>
      <c r="N24" s="411"/>
      <c r="O24" s="411"/>
      <c r="P24" s="411"/>
      <c r="Q24" s="412"/>
    </row>
    <row r="25" spans="1:17" s="389" customFormat="1" ht="33.75" x14ac:dyDescent="0.2">
      <c r="A25" s="402">
        <f t="shared" si="0"/>
        <v>12</v>
      </c>
      <c r="B25" s="402" t="s">
        <v>405</v>
      </c>
      <c r="C25" s="413" t="s">
        <v>406</v>
      </c>
      <c r="D25" s="402"/>
      <c r="E25" s="402" t="s">
        <v>395</v>
      </c>
      <c r="F25" s="402">
        <f>F14</f>
        <v>1</v>
      </c>
      <c r="G25" s="409"/>
      <c r="H25" s="410"/>
      <c r="I25" s="410"/>
      <c r="J25" s="410"/>
      <c r="K25" s="410"/>
      <c r="L25" s="411"/>
      <c r="M25" s="411"/>
      <c r="N25" s="411"/>
      <c r="O25" s="411"/>
      <c r="P25" s="411"/>
      <c r="Q25" s="412"/>
    </row>
    <row r="26" spans="1:17" s="1" customFormat="1" ht="22.5" x14ac:dyDescent="0.2">
      <c r="A26" s="402">
        <f t="shared" si="0"/>
        <v>13</v>
      </c>
      <c r="B26" s="402"/>
      <c r="C26" s="413" t="s">
        <v>407</v>
      </c>
      <c r="D26" s="402"/>
      <c r="E26" s="402" t="s">
        <v>55</v>
      </c>
      <c r="F26" s="402">
        <f>F14*0.5</f>
        <v>0.5</v>
      </c>
      <c r="G26" s="409"/>
      <c r="H26" s="410"/>
      <c r="I26" s="410"/>
      <c r="J26" s="410"/>
      <c r="K26" s="410"/>
      <c r="L26" s="411"/>
      <c r="M26" s="411"/>
      <c r="N26" s="411"/>
      <c r="O26" s="411"/>
      <c r="P26" s="411"/>
      <c r="Q26" s="412"/>
    </row>
    <row r="27" spans="1:17" s="1" customFormat="1" ht="22.5" x14ac:dyDescent="0.2">
      <c r="A27" s="402">
        <f t="shared" si="0"/>
        <v>14</v>
      </c>
      <c r="B27" s="402"/>
      <c r="C27" s="408" t="s">
        <v>408</v>
      </c>
      <c r="D27" s="402" t="s">
        <v>409</v>
      </c>
      <c r="E27" s="407" t="s">
        <v>51</v>
      </c>
      <c r="F27" s="407">
        <f>F14</f>
        <v>1</v>
      </c>
      <c r="G27" s="409"/>
      <c r="H27" s="410"/>
      <c r="I27" s="410"/>
      <c r="J27" s="410"/>
      <c r="K27" s="410"/>
      <c r="L27" s="411"/>
      <c r="M27" s="411"/>
      <c r="N27" s="411"/>
      <c r="O27" s="411"/>
      <c r="P27" s="411"/>
      <c r="Q27" s="412"/>
    </row>
    <row r="28" spans="1:17" s="1" customFormat="1" ht="22.5" x14ac:dyDescent="0.2">
      <c r="A28" s="402">
        <f t="shared" si="0"/>
        <v>15</v>
      </c>
      <c r="B28" s="402"/>
      <c r="C28" s="413" t="s">
        <v>410</v>
      </c>
      <c r="D28" s="407"/>
      <c r="E28" s="402" t="s">
        <v>49</v>
      </c>
      <c r="F28" s="402">
        <f>F20</f>
        <v>2</v>
      </c>
      <c r="G28" s="409"/>
      <c r="H28" s="410"/>
      <c r="I28" s="410"/>
      <c r="J28" s="410"/>
      <c r="K28" s="410"/>
      <c r="L28" s="411"/>
      <c r="M28" s="411"/>
      <c r="N28" s="411"/>
      <c r="O28" s="411"/>
      <c r="P28" s="411"/>
      <c r="Q28" s="412"/>
    </row>
    <row r="29" spans="1:17" s="1" customFormat="1" x14ac:dyDescent="0.2">
      <c r="A29" s="402">
        <f t="shared" si="0"/>
        <v>16</v>
      </c>
      <c r="B29" s="402"/>
      <c r="C29" s="413" t="s">
        <v>411</v>
      </c>
      <c r="D29" s="407"/>
      <c r="E29" s="402" t="s">
        <v>49</v>
      </c>
      <c r="F29" s="402">
        <f>F14*4</f>
        <v>4</v>
      </c>
      <c r="G29" s="409"/>
      <c r="H29" s="410"/>
      <c r="I29" s="410"/>
      <c r="J29" s="410"/>
      <c r="K29" s="410"/>
      <c r="L29" s="411"/>
      <c r="M29" s="411"/>
      <c r="N29" s="411"/>
      <c r="O29" s="411"/>
      <c r="P29" s="411"/>
      <c r="Q29" s="412"/>
    </row>
    <row r="30" spans="1:17" s="401" customFormat="1" x14ac:dyDescent="0.2">
      <c r="A30" s="402">
        <f t="shared" si="0"/>
        <v>17</v>
      </c>
      <c r="B30" s="402"/>
      <c r="C30" s="413" t="s">
        <v>412</v>
      </c>
      <c r="D30" s="402"/>
      <c r="E30" s="402" t="s">
        <v>49</v>
      </c>
      <c r="F30" s="402">
        <f>F14*4</f>
        <v>4</v>
      </c>
      <c r="G30" s="409"/>
      <c r="H30" s="410"/>
      <c r="I30" s="410"/>
      <c r="J30" s="410"/>
      <c r="K30" s="410"/>
      <c r="L30" s="411"/>
      <c r="M30" s="411"/>
      <c r="N30" s="411"/>
      <c r="O30" s="411"/>
      <c r="P30" s="411"/>
      <c r="Q30" s="412"/>
    </row>
    <row r="31" spans="1:17" s="1" customFormat="1" ht="22.5" x14ac:dyDescent="0.2">
      <c r="A31" s="402">
        <f t="shared" si="0"/>
        <v>18</v>
      </c>
      <c r="B31" s="402"/>
      <c r="C31" s="413" t="s">
        <v>413</v>
      </c>
      <c r="D31" s="402"/>
      <c r="E31" s="402" t="s">
        <v>76</v>
      </c>
      <c r="F31" s="402">
        <f>F28*0.2*1.5</f>
        <v>0.60000000000000009</v>
      </c>
      <c r="G31" s="409"/>
      <c r="H31" s="410"/>
      <c r="I31" s="410"/>
      <c r="J31" s="410"/>
      <c r="K31" s="410"/>
      <c r="L31" s="411"/>
      <c r="M31" s="411"/>
      <c r="N31" s="411"/>
      <c r="O31" s="411"/>
      <c r="P31" s="411"/>
      <c r="Q31" s="412"/>
    </row>
    <row r="32" spans="1:17" s="1" customFormat="1" ht="22.5" x14ac:dyDescent="0.2">
      <c r="A32" s="402">
        <f t="shared" si="0"/>
        <v>19</v>
      </c>
      <c r="B32" s="402"/>
      <c r="C32" s="408" t="s">
        <v>414</v>
      </c>
      <c r="D32" s="402"/>
      <c r="E32" s="407" t="s">
        <v>415</v>
      </c>
      <c r="F32" s="407">
        <f>F14</f>
        <v>1</v>
      </c>
      <c r="G32" s="409"/>
      <c r="H32" s="410"/>
      <c r="I32" s="410"/>
      <c r="J32" s="410"/>
      <c r="K32" s="410"/>
      <c r="L32" s="411"/>
      <c r="M32" s="411"/>
      <c r="N32" s="411"/>
      <c r="O32" s="411"/>
      <c r="P32" s="411"/>
      <c r="Q32" s="412"/>
    </row>
    <row r="33" spans="1:17" s="401" customFormat="1" x14ac:dyDescent="0.2">
      <c r="A33" s="402">
        <f t="shared" si="0"/>
        <v>20</v>
      </c>
      <c r="B33" s="402"/>
      <c r="C33" s="413" t="s">
        <v>416</v>
      </c>
      <c r="D33" s="407"/>
      <c r="E33" s="402" t="s">
        <v>417</v>
      </c>
      <c r="F33" s="402">
        <f t="shared" ref="F33:F35" si="3">F32</f>
        <v>1</v>
      </c>
      <c r="G33" s="409"/>
      <c r="H33" s="410"/>
      <c r="I33" s="410"/>
      <c r="J33" s="410"/>
      <c r="K33" s="410"/>
      <c r="L33" s="411"/>
      <c r="M33" s="411"/>
      <c r="N33" s="411"/>
      <c r="O33" s="411"/>
      <c r="P33" s="411"/>
      <c r="Q33" s="412"/>
    </row>
    <row r="34" spans="1:17" s="401" customFormat="1" x14ac:dyDescent="0.2">
      <c r="A34" s="402">
        <f t="shared" si="0"/>
        <v>21</v>
      </c>
      <c r="B34" s="402"/>
      <c r="C34" s="413" t="s">
        <v>418</v>
      </c>
      <c r="D34" s="407"/>
      <c r="E34" s="402" t="s">
        <v>417</v>
      </c>
      <c r="F34" s="402">
        <f t="shared" si="3"/>
        <v>1</v>
      </c>
      <c r="G34" s="409"/>
      <c r="H34" s="410"/>
      <c r="I34" s="410"/>
      <c r="J34" s="410"/>
      <c r="K34" s="410"/>
      <c r="L34" s="411"/>
      <c r="M34" s="411"/>
      <c r="N34" s="411"/>
      <c r="O34" s="411"/>
      <c r="P34" s="411"/>
      <c r="Q34" s="412"/>
    </row>
    <row r="35" spans="1:17" s="401" customFormat="1" ht="22.5" x14ac:dyDescent="0.2">
      <c r="A35" s="402">
        <f t="shared" si="0"/>
        <v>22</v>
      </c>
      <c r="B35" s="402"/>
      <c r="C35" s="413" t="s">
        <v>419</v>
      </c>
      <c r="D35" s="402" t="s">
        <v>420</v>
      </c>
      <c r="E35" s="402" t="s">
        <v>417</v>
      </c>
      <c r="F35" s="402">
        <f t="shared" si="3"/>
        <v>1</v>
      </c>
      <c r="G35" s="409"/>
      <c r="H35" s="410"/>
      <c r="I35" s="410"/>
      <c r="J35" s="410"/>
      <c r="K35" s="410"/>
      <c r="L35" s="411"/>
      <c r="M35" s="411"/>
      <c r="N35" s="411"/>
      <c r="O35" s="411"/>
      <c r="P35" s="411"/>
      <c r="Q35" s="412"/>
    </row>
    <row r="36" spans="1:17" s="415" customFormat="1" x14ac:dyDescent="0.2">
      <c r="A36" s="402">
        <f t="shared" si="0"/>
        <v>23</v>
      </c>
      <c r="B36" s="402"/>
      <c r="C36" s="413" t="s">
        <v>421</v>
      </c>
      <c r="D36" s="407"/>
      <c r="E36" s="402" t="s">
        <v>55</v>
      </c>
      <c r="F36" s="402">
        <f t="shared" ref="F36:F37" si="4">F14*3</f>
        <v>3</v>
      </c>
      <c r="G36" s="409"/>
      <c r="H36" s="410"/>
      <c r="I36" s="410"/>
      <c r="J36" s="410"/>
      <c r="K36" s="410"/>
      <c r="L36" s="411"/>
      <c r="M36" s="411"/>
      <c r="N36" s="411"/>
      <c r="O36" s="411"/>
      <c r="P36" s="411"/>
      <c r="Q36" s="412"/>
    </row>
    <row r="37" spans="1:17" s="1" customFormat="1" ht="22.5" x14ac:dyDescent="0.2">
      <c r="A37" s="402">
        <f t="shared" si="0"/>
        <v>24</v>
      </c>
      <c r="B37" s="402"/>
      <c r="C37" s="413" t="s">
        <v>422</v>
      </c>
      <c r="D37" s="407"/>
      <c r="E37" s="402" t="s">
        <v>321</v>
      </c>
      <c r="F37" s="402">
        <f t="shared" si="4"/>
        <v>3</v>
      </c>
      <c r="G37" s="409"/>
      <c r="H37" s="410"/>
      <c r="I37" s="410"/>
      <c r="J37" s="410"/>
      <c r="K37" s="410"/>
      <c r="L37" s="411"/>
      <c r="M37" s="411"/>
      <c r="N37" s="411"/>
      <c r="O37" s="411"/>
      <c r="P37" s="411"/>
      <c r="Q37" s="412"/>
    </row>
    <row r="38" spans="1:17" s="401" customFormat="1" x14ac:dyDescent="0.2">
      <c r="A38" s="402">
        <f t="shared" si="0"/>
        <v>25</v>
      </c>
      <c r="B38" s="402"/>
      <c r="C38" s="413" t="s">
        <v>423</v>
      </c>
      <c r="D38" s="407"/>
      <c r="E38" s="402" t="s">
        <v>321</v>
      </c>
      <c r="F38" s="402">
        <f t="shared" ref="F38:F39" si="5">F37</f>
        <v>3</v>
      </c>
      <c r="G38" s="409"/>
      <c r="H38" s="410"/>
      <c r="I38" s="410"/>
      <c r="J38" s="410"/>
      <c r="K38" s="410"/>
      <c r="L38" s="411"/>
      <c r="M38" s="411"/>
      <c r="N38" s="411"/>
      <c r="O38" s="411"/>
      <c r="P38" s="411"/>
      <c r="Q38" s="412"/>
    </row>
    <row r="39" spans="1:17" s="401" customFormat="1" ht="22.5" x14ac:dyDescent="0.2">
      <c r="A39" s="402">
        <f t="shared" si="0"/>
        <v>26</v>
      </c>
      <c r="B39" s="402"/>
      <c r="C39" s="413" t="s">
        <v>424</v>
      </c>
      <c r="D39" s="407"/>
      <c r="E39" s="402" t="s">
        <v>51</v>
      </c>
      <c r="F39" s="402">
        <f t="shared" si="5"/>
        <v>3</v>
      </c>
      <c r="G39" s="409"/>
      <c r="H39" s="410"/>
      <c r="I39" s="410"/>
      <c r="J39" s="410"/>
      <c r="K39" s="410"/>
      <c r="L39" s="411"/>
      <c r="M39" s="411"/>
      <c r="N39" s="411"/>
      <c r="O39" s="411"/>
      <c r="P39" s="411"/>
      <c r="Q39" s="412"/>
    </row>
    <row r="40" spans="1:17" s="401" customFormat="1" x14ac:dyDescent="0.2">
      <c r="A40" s="402">
        <f t="shared" si="0"/>
        <v>27</v>
      </c>
      <c r="B40" s="407"/>
      <c r="C40" s="416" t="s">
        <v>425</v>
      </c>
      <c r="D40" s="407"/>
      <c r="E40" s="407" t="s">
        <v>395</v>
      </c>
      <c r="F40" s="407">
        <f>F14</f>
        <v>1</v>
      </c>
      <c r="G40" s="409"/>
      <c r="H40" s="410"/>
      <c r="I40" s="410"/>
      <c r="J40" s="410"/>
      <c r="K40" s="410"/>
      <c r="L40" s="411"/>
      <c r="M40" s="411"/>
      <c r="N40" s="411"/>
      <c r="O40" s="411"/>
      <c r="P40" s="411"/>
      <c r="Q40" s="412"/>
    </row>
    <row r="41" spans="1:17" s="1" customFormat="1" x14ac:dyDescent="0.2">
      <c r="A41" s="402">
        <f t="shared" si="0"/>
        <v>28</v>
      </c>
      <c r="B41" s="407"/>
      <c r="C41" s="416" t="s">
        <v>426</v>
      </c>
      <c r="D41" s="407"/>
      <c r="E41" s="407" t="s">
        <v>395</v>
      </c>
      <c r="F41" s="407">
        <f>F14</f>
        <v>1</v>
      </c>
      <c r="G41" s="409"/>
      <c r="H41" s="410"/>
      <c r="I41" s="410"/>
      <c r="J41" s="410"/>
      <c r="K41" s="410"/>
      <c r="L41" s="411"/>
      <c r="M41" s="411"/>
      <c r="N41" s="411"/>
      <c r="O41" s="411"/>
      <c r="P41" s="411"/>
      <c r="Q41" s="412"/>
    </row>
    <row r="42" spans="1:17" s="1" customFormat="1" x14ac:dyDescent="0.2">
      <c r="A42" s="402">
        <f t="shared" si="0"/>
        <v>29</v>
      </c>
      <c r="B42" s="407"/>
      <c r="C42" s="416" t="s">
        <v>427</v>
      </c>
      <c r="D42" s="407"/>
      <c r="E42" s="407" t="s">
        <v>415</v>
      </c>
      <c r="F42" s="407">
        <f>F14</f>
        <v>1</v>
      </c>
      <c r="G42" s="409"/>
      <c r="H42" s="410"/>
      <c r="I42" s="410"/>
      <c r="J42" s="410"/>
      <c r="K42" s="410"/>
      <c r="L42" s="411"/>
      <c r="M42" s="411"/>
      <c r="N42" s="411"/>
      <c r="O42" s="411"/>
      <c r="P42" s="411"/>
      <c r="Q42" s="412"/>
    </row>
    <row r="43" spans="1:17" s="1" customFormat="1" x14ac:dyDescent="0.2">
      <c r="A43" s="402">
        <f t="shared" si="0"/>
        <v>30</v>
      </c>
      <c r="B43" s="407" t="s">
        <v>428</v>
      </c>
      <c r="C43" s="413" t="s">
        <v>429</v>
      </c>
      <c r="D43" s="407"/>
      <c r="E43" s="407" t="s">
        <v>51</v>
      </c>
      <c r="F43" s="407">
        <f>F14</f>
        <v>1</v>
      </c>
      <c r="G43" s="409"/>
      <c r="H43" s="410"/>
      <c r="I43" s="410"/>
      <c r="J43" s="410"/>
      <c r="K43" s="410"/>
      <c r="L43" s="411"/>
      <c r="M43" s="411"/>
      <c r="N43" s="411"/>
      <c r="O43" s="411"/>
      <c r="P43" s="411"/>
      <c r="Q43" s="412"/>
    </row>
    <row r="44" spans="1:17" s="1" customFormat="1" x14ac:dyDescent="0.2">
      <c r="A44" s="402">
        <f t="shared" si="0"/>
        <v>31</v>
      </c>
      <c r="B44" s="407" t="s">
        <v>402</v>
      </c>
      <c r="C44" s="416" t="s">
        <v>430</v>
      </c>
      <c r="D44" s="407" t="s">
        <v>431</v>
      </c>
      <c r="E44" s="407" t="s">
        <v>395</v>
      </c>
      <c r="F44" s="407">
        <f>F14</f>
        <v>1</v>
      </c>
      <c r="G44" s="409"/>
      <c r="H44" s="410"/>
      <c r="I44" s="410"/>
      <c r="J44" s="410"/>
      <c r="K44" s="410"/>
      <c r="L44" s="411"/>
      <c r="M44" s="411"/>
      <c r="N44" s="411"/>
      <c r="O44" s="411"/>
      <c r="P44" s="411"/>
      <c r="Q44" s="412"/>
    </row>
    <row r="45" spans="1:17" s="1" customFormat="1" x14ac:dyDescent="0.2">
      <c r="A45" s="402">
        <f t="shared" si="0"/>
        <v>32</v>
      </c>
      <c r="B45" s="407"/>
      <c r="C45" s="416" t="s">
        <v>432</v>
      </c>
      <c r="D45" s="407" t="s">
        <v>604</v>
      </c>
      <c r="E45" s="407" t="s">
        <v>51</v>
      </c>
      <c r="F45" s="407">
        <v>1</v>
      </c>
      <c r="G45" s="409"/>
      <c r="H45" s="410"/>
      <c r="I45" s="410"/>
      <c r="J45" s="410"/>
      <c r="K45" s="410"/>
      <c r="L45" s="411"/>
      <c r="M45" s="411"/>
      <c r="N45" s="411"/>
      <c r="O45" s="411"/>
      <c r="P45" s="411"/>
      <c r="Q45" s="412"/>
    </row>
    <row r="46" spans="1:17" s="1" customFormat="1" ht="22.5" x14ac:dyDescent="0.2">
      <c r="A46" s="417"/>
      <c r="B46" s="418"/>
      <c r="C46" s="475" t="s">
        <v>519</v>
      </c>
      <c r="D46" s="185"/>
      <c r="E46" s="187"/>
      <c r="F46" s="419"/>
      <c r="G46" s="419"/>
      <c r="H46" s="419"/>
      <c r="I46" s="419"/>
      <c r="J46" s="419"/>
      <c r="K46" s="419"/>
      <c r="L46" s="183"/>
      <c r="M46" s="183">
        <f>SUM(M14:M45)</f>
        <v>0</v>
      </c>
      <c r="N46" s="183">
        <f>SUM(N14:N45)</f>
        <v>0</v>
      </c>
      <c r="O46" s="183">
        <f>SUM(O14:O45)</f>
        <v>0</v>
      </c>
      <c r="P46" s="183">
        <f>SUM(P14:P45)</f>
        <v>0</v>
      </c>
      <c r="Q46" s="183">
        <f>SUM(Q14:Q45)</f>
        <v>0</v>
      </c>
    </row>
    <row r="47" spans="1:17" s="1" customFormat="1" ht="12.75" x14ac:dyDescent="0.2">
      <c r="A47" s="417"/>
      <c r="B47" s="418"/>
      <c r="C47" s="186"/>
      <c r="D47" s="186"/>
      <c r="E47" s="191"/>
      <c r="F47" s="420"/>
      <c r="G47" s="189"/>
      <c r="H47" s="419"/>
      <c r="I47" s="419"/>
      <c r="J47" s="419"/>
      <c r="K47" s="419"/>
      <c r="L47" s="419"/>
      <c r="M47" s="421"/>
      <c r="N47" s="421"/>
      <c r="O47" s="421"/>
      <c r="P47" s="421"/>
      <c r="Q47" s="421"/>
    </row>
    <row r="48" spans="1:17" s="1" customFormat="1" ht="12.75" x14ac:dyDescent="0.2">
      <c r="A48" s="417"/>
      <c r="B48" s="418"/>
      <c r="C48" s="185"/>
      <c r="D48" s="185"/>
      <c r="E48" s="420"/>
      <c r="F48" s="191"/>
      <c r="G48" s="419"/>
      <c r="H48" s="420"/>
      <c r="I48" s="419"/>
      <c r="J48" s="419"/>
      <c r="K48" s="419"/>
      <c r="L48" s="419"/>
      <c r="M48" s="192"/>
      <c r="N48" s="192"/>
      <c r="O48" s="192"/>
      <c r="P48" s="192"/>
      <c r="Q48" s="422"/>
    </row>
    <row r="49" spans="3:17" s="1" customFormat="1" x14ac:dyDescent="0.2">
      <c r="C49" s="29"/>
      <c r="E49" s="2"/>
      <c r="F49" s="2"/>
      <c r="G49" s="2"/>
      <c r="H49" s="2"/>
      <c r="I49" s="2"/>
      <c r="J49" s="2"/>
      <c r="K49" s="2"/>
      <c r="L49" s="2"/>
      <c r="M49" s="2"/>
      <c r="N49" s="2"/>
      <c r="O49" s="2"/>
      <c r="P49" s="2"/>
      <c r="Q49" s="2"/>
    </row>
    <row r="50" spans="3:17" s="1" customFormat="1" x14ac:dyDescent="0.2">
      <c r="C50" s="29" t="str">
        <f>K!$B$19</f>
        <v>Sastādīja:</v>
      </c>
      <c r="E50" s="2"/>
      <c r="F50" s="2"/>
      <c r="G50" s="2"/>
      <c r="H50" s="2"/>
      <c r="I50" s="2"/>
      <c r="J50" s="2"/>
      <c r="K50" s="2"/>
      <c r="L50" s="2"/>
      <c r="M50" s="2"/>
      <c r="N50" s="2"/>
      <c r="O50" s="2"/>
      <c r="P50" s="2"/>
      <c r="Q50" s="2"/>
    </row>
    <row r="51" spans="3:17" s="1" customFormat="1" x14ac:dyDescent="0.2">
      <c r="C51" s="29" t="str">
        <f>K!$B$20</f>
        <v>Tāme sastādīta</v>
      </c>
      <c r="E51" s="2"/>
      <c r="F51" s="2"/>
      <c r="G51" s="2"/>
      <c r="H51" s="2"/>
      <c r="I51" s="2"/>
      <c r="J51" s="2"/>
      <c r="K51" s="2"/>
      <c r="L51" s="2"/>
      <c r="M51" s="2"/>
      <c r="N51" s="2"/>
      <c r="O51" s="2"/>
      <c r="P51" s="2"/>
      <c r="Q51" s="2"/>
    </row>
    <row r="52" spans="3:17" s="1" customFormat="1" x14ac:dyDescent="0.2">
      <c r="C52" s="29"/>
      <c r="E52" s="2"/>
      <c r="F52" s="2"/>
      <c r="G52" s="2"/>
      <c r="H52" s="2"/>
      <c r="I52" s="2"/>
      <c r="J52" s="2"/>
      <c r="K52" s="2"/>
      <c r="L52" s="2"/>
      <c r="M52" s="2"/>
      <c r="N52" s="2"/>
      <c r="O52" s="2"/>
      <c r="P52" s="2"/>
      <c r="Q52" s="2"/>
    </row>
    <row r="53" spans="3:17" s="1" customFormat="1" x14ac:dyDescent="0.2">
      <c r="C53" s="29" t="str">
        <f>K!$B$22</f>
        <v>Pārbaudīja:</v>
      </c>
      <c r="E53" s="2"/>
      <c r="F53" s="2"/>
      <c r="G53" s="2"/>
      <c r="H53" s="2"/>
      <c r="I53" s="2"/>
      <c r="J53" s="2"/>
      <c r="K53" s="2"/>
      <c r="L53" s="2"/>
      <c r="M53" s="2"/>
      <c r="N53" s="2"/>
      <c r="O53" s="2"/>
      <c r="P53" s="2"/>
      <c r="Q53" s="2"/>
    </row>
    <row r="54" spans="3:17" s="1" customFormat="1" x14ac:dyDescent="0.2">
      <c r="C54" s="29" t="str">
        <f>K!$B$23</f>
        <v>sertifikāta Nr.</v>
      </c>
      <c r="E54" s="2"/>
      <c r="F54" s="2"/>
      <c r="G54" s="2"/>
      <c r="H54" s="2"/>
      <c r="I54" s="2"/>
      <c r="J54" s="2"/>
      <c r="K54" s="2"/>
      <c r="L54" s="2"/>
      <c r="M54" s="2"/>
      <c r="N54" s="2"/>
      <c r="O54" s="2"/>
      <c r="P54" s="2"/>
      <c r="Q54" s="2"/>
    </row>
  </sheetData>
  <sheetProtection selectLockedCells="1" selectUnlockedCells="1"/>
  <mergeCells count="10">
    <mergeCell ref="C12:D12"/>
    <mergeCell ref="A1:G1"/>
    <mergeCell ref="A8:P8"/>
    <mergeCell ref="A10:A11"/>
    <mergeCell ref="B10:B11"/>
    <mergeCell ref="C10:D11"/>
    <mergeCell ref="E10:E11"/>
    <mergeCell ref="F10:F11"/>
    <mergeCell ref="G10:L10"/>
    <mergeCell ref="M10:Q10"/>
  </mergeCells>
  <pageMargins left="0" right="0" top="0.78749999999999998" bottom="0.39374999999999999" header="0.51180555555555551" footer="0.51180555555555551"/>
  <pageSetup paperSize="9" scale="94" firstPageNumber="0" orientation="landscape" r:id="rId1"/>
  <headerFooter alignWithMargins="0"/>
  <rowBreaks count="1" manualBreakCount="1">
    <brk id="36"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indexed="21"/>
  </sheetPr>
  <dimension ref="A1:P49"/>
  <sheetViews>
    <sheetView view="pageBreakPreview" zoomScale="85" zoomScaleSheetLayoutView="85" workbookViewId="0">
      <selection activeCell="C7" sqref="C7:G7"/>
    </sheetView>
  </sheetViews>
  <sheetFormatPr defaultColWidth="8.5703125" defaultRowHeight="11.25" x14ac:dyDescent="0.2"/>
  <cols>
    <col min="1" max="1" width="5.28515625" style="394" customWidth="1"/>
    <col min="2" max="2" width="0" style="394" hidden="1" customWidth="1"/>
    <col min="3" max="3" width="45.42578125" style="394" customWidth="1"/>
    <col min="4" max="4" width="5.7109375" style="394" customWidth="1"/>
    <col min="5" max="5" width="5.7109375" style="395" customWidth="1"/>
    <col min="6" max="16" width="7.5703125" style="394" customWidth="1"/>
    <col min="17" max="16384" width="8.5703125" style="394"/>
  </cols>
  <sheetData>
    <row r="1" spans="1:16" s="396" customFormat="1" ht="12.75" x14ac:dyDescent="0.2">
      <c r="A1" s="490" t="s">
        <v>29</v>
      </c>
      <c r="B1" s="490"/>
      <c r="C1" s="490"/>
      <c r="D1" s="490"/>
      <c r="E1" s="490"/>
      <c r="F1" s="490"/>
      <c r="G1" s="76" t="str">
        <f>KPDV001!A20</f>
        <v>1-8</v>
      </c>
      <c r="H1" s="77"/>
      <c r="I1" s="77"/>
      <c r="J1" s="77"/>
      <c r="K1" s="77"/>
      <c r="L1" s="77"/>
      <c r="M1" s="77"/>
      <c r="N1" s="77"/>
      <c r="O1" s="77"/>
      <c r="P1" s="77"/>
    </row>
    <row r="2" spans="1:16" s="396" customFormat="1" ht="12.75" x14ac:dyDescent="0.2">
      <c r="A2" s="40" t="str">
        <f>KPDV001!A3</f>
        <v>Būves nosaukums:  Dzīvojamā ēka  ar kad. apz. 17000440113 001</v>
      </c>
      <c r="B2" s="40"/>
      <c r="C2" s="40"/>
      <c r="D2" s="40"/>
      <c r="E2" s="40"/>
      <c r="F2" s="40"/>
      <c r="G2" s="40"/>
      <c r="H2" s="40"/>
      <c r="I2" s="40"/>
      <c r="J2" s="40"/>
      <c r="K2" s="40"/>
      <c r="L2" s="40"/>
      <c r="M2" s="40"/>
      <c r="N2" s="40"/>
      <c r="O2" s="40"/>
      <c r="P2" s="40"/>
    </row>
    <row r="3" spans="1:16" s="396" customFormat="1" ht="12.75" x14ac:dyDescent="0.2">
      <c r="A3" s="40" t="str">
        <f>KPDV001!A4</f>
        <v xml:space="preserve">Objekta nosaukums: Dzīvojamo ēku fasāžu vienkāršota atjaunošana </v>
      </c>
      <c r="B3" s="40"/>
      <c r="C3" s="40"/>
      <c r="D3" s="40"/>
      <c r="E3" s="40"/>
      <c r="F3" s="40"/>
      <c r="G3" s="40"/>
      <c r="H3" s="40"/>
      <c r="I3" s="40"/>
      <c r="J3" s="40"/>
      <c r="K3" s="40"/>
      <c r="L3" s="40"/>
      <c r="M3" s="40"/>
      <c r="N3" s="40"/>
      <c r="O3" s="40"/>
      <c r="P3" s="40"/>
    </row>
    <row r="4" spans="1:16" s="396" customFormat="1" ht="12.75" x14ac:dyDescent="0.2">
      <c r="A4" s="40" t="str">
        <f>KPDV001!A5</f>
        <v>Objekta adrese: M.Kempes 6, Liepājā</v>
      </c>
      <c r="B4" s="40"/>
      <c r="C4" s="40"/>
      <c r="D4" s="40"/>
      <c r="E4" s="40"/>
      <c r="F4" s="40"/>
      <c r="G4" s="40"/>
      <c r="H4" s="40"/>
      <c r="I4" s="40"/>
      <c r="J4" s="40"/>
      <c r="K4" s="40"/>
      <c r="L4" s="40"/>
      <c r="M4" s="40"/>
      <c r="N4" s="40"/>
      <c r="O4" s="40"/>
      <c r="P4" s="40"/>
    </row>
    <row r="5" spans="1:16" s="396" customFormat="1" ht="12.75" x14ac:dyDescent="0.2">
      <c r="A5" s="40" t="str">
        <f>KPDV001!A6</f>
        <v>Pasūtījuma Nr.WS-39-17</v>
      </c>
      <c r="B5" s="40"/>
      <c r="C5" s="40"/>
      <c r="D5" s="40"/>
      <c r="E5" s="40"/>
      <c r="F5" s="40"/>
      <c r="G5" s="40"/>
      <c r="H5" s="40"/>
      <c r="I5" s="40"/>
      <c r="J5" s="40"/>
      <c r="K5" s="40"/>
      <c r="L5" s="40"/>
      <c r="M5" s="40"/>
      <c r="N5" s="40"/>
      <c r="O5" s="40"/>
      <c r="P5" s="40"/>
    </row>
    <row r="6" spans="1:16" s="396" customFormat="1" ht="12.75" x14ac:dyDescent="0.2">
      <c r="A6" s="40" t="str">
        <f>KPDV001!A7</f>
        <v>Pasūtītājs: SIA "Liepājas Namu Apsaimniekotājs"</v>
      </c>
      <c r="B6" s="40"/>
      <c r="C6" s="40"/>
      <c r="D6" s="40"/>
      <c r="E6" s="40"/>
      <c r="F6" s="40"/>
      <c r="G6" s="40"/>
      <c r="H6" s="40"/>
      <c r="I6" s="40"/>
      <c r="J6" s="40"/>
      <c r="K6" s="40"/>
      <c r="L6" s="40"/>
      <c r="M6" s="40"/>
      <c r="N6" s="40"/>
      <c r="O6" s="40"/>
      <c r="P6" s="40"/>
    </row>
    <row r="7" spans="1:16" s="396" customFormat="1" ht="12.75" x14ac:dyDescent="0.2">
      <c r="A7" s="40"/>
      <c r="B7" s="40"/>
      <c r="C7" s="507" t="s">
        <v>600</v>
      </c>
      <c r="D7" s="40" t="s">
        <v>621</v>
      </c>
      <c r="E7" s="40"/>
      <c r="F7" s="40"/>
      <c r="G7" s="40" t="s">
        <v>602</v>
      </c>
      <c r="H7" s="40"/>
      <c r="I7" s="40"/>
      <c r="J7" s="40"/>
      <c r="K7" s="40"/>
      <c r="L7" s="40"/>
      <c r="M7" s="40"/>
      <c r="N7" s="40"/>
      <c r="O7" s="40"/>
      <c r="P7" s="40"/>
    </row>
    <row r="8" spans="1:16" s="397" customFormat="1" ht="12.75" x14ac:dyDescent="0.2">
      <c r="A8" s="490" t="s">
        <v>30</v>
      </c>
      <c r="B8" s="490"/>
      <c r="C8" s="490"/>
      <c r="D8" s="490"/>
      <c r="E8" s="490"/>
      <c r="F8" s="490"/>
      <c r="G8" s="490"/>
      <c r="H8" s="490"/>
      <c r="I8" s="490"/>
      <c r="J8" s="490"/>
      <c r="K8" s="490"/>
      <c r="L8" s="490"/>
      <c r="M8" s="490"/>
      <c r="N8" s="490"/>
      <c r="O8" s="490"/>
      <c r="P8" s="79">
        <f>P43</f>
        <v>0</v>
      </c>
    </row>
    <row r="9" spans="1:16" s="399" customFormat="1" ht="12.75" x14ac:dyDescent="0.2">
      <c r="A9" s="398" t="s">
        <v>433</v>
      </c>
      <c r="B9" s="398"/>
      <c r="C9" s="398"/>
      <c r="D9" s="398"/>
      <c r="E9" s="398"/>
      <c r="F9" s="398"/>
      <c r="G9" s="398"/>
      <c r="H9" s="398"/>
      <c r="I9" s="398"/>
      <c r="J9" s="398"/>
      <c r="K9" s="398"/>
      <c r="L9" s="398"/>
      <c r="M9" s="398"/>
      <c r="N9" s="398"/>
      <c r="O9" s="398"/>
      <c r="P9" s="474" t="s">
        <v>518</v>
      </c>
    </row>
    <row r="10" spans="1:16" s="400" customFormat="1" ht="10.15" customHeight="1" x14ac:dyDescent="0.2">
      <c r="A10" s="491" t="s">
        <v>32</v>
      </c>
      <c r="B10" s="491" t="s">
        <v>33</v>
      </c>
      <c r="C10" s="492" t="s">
        <v>34</v>
      </c>
      <c r="D10" s="491" t="s">
        <v>35</v>
      </c>
      <c r="E10" s="491" t="s">
        <v>36</v>
      </c>
      <c r="F10" s="493" t="s">
        <v>37</v>
      </c>
      <c r="G10" s="493"/>
      <c r="H10" s="493"/>
      <c r="I10" s="493"/>
      <c r="J10" s="493"/>
      <c r="K10" s="493"/>
      <c r="L10" s="493" t="s">
        <v>38</v>
      </c>
      <c r="M10" s="493"/>
      <c r="N10" s="493"/>
      <c r="O10" s="493"/>
      <c r="P10" s="493"/>
    </row>
    <row r="11" spans="1:16" s="400" customFormat="1" ht="45" x14ac:dyDescent="0.2">
      <c r="A11" s="491"/>
      <c r="B11" s="491"/>
      <c r="C11" s="492"/>
      <c r="D11" s="491"/>
      <c r="E11" s="491"/>
      <c r="F11" s="83" t="s">
        <v>39</v>
      </c>
      <c r="G11" s="83" t="s">
        <v>40</v>
      </c>
      <c r="H11" s="83" t="s">
        <v>41</v>
      </c>
      <c r="I11" s="83" t="s">
        <v>42</v>
      </c>
      <c r="J11" s="83" t="s">
        <v>43</v>
      </c>
      <c r="K11" s="83" t="s">
        <v>44</v>
      </c>
      <c r="L11" s="83" t="s">
        <v>45</v>
      </c>
      <c r="M11" s="83" t="s">
        <v>41</v>
      </c>
      <c r="N11" s="83" t="s">
        <v>42</v>
      </c>
      <c r="O11" s="83" t="s">
        <v>43</v>
      </c>
      <c r="P11" s="83" t="s">
        <v>46</v>
      </c>
    </row>
    <row r="12" spans="1:16" s="401" customFormat="1" ht="10.15" customHeight="1" x14ac:dyDescent="0.2">
      <c r="A12" s="298">
        <v>1</v>
      </c>
      <c r="B12" s="298">
        <v>2</v>
      </c>
      <c r="C12" s="298">
        <v>3</v>
      </c>
      <c r="D12" s="298">
        <v>4</v>
      </c>
      <c r="E12" s="300">
        <v>5</v>
      </c>
      <c r="F12" s="298">
        <v>6</v>
      </c>
      <c r="G12" s="298">
        <v>7</v>
      </c>
      <c r="H12" s="298">
        <v>8</v>
      </c>
      <c r="I12" s="298">
        <v>9</v>
      </c>
      <c r="J12" s="298">
        <v>10</v>
      </c>
      <c r="K12" s="298">
        <v>11</v>
      </c>
      <c r="L12" s="298">
        <v>12</v>
      </c>
      <c r="M12" s="298">
        <v>13</v>
      </c>
      <c r="N12" s="298">
        <v>14</v>
      </c>
      <c r="O12" s="298">
        <v>15</v>
      </c>
      <c r="P12" s="298">
        <v>16</v>
      </c>
    </row>
    <row r="13" spans="1:16" s="1" customFormat="1" ht="10.15" customHeight="1" x14ac:dyDescent="0.2">
      <c r="A13" s="423"/>
      <c r="B13" s="500" t="s">
        <v>434</v>
      </c>
      <c r="C13" s="500"/>
      <c r="D13" s="423"/>
      <c r="E13" s="423"/>
      <c r="F13" s="424"/>
      <c r="G13" s="424"/>
      <c r="H13" s="424"/>
      <c r="I13" s="424"/>
      <c r="J13" s="424"/>
      <c r="K13" s="424"/>
      <c r="L13" s="424"/>
      <c r="M13" s="424"/>
      <c r="N13" s="424"/>
      <c r="O13" s="424"/>
      <c r="P13" s="424"/>
    </row>
    <row r="14" spans="1:16" s="1" customFormat="1" ht="22.5" x14ac:dyDescent="0.2">
      <c r="A14" s="425">
        <v>1</v>
      </c>
      <c r="B14" s="426"/>
      <c r="C14" s="427" t="s">
        <v>435</v>
      </c>
      <c r="D14" s="425" t="s">
        <v>233</v>
      </c>
      <c r="E14" s="425">
        <v>4</v>
      </c>
      <c r="F14" s="428"/>
      <c r="G14" s="428"/>
      <c r="H14" s="428"/>
      <c r="I14" s="429"/>
      <c r="J14" s="429"/>
      <c r="K14" s="428"/>
      <c r="L14" s="428"/>
      <c r="M14" s="428"/>
      <c r="N14" s="428"/>
      <c r="O14" s="428"/>
      <c r="P14" s="428"/>
    </row>
    <row r="15" spans="1:16" s="1" customFormat="1" ht="22.5" x14ac:dyDescent="0.2">
      <c r="A15" s="425">
        <v>2</v>
      </c>
      <c r="B15" s="426"/>
      <c r="C15" s="427" t="s">
        <v>436</v>
      </c>
      <c r="D15" s="425" t="s">
        <v>233</v>
      </c>
      <c r="E15" s="425">
        <v>4</v>
      </c>
      <c r="F15" s="428"/>
      <c r="G15" s="428"/>
      <c r="H15" s="428"/>
      <c r="I15" s="429"/>
      <c r="J15" s="429"/>
      <c r="K15" s="428"/>
      <c r="L15" s="428"/>
      <c r="M15" s="428"/>
      <c r="N15" s="428"/>
      <c r="O15" s="428"/>
      <c r="P15" s="428"/>
    </row>
    <row r="16" spans="1:16" s="1" customFormat="1" ht="22.5" x14ac:dyDescent="0.2">
      <c r="A16" s="425">
        <v>3</v>
      </c>
      <c r="B16" s="426"/>
      <c r="C16" s="427" t="s">
        <v>437</v>
      </c>
      <c r="D16" s="425" t="s">
        <v>233</v>
      </c>
      <c r="E16" s="425">
        <v>4</v>
      </c>
      <c r="F16" s="428"/>
      <c r="G16" s="428"/>
      <c r="H16" s="428"/>
      <c r="I16" s="429"/>
      <c r="J16" s="429"/>
      <c r="K16" s="428"/>
      <c r="L16" s="428"/>
      <c r="M16" s="428"/>
      <c r="N16" s="428"/>
      <c r="O16" s="428"/>
      <c r="P16" s="428"/>
    </row>
    <row r="17" spans="1:16" s="1" customFormat="1" ht="22.5" x14ac:dyDescent="0.2">
      <c r="A17" s="425">
        <v>4</v>
      </c>
      <c r="B17" s="426"/>
      <c r="C17" s="427" t="s">
        <v>609</v>
      </c>
      <c r="D17" s="425" t="s">
        <v>49</v>
      </c>
      <c r="E17" s="425">
        <v>80</v>
      </c>
      <c r="F17" s="428"/>
      <c r="G17" s="428"/>
      <c r="H17" s="428"/>
      <c r="I17" s="429"/>
      <c r="J17" s="429"/>
      <c r="K17" s="428"/>
      <c r="L17" s="428"/>
      <c r="M17" s="428"/>
      <c r="N17" s="428"/>
      <c r="O17" s="428"/>
      <c r="P17" s="428"/>
    </row>
    <row r="18" spans="1:16" s="1" customFormat="1" ht="22.5" x14ac:dyDescent="0.2">
      <c r="A18" s="425">
        <v>5</v>
      </c>
      <c r="B18" s="426"/>
      <c r="C18" s="427" t="s">
        <v>610</v>
      </c>
      <c r="D18" s="425" t="s">
        <v>49</v>
      </c>
      <c r="E18" s="425">
        <v>60</v>
      </c>
      <c r="F18" s="428"/>
      <c r="G18" s="428"/>
      <c r="H18" s="428"/>
      <c r="I18" s="429"/>
      <c r="J18" s="429"/>
      <c r="K18" s="428"/>
      <c r="L18" s="428"/>
      <c r="M18" s="428"/>
      <c r="N18" s="428"/>
      <c r="O18" s="428"/>
      <c r="P18" s="428"/>
    </row>
    <row r="19" spans="1:16" s="1" customFormat="1" ht="22.5" x14ac:dyDescent="0.2">
      <c r="A19" s="425">
        <v>6</v>
      </c>
      <c r="B19" s="426"/>
      <c r="C19" s="427" t="s">
        <v>611</v>
      </c>
      <c r="D19" s="425" t="s">
        <v>49</v>
      </c>
      <c r="E19" s="425">
        <v>75</v>
      </c>
      <c r="F19" s="428"/>
      <c r="G19" s="428"/>
      <c r="H19" s="428"/>
      <c r="I19" s="429"/>
      <c r="J19" s="429"/>
      <c r="K19" s="428"/>
      <c r="L19" s="428"/>
      <c r="M19" s="428"/>
      <c r="N19" s="428"/>
      <c r="O19" s="428"/>
      <c r="P19" s="428"/>
    </row>
    <row r="20" spans="1:16" s="1" customFormat="1" ht="33.75" x14ac:dyDescent="0.2">
      <c r="A20" s="425">
        <v>7</v>
      </c>
      <c r="B20" s="426"/>
      <c r="C20" s="427" t="s">
        <v>612</v>
      </c>
      <c r="D20" s="425" t="s">
        <v>49</v>
      </c>
      <c r="E20" s="425">
        <v>60</v>
      </c>
      <c r="F20" s="428"/>
      <c r="G20" s="428"/>
      <c r="H20" s="428"/>
      <c r="I20" s="429"/>
      <c r="J20" s="429"/>
      <c r="K20" s="428"/>
      <c r="L20" s="428"/>
      <c r="M20" s="428"/>
      <c r="N20" s="428"/>
      <c r="O20" s="428"/>
      <c r="P20" s="428"/>
    </row>
    <row r="21" spans="1:16" s="1" customFormat="1" ht="22.5" x14ac:dyDescent="0.2">
      <c r="A21" s="425">
        <v>8</v>
      </c>
      <c r="B21" s="426"/>
      <c r="C21" s="427" t="s">
        <v>613</v>
      </c>
      <c r="D21" s="425" t="s">
        <v>233</v>
      </c>
      <c r="E21" s="425">
        <v>4</v>
      </c>
      <c r="F21" s="428"/>
      <c r="G21" s="428"/>
      <c r="H21" s="428"/>
      <c r="I21" s="429"/>
      <c r="J21" s="429"/>
      <c r="K21" s="428"/>
      <c r="L21" s="428"/>
      <c r="M21" s="428"/>
      <c r="N21" s="428"/>
      <c r="O21" s="428"/>
      <c r="P21" s="428"/>
    </row>
    <row r="22" spans="1:16" s="1" customFormat="1" ht="22.5" x14ac:dyDescent="0.2">
      <c r="A22" s="425">
        <v>9</v>
      </c>
      <c r="B22" s="426"/>
      <c r="C22" s="427" t="s">
        <v>614</v>
      </c>
      <c r="D22" s="425" t="s">
        <v>78</v>
      </c>
      <c r="E22" s="425">
        <v>4</v>
      </c>
      <c r="F22" s="428"/>
      <c r="G22" s="428"/>
      <c r="H22" s="428"/>
      <c r="I22" s="429"/>
      <c r="J22" s="429"/>
      <c r="K22" s="428"/>
      <c r="L22" s="428"/>
      <c r="M22" s="428"/>
      <c r="N22" s="428"/>
      <c r="O22" s="428"/>
      <c r="P22" s="428"/>
    </row>
    <row r="23" spans="1:16" s="1" customFormat="1" ht="22.5" x14ac:dyDescent="0.2">
      <c r="A23" s="425">
        <v>10</v>
      </c>
      <c r="B23" s="426"/>
      <c r="C23" s="427" t="s">
        <v>615</v>
      </c>
      <c r="D23" s="425" t="s">
        <v>78</v>
      </c>
      <c r="E23" s="425">
        <v>4</v>
      </c>
      <c r="F23" s="428"/>
      <c r="G23" s="428"/>
      <c r="H23" s="428"/>
      <c r="I23" s="429"/>
      <c r="J23" s="429"/>
      <c r="K23" s="428"/>
      <c r="L23" s="428"/>
      <c r="M23" s="428"/>
      <c r="N23" s="428"/>
      <c r="O23" s="428"/>
      <c r="P23" s="428"/>
    </row>
    <row r="24" spans="1:16" s="1" customFormat="1" ht="22.5" x14ac:dyDescent="0.2">
      <c r="A24" s="425">
        <v>11</v>
      </c>
      <c r="B24" s="426"/>
      <c r="C24" s="427" t="s">
        <v>438</v>
      </c>
      <c r="D24" s="425" t="s">
        <v>233</v>
      </c>
      <c r="E24" s="425">
        <v>4</v>
      </c>
      <c r="F24" s="428"/>
      <c r="G24" s="428"/>
      <c r="H24" s="428"/>
      <c r="I24" s="429"/>
      <c r="J24" s="429"/>
      <c r="K24" s="428"/>
      <c r="L24" s="428"/>
      <c r="M24" s="428"/>
      <c r="N24" s="428"/>
      <c r="O24" s="428"/>
      <c r="P24" s="428"/>
    </row>
    <row r="25" spans="1:16" s="1" customFormat="1" ht="22.5" x14ac:dyDescent="0.2">
      <c r="A25" s="425">
        <v>12</v>
      </c>
      <c r="B25" s="426"/>
      <c r="C25" s="427" t="s">
        <v>439</v>
      </c>
      <c r="D25" s="425" t="s">
        <v>78</v>
      </c>
      <c r="E25" s="425">
        <v>80</v>
      </c>
      <c r="F25" s="428"/>
      <c r="G25" s="428"/>
      <c r="H25" s="428"/>
      <c r="I25" s="429"/>
      <c r="J25" s="429"/>
      <c r="K25" s="428"/>
      <c r="L25" s="428"/>
      <c r="M25" s="428"/>
      <c r="N25" s="428"/>
      <c r="O25" s="428"/>
      <c r="P25" s="428"/>
    </row>
    <row r="26" spans="1:16" s="1" customFormat="1" ht="22.5" x14ac:dyDescent="0.2">
      <c r="A26" s="425">
        <v>13</v>
      </c>
      <c r="B26" s="426"/>
      <c r="C26" s="427" t="s">
        <v>440</v>
      </c>
      <c r="D26" s="425" t="s">
        <v>78</v>
      </c>
      <c r="E26" s="425">
        <v>60</v>
      </c>
      <c r="F26" s="428"/>
      <c r="G26" s="428"/>
      <c r="H26" s="428"/>
      <c r="I26" s="429"/>
      <c r="J26" s="429"/>
      <c r="K26" s="428"/>
      <c r="L26" s="428"/>
      <c r="M26" s="428"/>
      <c r="N26" s="428"/>
      <c r="O26" s="428"/>
      <c r="P26" s="428"/>
    </row>
    <row r="27" spans="1:16" s="1" customFormat="1" ht="22.5" x14ac:dyDescent="0.2">
      <c r="A27" s="425">
        <v>14</v>
      </c>
      <c r="B27" s="426"/>
      <c r="C27" s="427" t="s">
        <v>616</v>
      </c>
      <c r="D27" s="425" t="s">
        <v>78</v>
      </c>
      <c r="E27" s="425">
        <v>12</v>
      </c>
      <c r="F27" s="428"/>
      <c r="G27" s="428"/>
      <c r="H27" s="428"/>
      <c r="I27" s="429"/>
      <c r="J27" s="429"/>
      <c r="K27" s="428"/>
      <c r="L27" s="428"/>
      <c r="M27" s="428"/>
      <c r="N27" s="428"/>
      <c r="O27" s="428"/>
      <c r="P27" s="428"/>
    </row>
    <row r="28" spans="1:16" s="1" customFormat="1" x14ac:dyDescent="0.2">
      <c r="A28" s="425">
        <v>15</v>
      </c>
      <c r="B28" s="426"/>
      <c r="C28" s="427" t="s">
        <v>617</v>
      </c>
      <c r="D28" s="425" t="s">
        <v>78</v>
      </c>
      <c r="E28" s="425">
        <v>8</v>
      </c>
      <c r="F28" s="428"/>
      <c r="G28" s="428"/>
      <c r="H28" s="428"/>
      <c r="I28" s="429"/>
      <c r="J28" s="429"/>
      <c r="K28" s="428"/>
      <c r="L28" s="428"/>
      <c r="M28" s="428"/>
      <c r="N28" s="428"/>
      <c r="O28" s="428"/>
      <c r="P28" s="428"/>
    </row>
    <row r="29" spans="1:16" s="1" customFormat="1" x14ac:dyDescent="0.2">
      <c r="A29" s="425">
        <v>16</v>
      </c>
      <c r="B29" s="426"/>
      <c r="C29" s="427" t="s">
        <v>618</v>
      </c>
      <c r="D29" s="425" t="s">
        <v>78</v>
      </c>
      <c r="E29" s="425">
        <v>4</v>
      </c>
      <c r="F29" s="428"/>
      <c r="G29" s="428"/>
      <c r="H29" s="428"/>
      <c r="I29" s="429"/>
      <c r="J29" s="429"/>
      <c r="K29" s="428"/>
      <c r="L29" s="428"/>
      <c r="M29" s="428"/>
      <c r="N29" s="428"/>
      <c r="O29" s="428"/>
      <c r="P29" s="428"/>
    </row>
    <row r="30" spans="1:16" s="1" customFormat="1" ht="22.5" x14ac:dyDescent="0.2">
      <c r="A30" s="425">
        <v>17</v>
      </c>
      <c r="B30" s="426"/>
      <c r="C30" s="427" t="s">
        <v>619</v>
      </c>
      <c r="D30" s="425" t="s">
        <v>78</v>
      </c>
      <c r="E30" s="425">
        <v>4</v>
      </c>
      <c r="F30" s="428"/>
      <c r="G30" s="428"/>
      <c r="H30" s="428"/>
      <c r="I30" s="429"/>
      <c r="J30" s="429"/>
      <c r="K30" s="428"/>
      <c r="L30" s="428"/>
      <c r="M30" s="428"/>
      <c r="N30" s="428"/>
      <c r="O30" s="428"/>
      <c r="P30" s="428"/>
    </row>
    <row r="31" spans="1:16" s="1" customFormat="1" x14ac:dyDescent="0.2">
      <c r="A31" s="425">
        <v>18</v>
      </c>
      <c r="B31" s="426"/>
      <c r="C31" s="427" t="s">
        <v>620</v>
      </c>
      <c r="D31" s="425" t="s">
        <v>441</v>
      </c>
      <c r="E31" s="425">
        <v>1</v>
      </c>
      <c r="F31" s="428"/>
      <c r="G31" s="428"/>
      <c r="H31" s="428"/>
      <c r="I31" s="429"/>
      <c r="J31" s="429"/>
      <c r="K31" s="428"/>
      <c r="L31" s="428"/>
      <c r="M31" s="428"/>
      <c r="N31" s="428"/>
      <c r="O31" s="428"/>
      <c r="P31" s="428"/>
    </row>
    <row r="32" spans="1:16" s="1" customFormat="1" x14ac:dyDescent="0.2">
      <c r="A32" s="425">
        <v>19</v>
      </c>
      <c r="B32" s="426"/>
      <c r="C32" s="427" t="s">
        <v>442</v>
      </c>
      <c r="D32" s="425" t="s">
        <v>49</v>
      </c>
      <c r="E32" s="425">
        <v>75</v>
      </c>
      <c r="F32" s="428"/>
      <c r="G32" s="428"/>
      <c r="H32" s="428"/>
      <c r="I32" s="429"/>
      <c r="J32" s="429"/>
      <c r="K32" s="428"/>
      <c r="L32" s="428"/>
      <c r="M32" s="428"/>
      <c r="N32" s="428"/>
      <c r="O32" s="428"/>
      <c r="P32" s="428"/>
    </row>
    <row r="33" spans="1:16" s="1" customFormat="1" x14ac:dyDescent="0.2">
      <c r="A33" s="425">
        <v>20</v>
      </c>
      <c r="B33" s="426"/>
      <c r="C33" s="427" t="s">
        <v>443</v>
      </c>
      <c r="D33" s="425" t="s">
        <v>233</v>
      </c>
      <c r="E33" s="425">
        <v>1</v>
      </c>
      <c r="F33" s="428"/>
      <c r="G33" s="428"/>
      <c r="H33" s="428"/>
      <c r="I33" s="429"/>
      <c r="J33" s="429"/>
      <c r="K33" s="428"/>
      <c r="L33" s="428"/>
      <c r="M33" s="428"/>
      <c r="N33" s="428"/>
      <c r="O33" s="428"/>
      <c r="P33" s="428"/>
    </row>
    <row r="34" spans="1:16" s="1" customFormat="1" x14ac:dyDescent="0.2">
      <c r="A34" s="425">
        <v>21</v>
      </c>
      <c r="B34" s="426"/>
      <c r="C34" s="427" t="s">
        <v>444</v>
      </c>
      <c r="D34" s="425" t="s">
        <v>49</v>
      </c>
      <c r="E34" s="425">
        <v>75</v>
      </c>
      <c r="F34" s="428"/>
      <c r="G34" s="428"/>
      <c r="H34" s="428"/>
      <c r="I34" s="429"/>
      <c r="J34" s="429"/>
      <c r="K34" s="428"/>
      <c r="L34" s="428"/>
      <c r="M34" s="428"/>
      <c r="N34" s="428"/>
      <c r="O34" s="428"/>
      <c r="P34" s="428"/>
    </row>
    <row r="35" spans="1:16" s="1" customFormat="1" x14ac:dyDescent="0.2">
      <c r="A35" s="425">
        <v>22</v>
      </c>
      <c r="B35" s="426"/>
      <c r="C35" s="427" t="s">
        <v>445</v>
      </c>
      <c r="D35" s="425" t="s">
        <v>78</v>
      </c>
      <c r="E35" s="425">
        <v>12</v>
      </c>
      <c r="F35" s="428"/>
      <c r="G35" s="428"/>
      <c r="H35" s="428"/>
      <c r="I35" s="429"/>
      <c r="J35" s="429"/>
      <c r="K35" s="428"/>
      <c r="L35" s="428"/>
      <c r="M35" s="428"/>
      <c r="N35" s="428"/>
      <c r="O35" s="428"/>
      <c r="P35" s="428"/>
    </row>
    <row r="36" spans="1:16" s="1" customFormat="1" x14ac:dyDescent="0.2">
      <c r="A36" s="425">
        <v>23</v>
      </c>
      <c r="B36" s="426"/>
      <c r="C36" s="427" t="s">
        <v>446</v>
      </c>
      <c r="D36" s="425" t="s">
        <v>233</v>
      </c>
      <c r="E36" s="425">
        <v>1</v>
      </c>
      <c r="F36" s="428"/>
      <c r="G36" s="428"/>
      <c r="H36" s="428"/>
      <c r="I36" s="429"/>
      <c r="J36" s="429"/>
      <c r="K36" s="428"/>
      <c r="L36" s="428"/>
      <c r="M36" s="428"/>
      <c r="N36" s="428"/>
      <c r="O36" s="428"/>
      <c r="P36" s="428"/>
    </row>
    <row r="37" spans="1:16" s="1" customFormat="1" x14ac:dyDescent="0.2">
      <c r="A37" s="425">
        <v>24</v>
      </c>
      <c r="B37" s="426"/>
      <c r="C37" s="427" t="s">
        <v>447</v>
      </c>
      <c r="D37" s="425" t="s">
        <v>55</v>
      </c>
      <c r="E37" s="425">
        <v>9</v>
      </c>
      <c r="F37" s="428"/>
      <c r="G37" s="428"/>
      <c r="H37" s="428"/>
      <c r="I37" s="429"/>
      <c r="J37" s="429"/>
      <c r="K37" s="428"/>
      <c r="L37" s="428"/>
      <c r="M37" s="428"/>
      <c r="N37" s="428"/>
      <c r="O37" s="428"/>
      <c r="P37" s="428"/>
    </row>
    <row r="38" spans="1:16" s="1" customFormat="1" x14ac:dyDescent="0.2">
      <c r="A38" s="425">
        <v>25</v>
      </c>
      <c r="B38" s="426"/>
      <c r="C38" s="427" t="s">
        <v>448</v>
      </c>
      <c r="D38" s="425" t="s">
        <v>55</v>
      </c>
      <c r="E38" s="425">
        <v>38</v>
      </c>
      <c r="F38" s="428"/>
      <c r="G38" s="428"/>
      <c r="H38" s="428"/>
      <c r="I38" s="429"/>
      <c r="J38" s="429"/>
      <c r="K38" s="428"/>
      <c r="L38" s="428"/>
      <c r="M38" s="428"/>
      <c r="N38" s="428"/>
      <c r="O38" s="428"/>
      <c r="P38" s="428"/>
    </row>
    <row r="39" spans="1:16" s="1" customFormat="1" x14ac:dyDescent="0.2">
      <c r="A39" s="425">
        <v>26</v>
      </c>
      <c r="B39" s="426"/>
      <c r="C39" s="427" t="s">
        <v>449</v>
      </c>
      <c r="D39" s="425" t="s">
        <v>233</v>
      </c>
      <c r="E39" s="425">
        <v>1</v>
      </c>
      <c r="F39" s="428"/>
      <c r="G39" s="428"/>
      <c r="H39" s="428"/>
      <c r="I39" s="429"/>
      <c r="J39" s="429"/>
      <c r="K39" s="428"/>
      <c r="L39" s="428"/>
      <c r="M39" s="428"/>
      <c r="N39" s="428"/>
      <c r="O39" s="428"/>
      <c r="P39" s="428"/>
    </row>
    <row r="40" spans="1:16" s="1" customFormat="1" x14ac:dyDescent="0.2">
      <c r="A40" s="425">
        <v>27</v>
      </c>
      <c r="B40" s="426"/>
      <c r="C40" s="427" t="s">
        <v>450</v>
      </c>
      <c r="D40" s="425" t="s">
        <v>233</v>
      </c>
      <c r="E40" s="425">
        <v>1</v>
      </c>
      <c r="F40" s="428"/>
      <c r="G40" s="428"/>
      <c r="H40" s="428"/>
      <c r="I40" s="429"/>
      <c r="J40" s="429"/>
      <c r="K40" s="428"/>
      <c r="L40" s="428"/>
      <c r="M40" s="428"/>
      <c r="N40" s="428"/>
      <c r="O40" s="428"/>
      <c r="P40" s="428"/>
    </row>
    <row r="41" spans="1:16" s="1" customFormat="1" ht="22.5" x14ac:dyDescent="0.2">
      <c r="C41" s="475" t="s">
        <v>519</v>
      </c>
      <c r="D41" s="187"/>
      <c r="E41" s="419"/>
      <c r="F41" s="419"/>
      <c r="G41" s="419"/>
      <c r="H41" s="419"/>
      <c r="I41" s="419"/>
      <c r="J41" s="419"/>
      <c r="K41" s="183"/>
      <c r="L41" s="183">
        <f>SUM(L13:L40)</f>
        <v>0</v>
      </c>
      <c r="M41" s="183">
        <f>SUM(M13:M40)</f>
        <v>0</v>
      </c>
      <c r="N41" s="183">
        <f>SUM(N13:N40)</f>
        <v>0</v>
      </c>
      <c r="O41" s="183">
        <f>SUM(O13:O40)</f>
        <v>0</v>
      </c>
      <c r="P41" s="183">
        <f>SUM(P13:P40)</f>
        <v>0</v>
      </c>
    </row>
    <row r="42" spans="1:16" s="1" customFormat="1" x14ac:dyDescent="0.2">
      <c r="C42" s="186"/>
      <c r="D42" s="191"/>
      <c r="E42" s="420"/>
      <c r="F42" s="189"/>
      <c r="G42" s="419"/>
      <c r="H42" s="419"/>
      <c r="I42" s="419"/>
      <c r="J42" s="419"/>
      <c r="K42" s="419"/>
      <c r="L42" s="421"/>
      <c r="M42" s="421"/>
      <c r="N42" s="421"/>
      <c r="O42" s="421"/>
      <c r="P42" s="421"/>
    </row>
    <row r="43" spans="1:16" s="1" customFormat="1" x14ac:dyDescent="0.2">
      <c r="C43" s="185"/>
      <c r="D43" s="420"/>
      <c r="E43" s="191"/>
      <c r="F43" s="419"/>
      <c r="G43" s="420"/>
      <c r="H43" s="419"/>
      <c r="I43" s="419"/>
      <c r="J43" s="419"/>
      <c r="K43" s="419"/>
      <c r="L43" s="192"/>
      <c r="M43" s="192"/>
      <c r="N43" s="192"/>
      <c r="O43" s="192"/>
      <c r="P43" s="422"/>
    </row>
    <row r="44" spans="1:16" s="1" customFormat="1" x14ac:dyDescent="0.2">
      <c r="C44" s="29"/>
      <c r="D44" s="2"/>
      <c r="E44" s="2"/>
      <c r="F44" s="2"/>
      <c r="G44" s="2"/>
      <c r="H44" s="2"/>
      <c r="I44" s="2"/>
      <c r="J44" s="2"/>
      <c r="K44" s="2"/>
      <c r="L44" s="2"/>
      <c r="M44" s="2"/>
      <c r="N44" s="2"/>
      <c r="O44" s="2"/>
      <c r="P44" s="2"/>
    </row>
    <row r="45" spans="1:16" s="1" customFormat="1" x14ac:dyDescent="0.2">
      <c r="C45" s="29" t="str">
        <f>K!$B$19</f>
        <v>Sastādīja:</v>
      </c>
      <c r="D45" s="2"/>
      <c r="E45" s="2"/>
      <c r="F45" s="2"/>
      <c r="G45" s="2"/>
      <c r="H45" s="2"/>
      <c r="I45" s="2"/>
      <c r="J45" s="2"/>
      <c r="K45" s="2"/>
      <c r="L45" s="2"/>
      <c r="M45" s="2"/>
      <c r="N45" s="2"/>
      <c r="O45" s="2"/>
      <c r="P45" s="2"/>
    </row>
    <row r="46" spans="1:16" s="1" customFormat="1" x14ac:dyDescent="0.2">
      <c r="C46" s="29" t="str">
        <f>K!$B$20</f>
        <v>Tāme sastādīta</v>
      </c>
      <c r="D46" s="2"/>
      <c r="E46" s="2"/>
      <c r="F46" s="2"/>
      <c r="G46" s="2"/>
      <c r="H46" s="2"/>
      <c r="I46" s="2"/>
      <c r="J46" s="2"/>
      <c r="K46" s="2"/>
      <c r="L46" s="2"/>
      <c r="M46" s="2"/>
      <c r="N46" s="2"/>
      <c r="O46" s="2"/>
      <c r="P46" s="2"/>
    </row>
    <row r="47" spans="1:16" s="1" customFormat="1" x14ac:dyDescent="0.2">
      <c r="C47" s="29"/>
      <c r="D47" s="2"/>
      <c r="E47" s="2"/>
      <c r="F47" s="2"/>
      <c r="G47" s="2"/>
      <c r="H47" s="2"/>
      <c r="I47" s="2"/>
      <c r="J47" s="2"/>
      <c r="K47" s="2"/>
      <c r="L47" s="2"/>
      <c r="M47" s="2"/>
      <c r="N47" s="2"/>
      <c r="O47" s="2"/>
      <c r="P47" s="2"/>
    </row>
    <row r="48" spans="1:16" s="1" customFormat="1" x14ac:dyDescent="0.2">
      <c r="C48" s="29" t="str">
        <f>K!$B$22</f>
        <v>Pārbaudīja:</v>
      </c>
      <c r="D48" s="2"/>
      <c r="E48" s="2"/>
      <c r="F48" s="2"/>
      <c r="G48" s="2"/>
      <c r="H48" s="2"/>
      <c r="I48" s="2"/>
      <c r="J48" s="2"/>
      <c r="K48" s="2"/>
      <c r="L48" s="2"/>
      <c r="M48" s="2"/>
      <c r="N48" s="2"/>
      <c r="O48" s="2"/>
      <c r="P48" s="2"/>
    </row>
    <row r="49" spans="3:16" s="1" customFormat="1" x14ac:dyDescent="0.2">
      <c r="C49" s="29" t="str">
        <f>K!$B$23</f>
        <v>sertifikāta Nr.</v>
      </c>
      <c r="D49" s="2"/>
      <c r="E49" s="2"/>
      <c r="F49" s="2"/>
      <c r="G49" s="2"/>
      <c r="H49" s="2"/>
      <c r="I49" s="2"/>
      <c r="J49" s="2"/>
      <c r="K49" s="2"/>
      <c r="L49" s="2"/>
      <c r="M49" s="2"/>
      <c r="N49" s="2"/>
      <c r="O49" s="2"/>
      <c r="P49" s="2"/>
    </row>
  </sheetData>
  <sheetProtection selectLockedCells="1" selectUnlockedCells="1"/>
  <mergeCells count="10">
    <mergeCell ref="B13:C13"/>
    <mergeCell ref="A1:F1"/>
    <mergeCell ref="A8:O8"/>
    <mergeCell ref="A10:A11"/>
    <mergeCell ref="B10:B11"/>
    <mergeCell ref="C10:C11"/>
    <mergeCell ref="D10:D11"/>
    <mergeCell ref="E10:E11"/>
    <mergeCell ref="F10:K10"/>
    <mergeCell ref="L10:P10"/>
  </mergeCells>
  <pageMargins left="0" right="0" top="0.78749999999999998" bottom="0.39374999999999999" header="0.51180555555555551" footer="0.51180555555555551"/>
  <pageSetup paperSize="9" scale="94" firstPageNumber="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W33"/>
  <sheetViews>
    <sheetView view="pageBreakPreview" zoomScaleSheetLayoutView="100" workbookViewId="0">
      <selection activeCell="C26" sqref="C26"/>
    </sheetView>
  </sheetViews>
  <sheetFormatPr defaultColWidth="8.5703125" defaultRowHeight="11.25" x14ac:dyDescent="0.2"/>
  <cols>
    <col min="1" max="1" width="5.7109375" style="72" customWidth="1"/>
    <col min="2" max="2" width="40.85546875" style="72" customWidth="1"/>
    <col min="3" max="3" width="12.7109375" style="72" customWidth="1"/>
    <col min="4" max="5" width="10.28515625" style="72" customWidth="1"/>
    <col min="6" max="6" width="10.28515625" style="74" customWidth="1"/>
    <col min="7" max="7" width="11.85546875" style="72" customWidth="1"/>
    <col min="8" max="8" width="7.5703125" style="34" customWidth="1"/>
    <col min="9" max="17" width="7.5703125" style="72" customWidth="1"/>
    <col min="18" max="16384" width="8.5703125" style="72"/>
  </cols>
  <sheetData>
    <row r="1" spans="1:23" s="36" customFormat="1" x14ac:dyDescent="0.2">
      <c r="A1" s="483" t="s">
        <v>451</v>
      </c>
      <c r="B1" s="483"/>
      <c r="C1" s="483"/>
      <c r="D1" s="483"/>
      <c r="E1" s="483"/>
      <c r="F1" s="483"/>
      <c r="G1" s="483"/>
    </row>
    <row r="2" spans="1:23" s="36" customFormat="1" x14ac:dyDescent="0.2">
      <c r="A2" s="483" t="s">
        <v>452</v>
      </c>
      <c r="B2" s="483"/>
      <c r="C2" s="483"/>
      <c r="D2" s="483"/>
      <c r="E2" s="483"/>
      <c r="F2" s="483"/>
      <c r="G2" s="483"/>
    </row>
    <row r="3" spans="1:23" s="36" customFormat="1" x14ac:dyDescent="0.2">
      <c r="A3" s="38" t="s">
        <v>453</v>
      </c>
      <c r="B3" s="430"/>
      <c r="C3" s="430"/>
      <c r="D3" s="430"/>
      <c r="E3" s="430"/>
      <c r="F3" s="430"/>
      <c r="G3" s="430"/>
    </row>
    <row r="4" spans="1:23" s="36" customFormat="1" x14ac:dyDescent="0.2">
      <c r="A4" s="484" t="s">
        <v>11</v>
      </c>
      <c r="B4" s="484"/>
      <c r="C4" s="484"/>
      <c r="D4" s="484"/>
      <c r="E4" s="38"/>
      <c r="F4" s="38"/>
      <c r="G4" s="38"/>
    </row>
    <row r="5" spans="1:23" s="36" customFormat="1" x14ac:dyDescent="0.2">
      <c r="A5" s="38" t="s">
        <v>12</v>
      </c>
      <c r="B5" s="40"/>
      <c r="C5" s="40"/>
      <c r="D5" s="40"/>
      <c r="E5" s="40"/>
      <c r="F5" s="40"/>
      <c r="G5" s="40"/>
    </row>
    <row r="6" spans="1:23" s="36" customFormat="1" x14ac:dyDescent="0.2">
      <c r="A6" s="38" t="s">
        <v>13</v>
      </c>
      <c r="B6" s="40"/>
      <c r="C6" s="40"/>
      <c r="D6" s="40"/>
      <c r="E6" s="40"/>
      <c r="F6" s="40"/>
      <c r="G6" s="40"/>
    </row>
    <row r="7" spans="1:23" s="43" customFormat="1" x14ac:dyDescent="0.2">
      <c r="A7" s="38" t="s">
        <v>14</v>
      </c>
      <c r="B7" s="353"/>
      <c r="C7" s="353"/>
      <c r="D7" s="353"/>
      <c r="E7" s="353"/>
      <c r="F7" s="353"/>
      <c r="G7" s="353"/>
    </row>
    <row r="8" spans="1:23" s="36" customFormat="1" x14ac:dyDescent="0.2">
      <c r="A8" s="501" t="s">
        <v>15</v>
      </c>
      <c r="B8" s="501"/>
      <c r="C8" s="501"/>
      <c r="D8" s="431">
        <f>G28</f>
        <v>0</v>
      </c>
      <c r="E8" s="77"/>
      <c r="F8" s="432"/>
      <c r="G8" s="432"/>
    </row>
    <row r="9" spans="1:23" s="34" customFormat="1" ht="10.15" customHeight="1" x14ac:dyDescent="0.2">
      <c r="A9" s="502" t="s">
        <v>16</v>
      </c>
      <c r="B9" s="502"/>
      <c r="C9" s="502"/>
      <c r="D9" s="433">
        <f>C22</f>
        <v>0</v>
      </c>
      <c r="E9" s="434"/>
      <c r="F9" s="434"/>
      <c r="G9" s="434"/>
    </row>
    <row r="10" spans="1:23" s="34" customFormat="1" x14ac:dyDescent="0.2">
      <c r="A10" s="434"/>
      <c r="B10" s="434"/>
      <c r="C10" s="434"/>
      <c r="D10" s="434"/>
      <c r="E10" s="434"/>
      <c r="F10" s="434"/>
      <c r="G10" s="474" t="s">
        <v>518</v>
      </c>
    </row>
    <row r="11" spans="1:23" ht="10.15" customHeight="1" x14ac:dyDescent="0.2">
      <c r="A11" s="503" t="s">
        <v>17</v>
      </c>
      <c r="B11" s="504" t="s">
        <v>18</v>
      </c>
      <c r="C11" s="503" t="s">
        <v>19</v>
      </c>
      <c r="D11" s="505" t="s">
        <v>20</v>
      </c>
      <c r="E11" s="505"/>
      <c r="F11" s="505"/>
      <c r="G11" s="503" t="s">
        <v>21</v>
      </c>
    </row>
    <row r="12" spans="1:23" ht="22.5" x14ac:dyDescent="0.2">
      <c r="A12" s="503"/>
      <c r="B12" s="504"/>
      <c r="C12" s="503"/>
      <c r="D12" s="435" t="s">
        <v>22</v>
      </c>
      <c r="E12" s="435" t="s">
        <v>23</v>
      </c>
      <c r="F12" s="435" t="s">
        <v>24</v>
      </c>
      <c r="G12" s="503"/>
      <c r="H12" s="50"/>
      <c r="I12" s="74"/>
      <c r="J12" s="74"/>
      <c r="K12" s="74"/>
      <c r="L12" s="74"/>
      <c r="M12" s="74"/>
      <c r="N12" s="74"/>
      <c r="O12" s="74"/>
      <c r="P12" s="74"/>
      <c r="Q12" s="74"/>
      <c r="R12" s="74"/>
      <c r="S12" s="74"/>
      <c r="T12" s="74"/>
      <c r="U12" s="74"/>
      <c r="V12" s="74"/>
      <c r="W12" s="74"/>
    </row>
    <row r="13" spans="1:23" x14ac:dyDescent="0.2">
      <c r="A13" s="476" t="s">
        <v>622</v>
      </c>
      <c r="B13" s="52" t="str">
        <f>'AR2'!A9</f>
        <v>Korpusa nr.002 siltināšanas darbi</v>
      </c>
      <c r="C13" s="436"/>
      <c r="D13" s="436"/>
      <c r="E13" s="436"/>
      <c r="F13" s="436"/>
      <c r="G13" s="436"/>
      <c r="H13" s="54"/>
      <c r="I13" s="74"/>
      <c r="J13" s="74"/>
      <c r="K13" s="74"/>
      <c r="L13" s="74"/>
      <c r="M13" s="74"/>
      <c r="N13" s="74"/>
      <c r="O13" s="74"/>
      <c r="P13" s="74"/>
      <c r="Q13" s="74"/>
      <c r="R13" s="74"/>
      <c r="S13" s="74"/>
      <c r="T13" s="74"/>
      <c r="U13" s="74"/>
      <c r="V13" s="74"/>
      <c r="W13" s="74"/>
    </row>
    <row r="14" spans="1:23" x14ac:dyDescent="0.2">
      <c r="A14" s="476" t="s">
        <v>623</v>
      </c>
      <c r="B14" s="52" t="str">
        <f>'C2'!A9</f>
        <v>Cokola siltināšanas darbi</v>
      </c>
      <c r="C14" s="436"/>
      <c r="D14" s="436"/>
      <c r="E14" s="436"/>
      <c r="F14" s="436"/>
      <c r="G14" s="436"/>
      <c r="H14" s="54"/>
      <c r="I14" s="74"/>
      <c r="J14" s="74"/>
      <c r="K14" s="74"/>
      <c r="L14" s="74"/>
      <c r="M14" s="74"/>
      <c r="N14" s="74"/>
      <c r="O14" s="74"/>
      <c r="P14" s="74"/>
      <c r="Q14" s="74"/>
      <c r="R14" s="74"/>
      <c r="S14" s="74"/>
      <c r="T14" s="74"/>
      <c r="U14" s="74"/>
      <c r="V14" s="74"/>
      <c r="W14" s="74"/>
    </row>
    <row r="15" spans="1:23" x14ac:dyDescent="0.2">
      <c r="A15" s="476" t="s">
        <v>624</v>
      </c>
      <c r="B15" s="52" t="str">
        <f>logi2!A9</f>
        <v>Logu nomaiņa</v>
      </c>
      <c r="C15" s="436"/>
      <c r="D15" s="436"/>
      <c r="E15" s="436"/>
      <c r="F15" s="436"/>
      <c r="G15" s="436"/>
      <c r="H15" s="54"/>
      <c r="I15" s="74"/>
      <c r="J15" s="74"/>
      <c r="K15" s="74"/>
      <c r="L15" s="74"/>
      <c r="M15" s="74"/>
      <c r="N15" s="74"/>
      <c r="O15" s="74"/>
      <c r="P15" s="74"/>
      <c r="Q15" s="74"/>
      <c r="R15" s="74"/>
      <c r="S15" s="74"/>
      <c r="T15" s="74"/>
      <c r="U15" s="74"/>
      <c r="V15" s="74"/>
      <c r="W15" s="74"/>
    </row>
    <row r="16" spans="1:23" x14ac:dyDescent="0.2">
      <c r="A16" s="476" t="s">
        <v>625</v>
      </c>
      <c r="B16" s="160" t="str">
        <f>'B2'!A9</f>
        <v>Bēniņu siltināšanai veicamie būvdarbi (ēka 002)</v>
      </c>
      <c r="C16" s="436"/>
      <c r="D16" s="436"/>
      <c r="E16" s="436"/>
      <c r="F16" s="436"/>
      <c r="G16" s="436"/>
      <c r="H16" s="54"/>
      <c r="I16" s="74"/>
      <c r="J16" s="74"/>
      <c r="K16" s="74"/>
      <c r="L16" s="74"/>
      <c r="M16" s="74"/>
      <c r="N16" s="74"/>
      <c r="O16" s="74"/>
      <c r="P16" s="74"/>
      <c r="Q16" s="74"/>
      <c r="R16" s="74"/>
      <c r="S16" s="74"/>
      <c r="T16" s="74"/>
      <c r="U16" s="74"/>
      <c r="V16" s="74"/>
      <c r="W16" s="74"/>
    </row>
    <row r="17" spans="1:23" x14ac:dyDescent="0.2">
      <c r="A17" s="476" t="s">
        <v>626</v>
      </c>
      <c r="B17" s="160" t="str">
        <f>'J2'!A9</f>
        <v>5.stāva lodžiju jumtiņu siltināšana un lodžiju stiprinājumi</v>
      </c>
      <c r="C17" s="436"/>
      <c r="D17" s="436"/>
      <c r="E17" s="436"/>
      <c r="F17" s="436"/>
      <c r="G17" s="436"/>
      <c r="H17" s="54"/>
      <c r="I17" s="74"/>
      <c r="J17" s="74"/>
      <c r="K17" s="74"/>
      <c r="L17" s="74"/>
      <c r="M17" s="74"/>
      <c r="N17" s="74"/>
      <c r="O17" s="74"/>
      <c r="P17" s="74"/>
      <c r="Q17" s="74"/>
      <c r="R17" s="74"/>
      <c r="S17" s="74"/>
      <c r="T17" s="74"/>
      <c r="U17" s="74"/>
      <c r="V17" s="74"/>
      <c r="W17" s="74"/>
    </row>
    <row r="18" spans="1:23" x14ac:dyDescent="0.2">
      <c r="A18" s="476" t="s">
        <v>627</v>
      </c>
      <c r="B18" s="52" t="str">
        <f>'AVK2'!A9</f>
        <v xml:space="preserve">AVK daļa ēkai nr.002 (lielā), ēka "B" </v>
      </c>
      <c r="C18" s="436"/>
      <c r="D18" s="436"/>
      <c r="E18" s="436"/>
      <c r="F18" s="436"/>
      <c r="G18" s="436"/>
      <c r="H18" s="54"/>
      <c r="I18" s="74"/>
      <c r="J18" s="74"/>
      <c r="K18" s="74"/>
      <c r="L18" s="74"/>
      <c r="M18" s="74"/>
      <c r="N18" s="74"/>
      <c r="O18" s="74"/>
      <c r="P18" s="74"/>
      <c r="Q18" s="74"/>
      <c r="R18" s="74"/>
      <c r="S18" s="74"/>
      <c r="T18" s="74"/>
      <c r="U18" s="74"/>
      <c r="V18" s="74"/>
      <c r="W18" s="74"/>
    </row>
    <row r="19" spans="1:23" x14ac:dyDescent="0.2">
      <c r="A19" s="476" t="s">
        <v>628</v>
      </c>
      <c r="B19" s="160" t="str">
        <f>'GA2'!A9</f>
        <v>Gāzes ievadu pārbūve</v>
      </c>
      <c r="C19" s="436"/>
      <c r="D19" s="436"/>
      <c r="E19" s="436"/>
      <c r="F19" s="436"/>
      <c r="G19" s="436"/>
      <c r="H19" s="54"/>
      <c r="I19" s="74"/>
      <c r="J19" s="74"/>
      <c r="K19" s="74"/>
      <c r="L19" s="74"/>
      <c r="M19" s="74"/>
      <c r="N19" s="74"/>
      <c r="O19" s="74"/>
      <c r="P19" s="74"/>
      <c r="Q19" s="74"/>
      <c r="R19" s="74"/>
      <c r="S19" s="74"/>
      <c r="T19" s="74"/>
      <c r="U19" s="74"/>
      <c r="V19" s="74"/>
      <c r="W19" s="74"/>
    </row>
    <row r="20" spans="1:23" x14ac:dyDescent="0.2">
      <c r="A20" s="476" t="s">
        <v>629</v>
      </c>
      <c r="B20" s="160" t="str">
        <f>zibens2!A9</f>
        <v>Zibens izbūve</v>
      </c>
      <c r="C20" s="436"/>
      <c r="D20" s="436"/>
      <c r="E20" s="436"/>
      <c r="F20" s="436"/>
      <c r="G20" s="436"/>
      <c r="H20" s="54"/>
      <c r="I20" s="74"/>
      <c r="J20" s="74"/>
      <c r="K20" s="74"/>
      <c r="L20" s="74"/>
      <c r="M20" s="74"/>
      <c r="N20" s="74"/>
      <c r="O20" s="74"/>
      <c r="P20" s="74"/>
      <c r="Q20" s="74"/>
      <c r="R20" s="74"/>
      <c r="S20" s="74"/>
      <c r="T20" s="74"/>
      <c r="U20" s="74"/>
      <c r="V20" s="74"/>
      <c r="W20" s="74"/>
    </row>
    <row r="21" spans="1:23" x14ac:dyDescent="0.2">
      <c r="A21" s="58"/>
      <c r="B21" s="59"/>
      <c r="C21" s="437"/>
      <c r="D21" s="437"/>
      <c r="E21" s="438"/>
      <c r="F21" s="438"/>
      <c r="G21" s="438"/>
      <c r="H21" s="54"/>
      <c r="I21" s="74"/>
      <c r="J21" s="74"/>
      <c r="K21" s="74"/>
      <c r="L21" s="74"/>
      <c r="M21" s="74"/>
      <c r="N21" s="74"/>
      <c r="O21" s="74"/>
      <c r="P21" s="74"/>
      <c r="Q21" s="74"/>
      <c r="R21" s="74"/>
      <c r="S21" s="74"/>
      <c r="T21" s="74"/>
      <c r="U21" s="74"/>
      <c r="V21" s="74"/>
      <c r="W21" s="74"/>
    </row>
    <row r="22" spans="1:23" x14ac:dyDescent="0.2">
      <c r="A22" s="439"/>
      <c r="B22" s="440" t="s">
        <v>25</v>
      </c>
      <c r="C22" s="440"/>
      <c r="D22" s="440"/>
      <c r="E22" s="441"/>
      <c r="F22" s="441"/>
      <c r="G22" s="441"/>
      <c r="H22" s="54"/>
      <c r="I22" s="74"/>
      <c r="J22" s="74"/>
      <c r="K22" s="74"/>
      <c r="L22" s="74"/>
      <c r="M22" s="74"/>
      <c r="N22" s="74"/>
      <c r="O22" s="74"/>
      <c r="P22" s="74"/>
      <c r="Q22" s="74"/>
      <c r="R22" s="74"/>
      <c r="S22" s="74"/>
      <c r="T22" s="74"/>
      <c r="U22" s="74"/>
      <c r="V22" s="74"/>
      <c r="W22" s="74"/>
    </row>
    <row r="23" spans="1:23" x14ac:dyDescent="0.2">
      <c r="A23" s="442"/>
      <c r="B23" s="443"/>
      <c r="C23" s="444"/>
      <c r="D23" s="443"/>
      <c r="E23" s="70" t="s">
        <v>26</v>
      </c>
      <c r="F23" s="445">
        <v>0</v>
      </c>
      <c r="G23" s="446"/>
      <c r="H23" s="54"/>
      <c r="I23" s="74"/>
      <c r="J23" s="74"/>
      <c r="K23" s="74"/>
      <c r="L23" s="74"/>
      <c r="M23" s="74"/>
      <c r="N23" s="74"/>
      <c r="O23" s="74"/>
      <c r="P23" s="74"/>
      <c r="Q23" s="74"/>
      <c r="R23" s="74"/>
      <c r="S23" s="74"/>
      <c r="T23" s="74"/>
      <c r="U23" s="74"/>
      <c r="V23" s="74"/>
      <c r="W23" s="74"/>
    </row>
    <row r="24" spans="1:23" x14ac:dyDescent="0.2">
      <c r="A24" s="443"/>
      <c r="B24" s="443"/>
      <c r="C24" s="444"/>
      <c r="D24" s="443"/>
      <c r="E24" s="70" t="s">
        <v>27</v>
      </c>
      <c r="F24" s="445">
        <v>0</v>
      </c>
      <c r="G24" s="446"/>
      <c r="H24" s="54"/>
      <c r="I24" s="74"/>
      <c r="J24" s="74"/>
      <c r="K24" s="74"/>
      <c r="L24" s="74"/>
      <c r="M24" s="74"/>
      <c r="N24" s="74"/>
      <c r="O24" s="74"/>
      <c r="P24" s="74"/>
      <c r="Q24" s="74"/>
      <c r="R24" s="74"/>
      <c r="S24" s="74"/>
      <c r="T24" s="74"/>
      <c r="U24" s="74"/>
      <c r="V24" s="74"/>
      <c r="W24" s="74"/>
    </row>
    <row r="25" spans="1:23" x14ac:dyDescent="0.2">
      <c r="A25" s="443"/>
      <c r="B25" s="443"/>
      <c r="C25" s="444"/>
      <c r="D25" s="443"/>
      <c r="E25" s="70" t="s">
        <v>28</v>
      </c>
      <c r="F25" s="447" t="s">
        <v>5</v>
      </c>
      <c r="G25" s="448"/>
      <c r="H25" s="65"/>
      <c r="I25" s="74"/>
      <c r="J25" s="74"/>
      <c r="K25" s="74"/>
      <c r="L25" s="74"/>
      <c r="M25" s="74"/>
      <c r="N25" s="74"/>
      <c r="O25" s="74"/>
      <c r="P25" s="74"/>
      <c r="Q25" s="74"/>
      <c r="R25" s="74"/>
      <c r="S25" s="74"/>
      <c r="T25" s="74"/>
      <c r="U25" s="74"/>
      <c r="V25" s="74"/>
      <c r="W25" s="74"/>
    </row>
    <row r="26" spans="1:23" x14ac:dyDescent="0.2">
      <c r="A26" s="443"/>
      <c r="B26" s="443"/>
      <c r="C26" s="444"/>
      <c r="D26" s="443"/>
      <c r="E26" s="70" t="s">
        <v>516</v>
      </c>
      <c r="F26" s="445">
        <v>0.02</v>
      </c>
      <c r="G26" s="448"/>
      <c r="H26" s="65"/>
      <c r="I26" s="74"/>
      <c r="J26" s="74"/>
      <c r="K26" s="74"/>
      <c r="L26" s="74"/>
      <c r="M26" s="74"/>
      <c r="N26" s="74"/>
      <c r="O26" s="74"/>
      <c r="P26" s="74"/>
      <c r="Q26" s="74"/>
      <c r="R26" s="74"/>
      <c r="S26" s="74"/>
      <c r="T26" s="74"/>
      <c r="U26" s="74"/>
      <c r="V26" s="74"/>
      <c r="W26" s="74"/>
    </row>
    <row r="27" spans="1:23" x14ac:dyDescent="0.2">
      <c r="A27" s="443"/>
      <c r="B27" s="443"/>
      <c r="C27" s="1"/>
      <c r="D27" s="1"/>
      <c r="E27" s="70" t="s">
        <v>6</v>
      </c>
      <c r="F27" s="445">
        <v>0.21</v>
      </c>
      <c r="G27" s="449"/>
      <c r="H27" s="65"/>
      <c r="I27" s="74"/>
      <c r="J27" s="74"/>
      <c r="K27" s="74"/>
      <c r="L27" s="74"/>
      <c r="M27" s="74"/>
      <c r="N27" s="74"/>
      <c r="O27" s="74"/>
      <c r="P27" s="74"/>
      <c r="Q27" s="74"/>
      <c r="R27" s="74"/>
      <c r="S27" s="74"/>
      <c r="T27" s="74"/>
      <c r="U27" s="74"/>
      <c r="V27" s="74"/>
      <c r="W27" s="74"/>
    </row>
    <row r="28" spans="1:23" x14ac:dyDescent="0.2">
      <c r="A28" s="443"/>
      <c r="B28" s="443"/>
      <c r="C28" s="1"/>
      <c r="D28" s="1"/>
      <c r="E28" s="70" t="s">
        <v>7</v>
      </c>
      <c r="F28" s="450"/>
      <c r="G28" s="449"/>
      <c r="H28" s="74"/>
      <c r="I28" s="74"/>
      <c r="J28" s="74"/>
      <c r="K28" s="74"/>
      <c r="L28" s="74"/>
      <c r="M28" s="74"/>
      <c r="N28" s="74"/>
      <c r="O28" s="74"/>
      <c r="P28" s="74"/>
      <c r="Q28" s="74"/>
      <c r="R28" s="74"/>
      <c r="S28" s="74"/>
      <c r="T28" s="74"/>
      <c r="U28" s="74"/>
      <c r="V28" s="74"/>
      <c r="W28" s="74"/>
    </row>
    <row r="29" spans="1:23" x14ac:dyDescent="0.2">
      <c r="B29" s="29" t="str">
        <f>K!$B$19</f>
        <v>Sastādīja:</v>
      </c>
      <c r="C29" s="1"/>
      <c r="D29" s="1"/>
      <c r="E29" s="74"/>
      <c r="G29" s="74"/>
      <c r="H29" s="65"/>
      <c r="I29" s="74"/>
      <c r="J29" s="74"/>
      <c r="K29" s="74"/>
      <c r="L29" s="74"/>
      <c r="M29" s="74"/>
      <c r="N29" s="74"/>
      <c r="O29" s="74"/>
      <c r="P29" s="74"/>
      <c r="Q29" s="74"/>
      <c r="R29" s="74"/>
      <c r="S29" s="74"/>
      <c r="T29" s="74"/>
      <c r="U29" s="74"/>
      <c r="V29" s="74"/>
      <c r="W29" s="74"/>
    </row>
    <row r="30" spans="1:23" x14ac:dyDescent="0.2">
      <c r="B30" s="29" t="str">
        <f>K!$B$20</f>
        <v>Tāme sastādīta</v>
      </c>
      <c r="C30" s="1"/>
      <c r="D30" s="1"/>
      <c r="E30" s="74"/>
      <c r="G30" s="74"/>
      <c r="H30" s="65"/>
      <c r="I30" s="74"/>
      <c r="J30" s="74"/>
      <c r="K30" s="74"/>
      <c r="L30" s="74"/>
      <c r="M30" s="74"/>
      <c r="N30" s="74"/>
      <c r="O30" s="74"/>
      <c r="P30" s="74"/>
      <c r="Q30" s="74"/>
      <c r="R30" s="74"/>
      <c r="S30" s="74"/>
      <c r="T30" s="74"/>
      <c r="U30" s="74"/>
      <c r="V30" s="74"/>
      <c r="W30" s="74"/>
    </row>
    <row r="31" spans="1:23" x14ac:dyDescent="0.2">
      <c r="B31" s="29"/>
      <c r="C31" s="1"/>
      <c r="D31" s="1"/>
      <c r="E31" s="74"/>
      <c r="G31" s="74"/>
      <c r="H31" s="65"/>
      <c r="I31" s="74"/>
      <c r="J31" s="74"/>
      <c r="K31" s="74"/>
      <c r="L31" s="74"/>
      <c r="M31" s="74"/>
      <c r="N31" s="74"/>
      <c r="O31" s="74"/>
      <c r="P31" s="74"/>
      <c r="Q31" s="74"/>
      <c r="R31" s="74"/>
      <c r="S31" s="74"/>
      <c r="T31" s="74"/>
      <c r="U31" s="74"/>
      <c r="V31" s="74"/>
      <c r="W31" s="74"/>
    </row>
    <row r="32" spans="1:23" x14ac:dyDescent="0.2">
      <c r="B32" s="29" t="str">
        <f>K!$B$22</f>
        <v>Pārbaudīja:</v>
      </c>
      <c r="C32" s="1"/>
      <c r="D32" s="1"/>
      <c r="E32" s="74"/>
      <c r="G32" s="74"/>
      <c r="H32" s="65"/>
      <c r="I32" s="74"/>
      <c r="J32" s="74"/>
      <c r="K32" s="74"/>
      <c r="L32" s="74"/>
      <c r="M32" s="74"/>
      <c r="N32" s="74"/>
      <c r="O32" s="74"/>
      <c r="P32" s="74"/>
      <c r="Q32" s="74"/>
      <c r="R32" s="74"/>
      <c r="S32" s="74"/>
      <c r="T32" s="74"/>
      <c r="U32" s="74"/>
      <c r="V32" s="74"/>
      <c r="W32" s="74"/>
    </row>
    <row r="33" spans="2:23" x14ac:dyDescent="0.2">
      <c r="B33" s="29" t="str">
        <f>K!$B$23</f>
        <v>sertifikāta Nr.</v>
      </c>
      <c r="C33" s="1"/>
      <c r="D33" s="1"/>
      <c r="E33" s="74"/>
      <c r="G33" s="74"/>
      <c r="H33" s="65"/>
      <c r="I33" s="74"/>
      <c r="J33" s="74"/>
      <c r="K33" s="74"/>
      <c r="L33" s="74"/>
      <c r="M33" s="74"/>
      <c r="N33" s="74"/>
      <c r="O33" s="74"/>
      <c r="P33" s="74"/>
      <c r="Q33" s="74"/>
      <c r="R33" s="74"/>
      <c r="S33" s="74"/>
      <c r="T33" s="74"/>
      <c r="U33" s="74"/>
      <c r="V33" s="74"/>
      <c r="W33" s="74"/>
    </row>
  </sheetData>
  <sheetProtection selectLockedCells="1" selectUnlockedCells="1"/>
  <mergeCells count="10">
    <mergeCell ref="A1:G1"/>
    <mergeCell ref="A2:G2"/>
    <mergeCell ref="A4:D4"/>
    <mergeCell ref="A8:C8"/>
    <mergeCell ref="A9:C9"/>
    <mergeCell ref="A11:A12"/>
    <mergeCell ref="B11:B12"/>
    <mergeCell ref="C11:C12"/>
    <mergeCell ref="D11:F11"/>
    <mergeCell ref="G11:G12"/>
  </mergeCells>
  <pageMargins left="0" right="0" top="0.78749999999999998" bottom="0.39374999999999999" header="0.51180555555555551" footer="0.51180555555555551"/>
  <pageSetup paperSize="9" firstPageNumber="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A1:IS79"/>
  <sheetViews>
    <sheetView topLeftCell="A49" zoomScaleNormal="100" zoomScaleSheetLayoutView="100" workbookViewId="0">
      <selection activeCell="C5" sqref="C5"/>
    </sheetView>
  </sheetViews>
  <sheetFormatPr defaultColWidth="8.5703125" defaultRowHeight="11.25" x14ac:dyDescent="0.2"/>
  <cols>
    <col min="1" max="1" width="5.28515625" style="72" customWidth="1"/>
    <col min="2" max="2" width="4.5703125" style="72" customWidth="1"/>
    <col min="3" max="3" width="45.42578125" style="73" customWidth="1"/>
    <col min="4" max="4" width="5" style="72" customWidth="1"/>
    <col min="5" max="5" width="6.42578125" style="72" customWidth="1"/>
    <col min="6" max="6" width="0" style="74" hidden="1" customWidth="1"/>
    <col min="7" max="7" width="7.5703125" style="75" customWidth="1"/>
    <col min="8" max="14" width="7.5703125" style="72" customWidth="1"/>
    <col min="15" max="15" width="9" style="72" customWidth="1"/>
    <col min="16" max="17" width="9.140625" style="72" customWidth="1"/>
    <col min="18" max="16384" width="8.5703125" style="72"/>
  </cols>
  <sheetData>
    <row r="1" spans="1:253" s="77" customFormat="1" x14ac:dyDescent="0.2">
      <c r="A1" s="490" t="s">
        <v>29</v>
      </c>
      <c r="B1" s="490"/>
      <c r="C1" s="490"/>
      <c r="D1" s="490"/>
      <c r="E1" s="490"/>
      <c r="F1" s="490"/>
      <c r="G1" s="490"/>
      <c r="H1" s="76" t="str">
        <f>KPDV002!A13</f>
        <v>2-1</v>
      </c>
      <c r="IS1" s="36"/>
    </row>
    <row r="2" spans="1:253" s="78" customFormat="1" x14ac:dyDescent="0.2">
      <c r="A2" s="40" t="str">
        <f>KPDV002!A3</f>
        <v>Būves nosaukums:  Dzīvojamā ēka  ar kad. apz. 17000440113 002</v>
      </c>
      <c r="B2" s="40"/>
      <c r="C2" s="40"/>
      <c r="D2" s="40"/>
      <c r="E2" s="40"/>
      <c r="F2" s="40"/>
      <c r="G2" s="40"/>
      <c r="H2" s="40"/>
      <c r="I2" s="40"/>
      <c r="J2" s="40"/>
      <c r="K2" s="40"/>
      <c r="L2" s="40"/>
      <c r="M2" s="40"/>
      <c r="N2" s="40"/>
      <c r="O2" s="40"/>
      <c r="P2" s="40"/>
      <c r="Q2" s="40"/>
      <c r="IS2" s="36"/>
    </row>
    <row r="3" spans="1:253" s="78" customFormat="1" x14ac:dyDescent="0.2">
      <c r="A3" s="40" t="str">
        <f>KPDV002!A4</f>
        <v xml:space="preserve">Objekta nosaukums: Dzīvojamo ēku fasāžu vienkāršota atjaunošana </v>
      </c>
      <c r="B3" s="40"/>
      <c r="C3" s="40"/>
      <c r="D3" s="40"/>
      <c r="E3" s="40"/>
      <c r="F3" s="40"/>
      <c r="G3" s="40"/>
      <c r="H3" s="40"/>
      <c r="I3" s="40"/>
      <c r="J3" s="40"/>
      <c r="K3" s="40"/>
      <c r="L3" s="40"/>
      <c r="M3" s="40"/>
      <c r="N3" s="40"/>
      <c r="O3" s="40"/>
      <c r="P3" s="40"/>
      <c r="Q3" s="40"/>
      <c r="IS3" s="36"/>
    </row>
    <row r="4" spans="1:253" s="78" customFormat="1" x14ac:dyDescent="0.2">
      <c r="A4" s="40" t="str">
        <f>KPDV002!A5</f>
        <v>Objekta adrese: M.Kempes 6, Liepājā</v>
      </c>
      <c r="B4" s="40"/>
      <c r="C4" s="40"/>
      <c r="D4" s="40"/>
      <c r="E4" s="40"/>
      <c r="F4" s="40"/>
      <c r="G4" s="40"/>
      <c r="H4" s="40"/>
      <c r="I4" s="40"/>
      <c r="J4" s="40"/>
      <c r="K4" s="40"/>
      <c r="L4" s="40"/>
      <c r="M4" s="40"/>
      <c r="N4" s="40"/>
      <c r="O4" s="40"/>
      <c r="P4" s="40"/>
      <c r="Q4" s="40"/>
      <c r="IS4" s="36"/>
    </row>
    <row r="5" spans="1:253" s="78" customFormat="1" x14ac:dyDescent="0.2">
      <c r="A5" s="40" t="str">
        <f>KPDV002!A6</f>
        <v>Pasūtījuma Nr.WS-39-17</v>
      </c>
      <c r="B5" s="40"/>
      <c r="C5" s="40"/>
      <c r="D5" s="40"/>
      <c r="E5" s="40"/>
      <c r="F5" s="40"/>
      <c r="G5" s="40"/>
      <c r="H5" s="40"/>
      <c r="I5" s="40"/>
      <c r="J5" s="40"/>
      <c r="K5" s="40"/>
      <c r="L5" s="40"/>
      <c r="M5" s="40"/>
      <c r="N5" s="40"/>
      <c r="O5" s="40"/>
      <c r="P5" s="40"/>
      <c r="Q5" s="40"/>
      <c r="IS5" s="36"/>
    </row>
    <row r="6" spans="1:253" s="78" customFormat="1" x14ac:dyDescent="0.2">
      <c r="A6" s="40" t="str">
        <f>KPDV002!A7</f>
        <v>Pasūtītājs: SIA "Liepājas Namu Apsaimniekotājs"</v>
      </c>
      <c r="B6" s="40"/>
      <c r="C6" s="40"/>
      <c r="D6" s="40"/>
      <c r="E6" s="40"/>
      <c r="F6" s="40"/>
      <c r="G6" s="40"/>
      <c r="H6" s="40"/>
      <c r="I6" s="40"/>
      <c r="J6" s="40"/>
      <c r="K6" s="40"/>
      <c r="L6" s="40"/>
      <c r="M6" s="40"/>
      <c r="N6" s="40"/>
      <c r="O6" s="40"/>
      <c r="P6" s="40"/>
      <c r="Q6" s="40"/>
      <c r="IS6" s="36"/>
    </row>
    <row r="7" spans="1:253" s="78" customFormat="1" x14ac:dyDescent="0.2">
      <c r="A7" s="40"/>
      <c r="B7" s="40"/>
      <c r="C7" s="507" t="s">
        <v>600</v>
      </c>
      <c r="D7" s="40" t="s">
        <v>601</v>
      </c>
      <c r="E7" s="40"/>
      <c r="F7" s="40"/>
      <c r="G7" s="40" t="s">
        <v>602</v>
      </c>
      <c r="H7" s="40"/>
      <c r="I7" s="40"/>
      <c r="J7" s="40"/>
      <c r="K7" s="40"/>
      <c r="L7" s="40"/>
      <c r="M7" s="40"/>
      <c r="N7" s="40"/>
      <c r="O7" s="40"/>
      <c r="P7" s="40"/>
      <c r="Q7" s="40"/>
      <c r="IS7" s="36"/>
    </row>
    <row r="8" spans="1:253" s="80" customFormat="1" x14ac:dyDescent="0.2">
      <c r="A8" s="490" t="s">
        <v>30</v>
      </c>
      <c r="B8" s="490"/>
      <c r="C8" s="490"/>
      <c r="D8" s="490"/>
      <c r="E8" s="490"/>
      <c r="F8" s="490"/>
      <c r="G8" s="490"/>
      <c r="H8" s="490"/>
      <c r="I8" s="490"/>
      <c r="J8" s="490"/>
      <c r="K8" s="490"/>
      <c r="L8" s="490"/>
      <c r="M8" s="490"/>
      <c r="N8" s="490"/>
      <c r="O8" s="490"/>
      <c r="P8" s="490"/>
      <c r="Q8" s="79">
        <f>Q73</f>
        <v>0</v>
      </c>
      <c r="IS8" s="43"/>
    </row>
    <row r="9" spans="1:253" s="78" customFormat="1" x14ac:dyDescent="0.2">
      <c r="A9" s="81" t="s">
        <v>454</v>
      </c>
      <c r="B9" s="81"/>
      <c r="C9" s="81"/>
      <c r="D9" s="81"/>
      <c r="E9" s="81"/>
      <c r="F9" s="40"/>
      <c r="G9" s="40"/>
      <c r="H9" s="40"/>
      <c r="I9" s="40"/>
      <c r="J9" s="40"/>
      <c r="K9" s="40"/>
      <c r="L9" s="40"/>
      <c r="M9" s="40"/>
      <c r="N9" s="40"/>
      <c r="O9" s="40"/>
      <c r="P9" s="40"/>
      <c r="Q9" s="474" t="s">
        <v>518</v>
      </c>
      <c r="IS9" s="36"/>
    </row>
    <row r="10" spans="1:253" s="78" customFormat="1" ht="10.15" customHeight="1" x14ac:dyDescent="0.2">
      <c r="A10" s="491" t="s">
        <v>32</v>
      </c>
      <c r="B10" s="491" t="s">
        <v>33</v>
      </c>
      <c r="C10" s="492" t="s">
        <v>34</v>
      </c>
      <c r="D10" s="491" t="s">
        <v>35</v>
      </c>
      <c r="E10" s="491" t="s">
        <v>36</v>
      </c>
      <c r="F10" s="82"/>
      <c r="G10" s="493" t="s">
        <v>37</v>
      </c>
      <c r="H10" s="493"/>
      <c r="I10" s="493"/>
      <c r="J10" s="493"/>
      <c r="K10" s="493"/>
      <c r="L10" s="493"/>
      <c r="M10" s="493" t="s">
        <v>38</v>
      </c>
      <c r="N10" s="493"/>
      <c r="O10" s="493"/>
      <c r="P10" s="493"/>
      <c r="Q10" s="493"/>
      <c r="IS10" s="36"/>
    </row>
    <row r="11" spans="1:253" s="78" customFormat="1" ht="45" x14ac:dyDescent="0.2">
      <c r="A11" s="491"/>
      <c r="B11" s="491"/>
      <c r="C11" s="492"/>
      <c r="D11" s="491"/>
      <c r="E11" s="491"/>
      <c r="F11" s="82"/>
      <c r="G11" s="83" t="s">
        <v>39</v>
      </c>
      <c r="H11" s="83" t="s">
        <v>40</v>
      </c>
      <c r="I11" s="83" t="s">
        <v>41</v>
      </c>
      <c r="J11" s="83" t="s">
        <v>42</v>
      </c>
      <c r="K11" s="83" t="s">
        <v>43</v>
      </c>
      <c r="L11" s="83" t="s">
        <v>44</v>
      </c>
      <c r="M11" s="83" t="s">
        <v>45</v>
      </c>
      <c r="N11" s="83" t="s">
        <v>41</v>
      </c>
      <c r="O11" s="83" t="s">
        <v>42</v>
      </c>
      <c r="P11" s="83" t="s">
        <v>43</v>
      </c>
      <c r="Q11" s="83" t="s">
        <v>46</v>
      </c>
      <c r="IS11" s="36"/>
    </row>
    <row r="12" spans="1:253" s="78" customFormat="1" x14ac:dyDescent="0.2">
      <c r="A12" s="84">
        <v>1</v>
      </c>
      <c r="B12" s="85">
        <v>2</v>
      </c>
      <c r="C12" s="86">
        <f>B12+1</f>
        <v>3</v>
      </c>
      <c r="D12" s="85">
        <f>C12+1</f>
        <v>4</v>
      </c>
      <c r="E12" s="85">
        <f>D12+1</f>
        <v>5</v>
      </c>
      <c r="F12" s="87"/>
      <c r="G12" s="85">
        <f>E12+1</f>
        <v>6</v>
      </c>
      <c r="H12" s="85">
        <f t="shared" ref="H12:Q12" si="0">G12+1</f>
        <v>7</v>
      </c>
      <c r="I12" s="85">
        <f t="shared" si="0"/>
        <v>8</v>
      </c>
      <c r="J12" s="85">
        <f t="shared" si="0"/>
        <v>9</v>
      </c>
      <c r="K12" s="85">
        <f t="shared" si="0"/>
        <v>10</v>
      </c>
      <c r="L12" s="85">
        <f t="shared" si="0"/>
        <v>11</v>
      </c>
      <c r="M12" s="85">
        <f t="shared" si="0"/>
        <v>12</v>
      </c>
      <c r="N12" s="85">
        <f t="shared" si="0"/>
        <v>13</v>
      </c>
      <c r="O12" s="85">
        <f t="shared" si="0"/>
        <v>14</v>
      </c>
      <c r="P12" s="85">
        <f t="shared" si="0"/>
        <v>15</v>
      </c>
      <c r="Q12" s="85">
        <f t="shared" si="0"/>
        <v>16</v>
      </c>
      <c r="IS12" s="36"/>
    </row>
    <row r="13" spans="1:253" x14ac:dyDescent="0.2">
      <c r="A13" s="88">
        <f>IF(COUNTBLANK(B13)=1," ",COUNTA(B13:B$14))</f>
        <v>1</v>
      </c>
      <c r="B13" s="89" t="s">
        <v>47</v>
      </c>
      <c r="C13" s="508" t="s">
        <v>48</v>
      </c>
      <c r="D13" s="90" t="s">
        <v>49</v>
      </c>
      <c r="E13" s="91">
        <v>96</v>
      </c>
      <c r="F13" s="92"/>
      <c r="G13" s="92"/>
      <c r="H13" s="92"/>
      <c r="I13" s="92"/>
      <c r="J13" s="92"/>
      <c r="K13" s="157"/>
      <c r="L13" s="158"/>
      <c r="M13" s="158"/>
      <c r="N13" s="158"/>
      <c r="O13" s="158"/>
      <c r="P13" s="158"/>
      <c r="Q13" s="159"/>
      <c r="R13" s="74"/>
      <c r="S13" s="74"/>
      <c r="T13" s="74"/>
    </row>
    <row r="14" spans="1:253" x14ac:dyDescent="0.2">
      <c r="A14" s="88" t="str">
        <f t="shared" ref="A14:A69" si="1">IF(COUNTBLANK(B14)=1," ",COUNTA(B$13:B14))</f>
        <v xml:space="preserve"> </v>
      </c>
      <c r="B14" s="98"/>
      <c r="C14" s="509" t="s">
        <v>50</v>
      </c>
      <c r="D14" s="88" t="s">
        <v>51</v>
      </c>
      <c r="E14" s="99">
        <f>ROUNDUP(E13/3.5,0)</f>
        <v>28</v>
      </c>
      <c r="F14" s="100">
        <v>3.5</v>
      </c>
      <c r="G14" s="101"/>
      <c r="H14" s="100"/>
      <c r="I14" s="101"/>
      <c r="J14" s="102"/>
      <c r="K14" s="157"/>
      <c r="L14" s="158"/>
      <c r="M14" s="158"/>
      <c r="N14" s="158"/>
      <c r="O14" s="158"/>
      <c r="P14" s="158"/>
      <c r="Q14" s="159"/>
    </row>
    <row r="15" spans="1:253" x14ac:dyDescent="0.2">
      <c r="A15" s="88" t="str">
        <f t="shared" si="1"/>
        <v xml:space="preserve"> </v>
      </c>
      <c r="B15" s="98"/>
      <c r="C15" s="509" t="s">
        <v>52</v>
      </c>
      <c r="D15" s="88" t="s">
        <v>51</v>
      </c>
      <c r="E15" s="99">
        <f>E14+1</f>
        <v>29</v>
      </c>
      <c r="F15" s="100">
        <f>F14</f>
        <v>3.5</v>
      </c>
      <c r="G15" s="101"/>
      <c r="H15" s="100"/>
      <c r="I15" s="101"/>
      <c r="J15" s="102"/>
      <c r="K15" s="157"/>
      <c r="L15" s="158"/>
      <c r="M15" s="158"/>
      <c r="N15" s="158"/>
      <c r="O15" s="158"/>
      <c r="P15" s="158"/>
      <c r="Q15" s="159"/>
    </row>
    <row r="16" spans="1:253" x14ac:dyDescent="0.2">
      <c r="A16" s="88">
        <f t="shared" si="1"/>
        <v>2</v>
      </c>
      <c r="B16" s="98" t="s">
        <v>47</v>
      </c>
      <c r="C16" s="509" t="s">
        <v>53</v>
      </c>
      <c r="D16" s="103" t="s">
        <v>49</v>
      </c>
      <c r="E16" s="104">
        <f>E13</f>
        <v>96</v>
      </c>
      <c r="F16" s="101"/>
      <c r="G16" s="101"/>
      <c r="H16" s="101"/>
      <c r="I16" s="101"/>
      <c r="J16" s="101"/>
      <c r="K16" s="157"/>
      <c r="L16" s="158"/>
      <c r="M16" s="158"/>
      <c r="N16" s="158"/>
      <c r="O16" s="158"/>
      <c r="P16" s="158"/>
      <c r="Q16" s="159"/>
    </row>
    <row r="17" spans="1:20" x14ac:dyDescent="0.2">
      <c r="A17" s="88">
        <f t="shared" si="1"/>
        <v>3</v>
      </c>
      <c r="B17" s="98" t="s">
        <v>47</v>
      </c>
      <c r="C17" s="509" t="s">
        <v>54</v>
      </c>
      <c r="D17" s="88" t="s">
        <v>55</v>
      </c>
      <c r="E17" s="104">
        <f>E25</f>
        <v>1231.8181818181818</v>
      </c>
      <c r="F17" s="101"/>
      <c r="G17" s="101"/>
      <c r="H17" s="101"/>
      <c r="I17" s="101"/>
      <c r="J17" s="101"/>
      <c r="K17" s="157"/>
      <c r="L17" s="158"/>
      <c r="M17" s="158"/>
      <c r="N17" s="158"/>
      <c r="O17" s="158"/>
      <c r="P17" s="158"/>
      <c r="Q17" s="159"/>
      <c r="R17" s="74"/>
      <c r="S17" s="74"/>
      <c r="T17" s="74"/>
    </row>
    <row r="18" spans="1:20" x14ac:dyDescent="0.2">
      <c r="A18" s="88" t="str">
        <f t="shared" si="1"/>
        <v xml:space="preserve"> </v>
      </c>
      <c r="B18" s="98"/>
      <c r="C18" s="509" t="s">
        <v>528</v>
      </c>
      <c r="D18" s="88" t="s">
        <v>55</v>
      </c>
      <c r="E18" s="104">
        <f>E17</f>
        <v>1231.8181818181818</v>
      </c>
      <c r="F18" s="100">
        <v>1</v>
      </c>
      <c r="G18" s="101"/>
      <c r="H18" s="100"/>
      <c r="I18" s="101"/>
      <c r="J18" s="101"/>
      <c r="K18" s="157"/>
      <c r="L18" s="158"/>
      <c r="M18" s="158"/>
      <c r="N18" s="158"/>
      <c r="O18" s="158"/>
      <c r="P18" s="158"/>
      <c r="Q18" s="159"/>
      <c r="R18" s="74"/>
      <c r="S18" s="74"/>
      <c r="T18" s="74"/>
    </row>
    <row r="19" spans="1:20" s="166" customFormat="1" x14ac:dyDescent="0.2">
      <c r="A19" s="88">
        <f t="shared" si="1"/>
        <v>4</v>
      </c>
      <c r="B19" s="98" t="s">
        <v>47</v>
      </c>
      <c r="C19" s="509" t="s">
        <v>56</v>
      </c>
      <c r="D19" s="88" t="s">
        <v>51</v>
      </c>
      <c r="E19" s="104">
        <v>1</v>
      </c>
      <c r="F19" s="101"/>
      <c r="G19" s="101"/>
      <c r="H19" s="101"/>
      <c r="I19" s="101"/>
      <c r="J19" s="101"/>
      <c r="K19" s="157"/>
      <c r="L19" s="158"/>
      <c r="M19" s="158"/>
      <c r="N19" s="158"/>
      <c r="O19" s="158"/>
      <c r="P19" s="158"/>
      <c r="Q19" s="159"/>
      <c r="R19" s="165"/>
      <c r="S19" s="165"/>
      <c r="T19" s="165"/>
    </row>
    <row r="20" spans="1:20" ht="22.5" x14ac:dyDescent="0.2">
      <c r="A20" s="88" t="str">
        <f t="shared" si="1"/>
        <v xml:space="preserve"> </v>
      </c>
      <c r="B20" s="98"/>
      <c r="C20" s="509" t="s">
        <v>57</v>
      </c>
      <c r="D20" s="88" t="s">
        <v>58</v>
      </c>
      <c r="E20" s="104">
        <v>5</v>
      </c>
      <c r="F20" s="101"/>
      <c r="G20" s="101"/>
      <c r="H20" s="100"/>
      <c r="I20" s="101"/>
      <c r="J20" s="101"/>
      <c r="K20" s="157"/>
      <c r="L20" s="158"/>
      <c r="M20" s="158"/>
      <c r="N20" s="158"/>
      <c r="O20" s="158"/>
      <c r="P20" s="158"/>
      <c r="Q20" s="159"/>
      <c r="R20" s="74"/>
      <c r="S20" s="74"/>
      <c r="T20" s="74"/>
    </row>
    <row r="21" spans="1:20" x14ac:dyDescent="0.2">
      <c r="A21" s="88">
        <f t="shared" si="1"/>
        <v>5</v>
      </c>
      <c r="B21" s="98" t="s">
        <v>47</v>
      </c>
      <c r="C21" s="509" t="s">
        <v>59</v>
      </c>
      <c r="D21" s="88" t="s">
        <v>51</v>
      </c>
      <c r="E21" s="104">
        <v>1</v>
      </c>
      <c r="F21" s="101"/>
      <c r="G21" s="101"/>
      <c r="H21" s="101"/>
      <c r="I21" s="101"/>
      <c r="J21" s="101"/>
      <c r="K21" s="157"/>
      <c r="L21" s="158"/>
      <c r="M21" s="158"/>
      <c r="N21" s="158"/>
      <c r="O21" s="158"/>
      <c r="P21" s="158"/>
      <c r="Q21" s="159"/>
      <c r="R21" s="74"/>
      <c r="S21" s="74"/>
      <c r="T21" s="74"/>
    </row>
    <row r="22" spans="1:20" x14ac:dyDescent="0.2">
      <c r="A22" s="88">
        <f t="shared" si="1"/>
        <v>6</v>
      </c>
      <c r="B22" s="98" t="s">
        <v>47</v>
      </c>
      <c r="C22" s="509" t="s">
        <v>60</v>
      </c>
      <c r="D22" s="103" t="s">
        <v>51</v>
      </c>
      <c r="E22" s="104">
        <v>1</v>
      </c>
      <c r="F22" s="108"/>
      <c r="G22" s="101"/>
      <c r="H22" s="101"/>
      <c r="I22" s="101"/>
      <c r="J22" s="101"/>
      <c r="K22" s="157"/>
      <c r="L22" s="158"/>
      <c r="M22" s="158"/>
      <c r="N22" s="158"/>
      <c r="O22" s="158"/>
      <c r="P22" s="158"/>
      <c r="Q22" s="159"/>
      <c r="R22" s="74"/>
      <c r="S22" s="74"/>
      <c r="T22" s="74"/>
    </row>
    <row r="23" spans="1:20" x14ac:dyDescent="0.2">
      <c r="A23" s="88">
        <f t="shared" si="1"/>
        <v>7</v>
      </c>
      <c r="B23" s="98" t="s">
        <v>47</v>
      </c>
      <c r="C23" s="510" t="s">
        <v>61</v>
      </c>
      <c r="D23" s="109" t="s">
        <v>51</v>
      </c>
      <c r="E23" s="110">
        <v>1</v>
      </c>
      <c r="F23" s="88"/>
      <c r="G23" s="111"/>
      <c r="H23" s="101"/>
      <c r="I23" s="112"/>
      <c r="J23" s="112"/>
      <c r="K23" s="157"/>
      <c r="L23" s="158"/>
      <c r="M23" s="158"/>
      <c r="N23" s="158"/>
      <c r="O23" s="158"/>
      <c r="P23" s="158"/>
      <c r="Q23" s="159"/>
      <c r="R23" s="74"/>
      <c r="S23" s="74"/>
      <c r="T23" s="74"/>
    </row>
    <row r="24" spans="1:20" x14ac:dyDescent="0.2">
      <c r="A24" s="88">
        <f t="shared" si="1"/>
        <v>8</v>
      </c>
      <c r="B24" s="98" t="s">
        <v>47</v>
      </c>
      <c r="C24" s="509" t="s">
        <v>62</v>
      </c>
      <c r="D24" s="113" t="s">
        <v>55</v>
      </c>
      <c r="E24" s="114">
        <v>5</v>
      </c>
      <c r="F24" s="102"/>
      <c r="G24" s="115"/>
      <c r="H24" s="101"/>
      <c r="I24" s="115"/>
      <c r="J24" s="115"/>
      <c r="K24" s="157"/>
      <c r="L24" s="158"/>
      <c r="M24" s="158"/>
      <c r="N24" s="158"/>
      <c r="O24" s="158"/>
      <c r="P24" s="158"/>
      <c r="Q24" s="159"/>
      <c r="R24" s="74"/>
      <c r="S24" s="74"/>
      <c r="T24" s="74"/>
    </row>
    <row r="25" spans="1:20" ht="33.75" x14ac:dyDescent="0.2">
      <c r="A25" s="88">
        <f t="shared" si="1"/>
        <v>9</v>
      </c>
      <c r="B25" s="98" t="s">
        <v>47</v>
      </c>
      <c r="C25" s="511" t="s">
        <v>63</v>
      </c>
      <c r="D25" s="113" t="s">
        <v>55</v>
      </c>
      <c r="E25" s="116">
        <f>SUM(E28:E35)/1.1</f>
        <v>1231.8181818181818</v>
      </c>
      <c r="F25" s="88"/>
      <c r="G25" s="101"/>
      <c r="H25" s="101"/>
      <c r="I25" s="101"/>
      <c r="J25" s="117"/>
      <c r="K25" s="157"/>
      <c r="L25" s="158"/>
      <c r="M25" s="158"/>
      <c r="N25" s="158"/>
      <c r="O25" s="158"/>
      <c r="P25" s="158"/>
      <c r="Q25" s="159"/>
      <c r="R25" s="74"/>
      <c r="S25" s="74"/>
      <c r="T25" s="74"/>
    </row>
    <row r="26" spans="1:20" x14ac:dyDescent="0.2">
      <c r="A26" s="88" t="str">
        <f t="shared" si="1"/>
        <v xml:space="preserve"> </v>
      </c>
      <c r="B26" s="88"/>
      <c r="C26" s="512" t="s">
        <v>529</v>
      </c>
      <c r="D26" s="119" t="s">
        <v>64</v>
      </c>
      <c r="E26" s="101">
        <f>ROUNDUP(E25*F26,2)</f>
        <v>307.95999999999998</v>
      </c>
      <c r="F26" s="100">
        <v>0.25</v>
      </c>
      <c r="G26" s="100"/>
      <c r="H26" s="120"/>
      <c r="I26" s="100"/>
      <c r="J26" s="100"/>
      <c r="K26" s="157"/>
      <c r="L26" s="158"/>
      <c r="M26" s="158"/>
      <c r="N26" s="158"/>
      <c r="O26" s="158"/>
      <c r="P26" s="158"/>
      <c r="Q26" s="159"/>
      <c r="R26" s="74"/>
      <c r="S26" s="74"/>
      <c r="T26" s="74"/>
    </row>
    <row r="27" spans="1:20" x14ac:dyDescent="0.2">
      <c r="A27" s="88" t="str">
        <f t="shared" si="1"/>
        <v xml:space="preserve"> </v>
      </c>
      <c r="B27" s="88"/>
      <c r="C27" s="512" t="s">
        <v>530</v>
      </c>
      <c r="D27" s="119" t="s">
        <v>64</v>
      </c>
      <c r="E27" s="101">
        <f>ROUNDUP(E25*F27,2)</f>
        <v>6159.1</v>
      </c>
      <c r="F27" s="100">
        <v>5</v>
      </c>
      <c r="G27" s="100"/>
      <c r="H27" s="120"/>
      <c r="I27" s="100"/>
      <c r="J27" s="100"/>
      <c r="K27" s="157"/>
      <c r="L27" s="158"/>
      <c r="M27" s="158"/>
      <c r="N27" s="158"/>
      <c r="O27" s="158"/>
      <c r="P27" s="158"/>
      <c r="Q27" s="159"/>
      <c r="R27" s="74"/>
      <c r="S27" s="74"/>
      <c r="T27" s="74"/>
    </row>
    <row r="28" spans="1:20" ht="29.25" x14ac:dyDescent="0.2">
      <c r="A28" s="88">
        <f t="shared" si="1"/>
        <v>10</v>
      </c>
      <c r="B28" s="88" t="str">
        <f>'002'!A36</f>
        <v>S1</v>
      </c>
      <c r="C28" s="513" t="str">
        <f>'002'!B36</f>
        <v>Vieglbetona paneļu ārējās garansienas siltinājums  Apmetuma sistēma virs siltinājuma (AS-1) Siltinājums - fasādes akmensvate; λ=0,036W/mK b=170mm. Līmjava Gruntējums, Esošā siena vieglbetona bloki b=250mm</v>
      </c>
      <c r="D28" s="113" t="s">
        <v>55</v>
      </c>
      <c r="E28" s="116">
        <f>'002'!D36</f>
        <v>414</v>
      </c>
      <c r="F28" s="88">
        <v>1.1000000000000001</v>
      </c>
      <c r="G28" s="88"/>
      <c r="H28" s="88"/>
      <c r="I28" s="88"/>
      <c r="J28" s="101"/>
      <c r="K28" s="157"/>
      <c r="L28" s="158"/>
      <c r="M28" s="158"/>
      <c r="N28" s="158"/>
      <c r="O28" s="158"/>
      <c r="P28" s="158"/>
      <c r="Q28" s="159"/>
      <c r="R28" s="74"/>
      <c r="S28" s="74"/>
      <c r="T28" s="74"/>
    </row>
    <row r="29" spans="1:20" ht="29.25" x14ac:dyDescent="0.2">
      <c r="A29" s="88">
        <f t="shared" si="1"/>
        <v>11</v>
      </c>
      <c r="B29" s="88" t="str">
        <f>'002'!A37</f>
        <v>S2</v>
      </c>
      <c r="C29" s="513" t="str">
        <f>'002'!B37</f>
        <v>Gala ārsienas siltinājums.  Apmetuma sistēma virs siltinājuma (AS-1) Siltinājums - fasādes akmensvate ; λ=0,036W/mK b=170mm. Līmjava Gruntējums, Esošā siena vieglbetona bloki b=510mm</v>
      </c>
      <c r="D29" s="113" t="s">
        <v>55</v>
      </c>
      <c r="E29" s="116">
        <f>'002'!D37</f>
        <v>360</v>
      </c>
      <c r="F29" s="88">
        <f t="shared" ref="F29:F35" si="2">F28</f>
        <v>1.1000000000000001</v>
      </c>
      <c r="G29" s="88"/>
      <c r="H29" s="88"/>
      <c r="I29" s="88"/>
      <c r="J29" s="101"/>
      <c r="K29" s="157"/>
      <c r="L29" s="158"/>
      <c r="M29" s="158"/>
      <c r="N29" s="158"/>
      <c r="O29" s="158"/>
      <c r="P29" s="158"/>
      <c r="Q29" s="159"/>
      <c r="R29" s="74"/>
      <c r="S29" s="74"/>
      <c r="T29" s="74"/>
    </row>
    <row r="30" spans="1:20" ht="39" x14ac:dyDescent="0.2">
      <c r="A30" s="88">
        <f t="shared" si="1"/>
        <v>12</v>
      </c>
      <c r="B30" s="88" t="str">
        <f>'002'!A39</f>
        <v>S4</v>
      </c>
      <c r="C30" s="513" t="str">
        <f>'002'!B39</f>
        <v>Lodžiju starpsienu siltinājums.  Apmetuma sistēma virs siltinājuma (AS-2) Siltinājums - fasādes akmensvate; λ=0,037 W/mK b=30mm. Līmjava Gruntējums, Esošā dzelzsbetona starpsiena=100mm, gruntējums, līmjava, Siltinājums - fasādes akmensvate; λ=0,037 W/mK b=30mm.</v>
      </c>
      <c r="D30" s="113" t="s">
        <v>55</v>
      </c>
      <c r="E30" s="116">
        <f>'002'!D39</f>
        <v>30</v>
      </c>
      <c r="F30" s="88">
        <f t="shared" si="2"/>
        <v>1.1000000000000001</v>
      </c>
      <c r="G30" s="88"/>
      <c r="H30" s="121"/>
      <c r="I30" s="122"/>
      <c r="J30" s="122"/>
      <c r="K30" s="157"/>
      <c r="L30" s="158"/>
      <c r="M30" s="158"/>
      <c r="N30" s="158"/>
      <c r="O30" s="158"/>
      <c r="P30" s="158"/>
      <c r="Q30" s="159"/>
      <c r="R30" s="74"/>
      <c r="S30" s="74"/>
      <c r="T30" s="74"/>
    </row>
    <row r="31" spans="1:20" ht="29.25" x14ac:dyDescent="0.2">
      <c r="A31" s="88">
        <f t="shared" si="1"/>
        <v>13</v>
      </c>
      <c r="B31" s="88" t="str">
        <f>'002'!A40</f>
        <v>S5</v>
      </c>
      <c r="C31" s="513" t="str">
        <f>'002'!B40</f>
        <v>Ārsienu siltinājums. Apmetuma sistēma virs siltinājuma (AS-1 vai AS-2). Grunts, Siltinājums b=50mm, λ=0,021 W/mK, līmjava, grunts, Esošā siena vieglbetona panelis b = 250 mm</v>
      </c>
      <c r="D31" s="113" t="s">
        <v>55</v>
      </c>
      <c r="E31" s="116">
        <f>'002'!D40</f>
        <v>245</v>
      </c>
      <c r="F31" s="88">
        <f t="shared" si="2"/>
        <v>1.1000000000000001</v>
      </c>
      <c r="G31" s="88"/>
      <c r="H31" s="121"/>
      <c r="I31" s="122"/>
      <c r="J31" s="122"/>
      <c r="K31" s="157"/>
      <c r="L31" s="158"/>
      <c r="M31" s="158"/>
      <c r="N31" s="158"/>
      <c r="O31" s="158"/>
      <c r="P31" s="158"/>
      <c r="Q31" s="159"/>
      <c r="R31" s="74"/>
      <c r="S31" s="74"/>
      <c r="T31" s="74"/>
    </row>
    <row r="32" spans="1:20" ht="29.25" x14ac:dyDescent="0.2">
      <c r="A32" s="88">
        <f t="shared" si="1"/>
        <v>14</v>
      </c>
      <c r="B32" s="88" t="str">
        <f>'002'!A41</f>
        <v>S6</v>
      </c>
      <c r="C32" s="513" t="str">
        <f>'002'!B41</f>
        <v>Vieglbetona paneļu ārsienas siltinājums.  Apmetuma sistēma virs siltinājuma (AS-2) Siltinājums - fasādes akmensvate; λ=0,037 W/mK b=80mm. Līmjava Gruntējums, Esošā siena vieglbetona panelis=160mm</v>
      </c>
      <c r="D32" s="113" t="s">
        <v>55</v>
      </c>
      <c r="E32" s="116">
        <f>'002'!D41</f>
        <v>14</v>
      </c>
      <c r="F32" s="88">
        <f t="shared" si="2"/>
        <v>1.1000000000000001</v>
      </c>
      <c r="G32" s="88"/>
      <c r="H32" s="121"/>
      <c r="I32" s="122"/>
      <c r="J32" s="122"/>
      <c r="K32" s="157"/>
      <c r="L32" s="158"/>
      <c r="M32" s="158"/>
      <c r="N32" s="158"/>
      <c r="O32" s="158"/>
      <c r="P32" s="158"/>
      <c r="Q32" s="159"/>
      <c r="R32" s="74"/>
      <c r="S32" s="74"/>
      <c r="T32" s="74"/>
    </row>
    <row r="33" spans="1:20" ht="29.25" x14ac:dyDescent="0.2">
      <c r="A33" s="88">
        <f t="shared" si="1"/>
        <v>15</v>
      </c>
      <c r="B33" s="88" t="str">
        <f>'002'!A42</f>
        <v>S7</v>
      </c>
      <c r="C33" s="513" t="str">
        <f>'002'!B42</f>
        <v>Tehniskās stāva siltinājums. Apmetums, grunts, Siltumizolācija, λ=0,034 W/mK, b=50 mm. Līmjava. Vertikālā hidroizolācija. Gruntējums. Esošā  betona bloku siena b= 250 mm</v>
      </c>
      <c r="D33" s="113" t="s">
        <v>55</v>
      </c>
      <c r="E33" s="116">
        <f>'002'!D42</f>
        <v>200</v>
      </c>
      <c r="F33" s="88">
        <f t="shared" si="2"/>
        <v>1.1000000000000001</v>
      </c>
      <c r="G33" s="88"/>
      <c r="H33" s="121"/>
      <c r="I33" s="122"/>
      <c r="J33" s="122"/>
      <c r="K33" s="157"/>
      <c r="L33" s="158"/>
      <c r="M33" s="158"/>
      <c r="N33" s="158"/>
      <c r="O33" s="158"/>
      <c r="P33" s="158"/>
      <c r="Q33" s="159"/>
      <c r="R33" s="74"/>
      <c r="S33" s="74"/>
      <c r="T33" s="74"/>
    </row>
    <row r="34" spans="1:20" ht="29.25" x14ac:dyDescent="0.2">
      <c r="A34" s="88">
        <f t="shared" si="1"/>
        <v>16</v>
      </c>
      <c r="B34" s="88" t="str">
        <f>'002'!A43</f>
        <v>S8</v>
      </c>
      <c r="C34" s="513" t="str">
        <f>'002'!B43</f>
        <v>Kāpņu telpas siena bēniņos. Apmetums un ūdens emulsijas krāsa. Grunts, līmjava, Siltumizolācija, akmens vate, λ=0,036 W/mK, b=120 mm. Līmjava. Gruntējums. Esošā  betona paneļu siena b= 250 mm</v>
      </c>
      <c r="D34" s="113" t="s">
        <v>55</v>
      </c>
      <c r="E34" s="116">
        <f>'002'!D43</f>
        <v>42</v>
      </c>
      <c r="F34" s="88">
        <f t="shared" si="2"/>
        <v>1.1000000000000001</v>
      </c>
      <c r="G34" s="88"/>
      <c r="H34" s="121"/>
      <c r="I34" s="122"/>
      <c r="J34" s="122"/>
      <c r="K34" s="157"/>
      <c r="L34" s="158"/>
      <c r="M34" s="158"/>
      <c r="N34" s="158"/>
      <c r="O34" s="158"/>
      <c r="P34" s="158"/>
      <c r="Q34" s="159"/>
      <c r="R34" s="74"/>
      <c r="S34" s="74"/>
      <c r="T34" s="74"/>
    </row>
    <row r="35" spans="1:20" ht="39" x14ac:dyDescent="0.2">
      <c r="A35" s="88">
        <f t="shared" si="1"/>
        <v>17</v>
      </c>
      <c r="B35" s="88" t="str">
        <f>'002'!A44</f>
        <v>P5</v>
      </c>
      <c r="C35" s="513" t="str">
        <f>'002'!B44</f>
        <v>Siltinājums zem dzīvojamām telpām. Atjaunotā betona kārta, Esošais pārsegums -betona pārsegums b=220mm.Līmjava. Siltinājums - fasādes akmensvate; λ=0,036W/mK b=170mm. Līmjava uz stiklšķiedra sieta, ārējā apdare (krāsots struktūrapmetums).</v>
      </c>
      <c r="D35" s="113" t="s">
        <v>55</v>
      </c>
      <c r="E35" s="116">
        <f>'002'!D44</f>
        <v>50</v>
      </c>
      <c r="F35" s="88">
        <f t="shared" si="2"/>
        <v>1.1000000000000001</v>
      </c>
      <c r="G35" s="100"/>
      <c r="H35" s="121"/>
      <c r="I35" s="122"/>
      <c r="J35" s="122"/>
      <c r="K35" s="157"/>
      <c r="L35" s="158"/>
      <c r="M35" s="158"/>
      <c r="N35" s="158"/>
      <c r="O35" s="158"/>
      <c r="P35" s="158"/>
      <c r="Q35" s="159"/>
      <c r="R35" s="74"/>
      <c r="S35" s="74"/>
      <c r="T35" s="74"/>
    </row>
    <row r="36" spans="1:20" x14ac:dyDescent="0.2">
      <c r="A36" s="88" t="str">
        <f t="shared" si="1"/>
        <v xml:space="preserve"> </v>
      </c>
      <c r="B36" s="88"/>
      <c r="C36" s="509" t="s">
        <v>583</v>
      </c>
      <c r="D36" s="88" t="s">
        <v>51</v>
      </c>
      <c r="E36" s="123">
        <f>(E28+E29+E33+E34)*F36</f>
        <v>6096</v>
      </c>
      <c r="F36" s="101">
        <v>6</v>
      </c>
      <c r="G36" s="101"/>
      <c r="H36" s="101"/>
      <c r="I36" s="88"/>
      <c r="J36" s="101"/>
      <c r="K36" s="157"/>
      <c r="L36" s="158"/>
      <c r="M36" s="158"/>
      <c r="N36" s="158"/>
      <c r="O36" s="158"/>
      <c r="P36" s="158"/>
      <c r="Q36" s="159"/>
      <c r="R36" s="74"/>
      <c r="S36" s="74"/>
      <c r="T36" s="74"/>
    </row>
    <row r="37" spans="1:20" x14ac:dyDescent="0.2">
      <c r="A37" s="88" t="str">
        <f t="shared" si="1"/>
        <v xml:space="preserve"> </v>
      </c>
      <c r="B37" s="88"/>
      <c r="C37" s="509" t="s">
        <v>584</v>
      </c>
      <c r="D37" s="88" t="s">
        <v>51</v>
      </c>
      <c r="E37" s="123">
        <f>(E30+E31+E32)*F37</f>
        <v>1734</v>
      </c>
      <c r="F37" s="101">
        <v>6</v>
      </c>
      <c r="G37" s="101"/>
      <c r="H37" s="101"/>
      <c r="I37" s="88"/>
      <c r="J37" s="101"/>
      <c r="K37" s="157"/>
      <c r="L37" s="158"/>
      <c r="M37" s="158"/>
      <c r="N37" s="158"/>
      <c r="O37" s="158"/>
      <c r="P37" s="158"/>
      <c r="Q37" s="159"/>
      <c r="R37" s="74"/>
      <c r="S37" s="74"/>
      <c r="T37" s="74"/>
    </row>
    <row r="38" spans="1:20" x14ac:dyDescent="0.2">
      <c r="A38" s="88" t="str">
        <f t="shared" si="1"/>
        <v xml:space="preserve"> </v>
      </c>
      <c r="B38" s="88"/>
      <c r="C38" s="509" t="s">
        <v>585</v>
      </c>
      <c r="D38" s="88" t="s">
        <v>51</v>
      </c>
      <c r="E38" s="123">
        <f>(E35)*F38</f>
        <v>300</v>
      </c>
      <c r="F38" s="101">
        <v>6</v>
      </c>
      <c r="G38" s="101"/>
      <c r="H38" s="101"/>
      <c r="I38" s="88"/>
      <c r="J38" s="101"/>
      <c r="K38" s="157"/>
      <c r="L38" s="158"/>
      <c r="M38" s="158"/>
      <c r="N38" s="158"/>
      <c r="O38" s="158"/>
      <c r="P38" s="158"/>
      <c r="Q38" s="159"/>
      <c r="R38" s="74"/>
      <c r="S38" s="74"/>
      <c r="T38" s="74"/>
    </row>
    <row r="39" spans="1:20" ht="45" x14ac:dyDescent="0.2">
      <c r="A39" s="88">
        <f t="shared" si="1"/>
        <v>18</v>
      </c>
      <c r="B39" s="98" t="s">
        <v>47</v>
      </c>
      <c r="C39" s="512" t="s">
        <v>531</v>
      </c>
      <c r="D39" s="88" t="s">
        <v>55</v>
      </c>
      <c r="E39" s="123">
        <f>E25</f>
        <v>1231.8181818181818</v>
      </c>
      <c r="F39" s="100"/>
      <c r="G39" s="100"/>
      <c r="H39" s="101"/>
      <c r="I39" s="122"/>
      <c r="J39" s="122"/>
      <c r="K39" s="157"/>
      <c r="L39" s="158"/>
      <c r="M39" s="158"/>
      <c r="N39" s="158"/>
      <c r="O39" s="158"/>
      <c r="P39" s="158"/>
      <c r="Q39" s="159"/>
      <c r="R39" s="74"/>
      <c r="S39" s="74"/>
      <c r="T39" s="74"/>
    </row>
    <row r="40" spans="1:20" x14ac:dyDescent="0.2">
      <c r="A40" s="88" t="str">
        <f t="shared" si="1"/>
        <v xml:space="preserve"> </v>
      </c>
      <c r="B40" s="98"/>
      <c r="C40" s="512" t="s">
        <v>530</v>
      </c>
      <c r="D40" s="119" t="s">
        <v>64</v>
      </c>
      <c r="E40" s="123">
        <f t="shared" ref="E40:E45" si="3">(E33+E34+E35)*F40</f>
        <v>1460</v>
      </c>
      <c r="F40" s="100">
        <v>5</v>
      </c>
      <c r="G40" s="100"/>
      <c r="H40" s="120"/>
      <c r="I40" s="100"/>
      <c r="J40" s="100"/>
      <c r="K40" s="157"/>
      <c r="L40" s="158"/>
      <c r="M40" s="158"/>
      <c r="N40" s="158"/>
      <c r="O40" s="158"/>
      <c r="P40" s="158"/>
      <c r="Q40" s="159"/>
      <c r="R40" s="74"/>
      <c r="S40" s="74"/>
      <c r="T40" s="74"/>
    </row>
    <row r="41" spans="1:20" x14ac:dyDescent="0.2">
      <c r="A41" s="88" t="str">
        <f t="shared" si="1"/>
        <v xml:space="preserve"> </v>
      </c>
      <c r="B41" s="98"/>
      <c r="C41" s="512" t="s">
        <v>65</v>
      </c>
      <c r="D41" s="124" t="s">
        <v>55</v>
      </c>
      <c r="E41" s="123">
        <f t="shared" si="3"/>
        <v>13613.6</v>
      </c>
      <c r="F41" s="100">
        <v>2.2000000000000002</v>
      </c>
      <c r="G41" s="100"/>
      <c r="H41" s="120"/>
      <c r="I41" s="100"/>
      <c r="J41" s="100"/>
      <c r="K41" s="157"/>
      <c r="L41" s="158"/>
      <c r="M41" s="158"/>
      <c r="N41" s="158"/>
      <c r="O41" s="158"/>
      <c r="P41" s="158"/>
      <c r="Q41" s="159"/>
      <c r="R41" s="74"/>
      <c r="S41" s="74"/>
      <c r="T41" s="74"/>
    </row>
    <row r="42" spans="1:20" x14ac:dyDescent="0.2">
      <c r="A42" s="88" t="str">
        <f t="shared" si="1"/>
        <v xml:space="preserve"> </v>
      </c>
      <c r="B42" s="125"/>
      <c r="C42" s="512" t="s">
        <v>529</v>
      </c>
      <c r="D42" s="119" t="s">
        <v>64</v>
      </c>
      <c r="E42" s="123">
        <f t="shared" si="3"/>
        <v>2364.0000000000005</v>
      </c>
      <c r="F42" s="100">
        <v>0.30000000000000004</v>
      </c>
      <c r="G42" s="100"/>
      <c r="H42" s="120"/>
      <c r="I42" s="100"/>
      <c r="J42" s="100"/>
      <c r="K42" s="157"/>
      <c r="L42" s="158"/>
      <c r="M42" s="158"/>
      <c r="N42" s="158"/>
      <c r="O42" s="158"/>
      <c r="P42" s="158"/>
      <c r="Q42" s="159"/>
      <c r="R42" s="74"/>
      <c r="S42" s="74"/>
      <c r="T42" s="74"/>
    </row>
    <row r="43" spans="1:20" x14ac:dyDescent="0.2">
      <c r="A43" s="88" t="str">
        <f t="shared" si="1"/>
        <v xml:space="preserve"> </v>
      </c>
      <c r="B43" s="125"/>
      <c r="C43" s="512" t="s">
        <v>530</v>
      </c>
      <c r="D43" s="119" t="s">
        <v>64</v>
      </c>
      <c r="E43" s="123">
        <f t="shared" si="3"/>
        <v>40650</v>
      </c>
      <c r="F43" s="100">
        <v>5</v>
      </c>
      <c r="G43" s="100"/>
      <c r="H43" s="120"/>
      <c r="I43" s="100"/>
      <c r="J43" s="100"/>
      <c r="K43" s="157"/>
      <c r="L43" s="158"/>
      <c r="M43" s="158"/>
      <c r="N43" s="158"/>
      <c r="O43" s="158"/>
      <c r="P43" s="158"/>
      <c r="Q43" s="159"/>
      <c r="R43" s="74"/>
      <c r="S43" s="74"/>
      <c r="T43" s="74"/>
    </row>
    <row r="44" spans="1:20" x14ac:dyDescent="0.2">
      <c r="A44" s="88" t="str">
        <f t="shared" si="1"/>
        <v xml:space="preserve"> </v>
      </c>
      <c r="B44" s="125"/>
      <c r="C44" s="512" t="s">
        <v>532</v>
      </c>
      <c r="D44" s="119" t="s">
        <v>64</v>
      </c>
      <c r="E44" s="123">
        <f t="shared" si="3"/>
        <v>12083.527272727273</v>
      </c>
      <c r="F44" s="100">
        <v>3.7</v>
      </c>
      <c r="G44" s="100"/>
      <c r="H44" s="120"/>
      <c r="I44" s="100"/>
      <c r="J44" s="100"/>
      <c r="K44" s="157"/>
      <c r="L44" s="158"/>
      <c r="M44" s="158"/>
      <c r="N44" s="158"/>
      <c r="O44" s="158"/>
      <c r="P44" s="158"/>
      <c r="Q44" s="159"/>
      <c r="R44" s="74"/>
      <c r="S44" s="74"/>
      <c r="T44" s="74"/>
    </row>
    <row r="45" spans="1:20" x14ac:dyDescent="0.2">
      <c r="A45" s="88" t="str">
        <f t="shared" si="1"/>
        <v xml:space="preserve"> </v>
      </c>
      <c r="B45" s="125"/>
      <c r="C45" s="512" t="s">
        <v>66</v>
      </c>
      <c r="D45" s="119" t="s">
        <v>67</v>
      </c>
      <c r="E45" s="123">
        <f t="shared" si="3"/>
        <v>269.26363636363635</v>
      </c>
      <c r="F45" s="100">
        <v>0.09</v>
      </c>
      <c r="G45" s="100"/>
      <c r="H45" s="120"/>
      <c r="I45" s="100"/>
      <c r="J45" s="100"/>
      <c r="K45" s="157"/>
      <c r="L45" s="158"/>
      <c r="M45" s="158"/>
      <c r="N45" s="158"/>
      <c r="O45" s="158"/>
      <c r="P45" s="158"/>
      <c r="Q45" s="159"/>
      <c r="R45" s="74"/>
      <c r="S45" s="74"/>
      <c r="T45" s="74"/>
    </row>
    <row r="46" spans="1:20" ht="22.5" x14ac:dyDescent="0.2">
      <c r="A46" s="88">
        <f t="shared" si="1"/>
        <v>19</v>
      </c>
      <c r="B46" s="98" t="s">
        <v>47</v>
      </c>
      <c r="C46" s="515" t="s">
        <v>593</v>
      </c>
      <c r="D46" s="124" t="s">
        <v>55</v>
      </c>
      <c r="E46" s="123">
        <f>'002'!M29</f>
        <v>321.67500000000001</v>
      </c>
      <c r="F46" s="100"/>
      <c r="G46" s="100"/>
      <c r="H46" s="101"/>
      <c r="I46" s="122"/>
      <c r="J46" s="122"/>
      <c r="K46" s="157"/>
      <c r="L46" s="158"/>
      <c r="M46" s="158"/>
      <c r="N46" s="158"/>
      <c r="O46" s="158"/>
      <c r="P46" s="158"/>
      <c r="Q46" s="159"/>
      <c r="R46" s="74"/>
      <c r="S46" s="74"/>
      <c r="T46" s="74"/>
    </row>
    <row r="47" spans="1:20" x14ac:dyDescent="0.2">
      <c r="A47" s="88" t="str">
        <f t="shared" si="1"/>
        <v xml:space="preserve"> </v>
      </c>
      <c r="B47" s="125"/>
      <c r="C47" s="512" t="s">
        <v>529</v>
      </c>
      <c r="D47" s="125" t="s">
        <v>64</v>
      </c>
      <c r="E47" s="123">
        <f t="shared" ref="E47:E52" si="4">(E40+E41+E42)*F47</f>
        <v>3487.5200000000004</v>
      </c>
      <c r="F47" s="100">
        <v>0.2</v>
      </c>
      <c r="G47" s="100"/>
      <c r="H47" s="100"/>
      <c r="I47" s="100"/>
      <c r="J47" s="100"/>
      <c r="K47" s="157"/>
      <c r="L47" s="158"/>
      <c r="M47" s="158"/>
      <c r="N47" s="158"/>
      <c r="O47" s="158"/>
      <c r="P47" s="158"/>
      <c r="Q47" s="159"/>
      <c r="R47" s="74"/>
      <c r="S47" s="74"/>
      <c r="T47" s="74"/>
    </row>
    <row r="48" spans="1:20" x14ac:dyDescent="0.2">
      <c r="A48" s="88" t="str">
        <f t="shared" si="1"/>
        <v xml:space="preserve"> </v>
      </c>
      <c r="B48" s="125"/>
      <c r="C48" s="512" t="s">
        <v>68</v>
      </c>
      <c r="D48" s="88" t="s">
        <v>55</v>
      </c>
      <c r="E48" s="123">
        <f t="shared" si="4"/>
        <v>5945.8979999999992</v>
      </c>
      <c r="F48" s="100">
        <v>0.105</v>
      </c>
      <c r="G48" s="100"/>
      <c r="H48" s="100"/>
      <c r="I48" s="100"/>
      <c r="J48" s="100"/>
      <c r="K48" s="157"/>
      <c r="L48" s="158"/>
      <c r="M48" s="158"/>
      <c r="N48" s="158"/>
      <c r="O48" s="158"/>
      <c r="P48" s="158"/>
      <c r="Q48" s="159"/>
      <c r="R48" s="74"/>
      <c r="S48" s="74"/>
      <c r="T48" s="74"/>
    </row>
    <row r="49" spans="1:20" x14ac:dyDescent="0.2">
      <c r="A49" s="88" t="str">
        <f t="shared" si="1"/>
        <v xml:space="preserve"> </v>
      </c>
      <c r="B49" s="125"/>
      <c r="C49" s="512" t="s">
        <v>530</v>
      </c>
      <c r="D49" s="125" t="s">
        <v>64</v>
      </c>
      <c r="E49" s="123">
        <f t="shared" si="4"/>
        <v>49587.774545454551</v>
      </c>
      <c r="F49" s="100">
        <v>0.9</v>
      </c>
      <c r="G49" s="100"/>
      <c r="H49" s="100"/>
      <c r="I49" s="100"/>
      <c r="J49" s="100"/>
      <c r="K49" s="157"/>
      <c r="L49" s="158"/>
      <c r="M49" s="158"/>
      <c r="N49" s="158"/>
      <c r="O49" s="158"/>
      <c r="P49" s="158"/>
      <c r="Q49" s="159"/>
      <c r="R49" s="74"/>
      <c r="S49" s="74"/>
      <c r="T49" s="74"/>
    </row>
    <row r="50" spans="1:20" x14ac:dyDescent="0.2">
      <c r="A50" s="88" t="str">
        <f t="shared" si="1"/>
        <v xml:space="preserve"> </v>
      </c>
      <c r="B50" s="125"/>
      <c r="C50" s="512" t="s">
        <v>585</v>
      </c>
      <c r="D50" s="125" t="s">
        <v>51</v>
      </c>
      <c r="E50" s="123">
        <f t="shared" si="4"/>
        <v>31801.674545454549</v>
      </c>
      <c r="F50" s="100">
        <v>0.60000000000000009</v>
      </c>
      <c r="G50" s="100"/>
      <c r="H50" s="100"/>
      <c r="I50" s="100"/>
      <c r="J50" s="100"/>
      <c r="K50" s="157"/>
      <c r="L50" s="158"/>
      <c r="M50" s="158"/>
      <c r="N50" s="158"/>
      <c r="O50" s="158"/>
      <c r="P50" s="158"/>
      <c r="Q50" s="159"/>
      <c r="R50" s="74"/>
      <c r="S50" s="74"/>
      <c r="T50" s="74"/>
    </row>
    <row r="51" spans="1:20" x14ac:dyDescent="0.2">
      <c r="A51" s="88" t="str">
        <f t="shared" si="1"/>
        <v xml:space="preserve"> </v>
      </c>
      <c r="B51" s="125"/>
      <c r="C51" s="512" t="s">
        <v>530</v>
      </c>
      <c r="D51" s="125" t="s">
        <v>64</v>
      </c>
      <c r="E51" s="123">
        <f t="shared" si="4"/>
        <v>12167.48727272727</v>
      </c>
      <c r="F51" s="100">
        <v>0.96</v>
      </c>
      <c r="G51" s="100"/>
      <c r="H51" s="100"/>
      <c r="I51" s="100"/>
      <c r="J51" s="100"/>
      <c r="K51" s="157"/>
      <c r="L51" s="158"/>
      <c r="M51" s="158"/>
      <c r="N51" s="158"/>
      <c r="O51" s="158"/>
      <c r="P51" s="158"/>
      <c r="Q51" s="159"/>
      <c r="R51" s="74"/>
      <c r="S51" s="74"/>
      <c r="T51" s="74"/>
    </row>
    <row r="52" spans="1:20" x14ac:dyDescent="0.2">
      <c r="A52" s="88" t="str">
        <f t="shared" si="1"/>
        <v xml:space="preserve"> </v>
      </c>
      <c r="B52" s="125"/>
      <c r="C52" s="512" t="s">
        <v>65</v>
      </c>
      <c r="D52" s="88" t="s">
        <v>55</v>
      </c>
      <c r="E52" s="123">
        <f t="shared" si="4"/>
        <v>448.63045000000005</v>
      </c>
      <c r="F52" s="100">
        <v>0.11</v>
      </c>
      <c r="G52" s="100"/>
      <c r="H52" s="100"/>
      <c r="I52" s="100"/>
      <c r="J52" s="100"/>
      <c r="K52" s="157"/>
      <c r="L52" s="158"/>
      <c r="M52" s="158"/>
      <c r="N52" s="158"/>
      <c r="O52" s="158"/>
      <c r="P52" s="158"/>
      <c r="Q52" s="159"/>
      <c r="R52" s="74"/>
      <c r="S52" s="74"/>
      <c r="T52" s="74"/>
    </row>
    <row r="53" spans="1:20" ht="22.5" x14ac:dyDescent="0.2">
      <c r="A53" s="88">
        <f t="shared" si="1"/>
        <v>20</v>
      </c>
      <c r="B53" s="98" t="s">
        <v>47</v>
      </c>
      <c r="C53" s="512" t="s">
        <v>69</v>
      </c>
      <c r="D53" s="127" t="s">
        <v>49</v>
      </c>
      <c r="E53" s="123">
        <f>E46</f>
        <v>321.67500000000001</v>
      </c>
      <c r="F53" s="100"/>
      <c r="G53" s="100"/>
      <c r="H53" s="101"/>
      <c r="I53" s="122"/>
      <c r="J53" s="122"/>
      <c r="K53" s="157"/>
      <c r="L53" s="158"/>
      <c r="M53" s="158"/>
      <c r="N53" s="158"/>
      <c r="O53" s="158"/>
      <c r="P53" s="158"/>
      <c r="Q53" s="159"/>
      <c r="R53" s="74"/>
      <c r="S53" s="74"/>
      <c r="T53" s="74"/>
    </row>
    <row r="54" spans="1:20" x14ac:dyDescent="0.2">
      <c r="A54" s="88" t="str">
        <f t="shared" si="1"/>
        <v xml:space="preserve"> </v>
      </c>
      <c r="B54" s="125"/>
      <c r="C54" s="512" t="s">
        <v>530</v>
      </c>
      <c r="D54" s="125" t="s">
        <v>64</v>
      </c>
      <c r="E54" s="123">
        <f t="shared" ref="E54:E55" si="5">(E47+E48+E49)*F54</f>
        <v>56660.344843636361</v>
      </c>
      <c r="F54" s="100">
        <v>0.96</v>
      </c>
      <c r="G54" s="100"/>
      <c r="H54" s="100"/>
      <c r="I54" s="100"/>
      <c r="J54" s="100"/>
      <c r="K54" s="157"/>
      <c r="L54" s="158"/>
      <c r="M54" s="158"/>
      <c r="N54" s="158"/>
      <c r="O54" s="158"/>
      <c r="P54" s="158"/>
      <c r="Q54" s="159"/>
      <c r="R54" s="74"/>
      <c r="S54" s="74"/>
      <c r="T54" s="74"/>
    </row>
    <row r="55" spans="1:20" x14ac:dyDescent="0.2">
      <c r="A55" s="88" t="str">
        <f t="shared" si="1"/>
        <v xml:space="preserve"> </v>
      </c>
      <c r="B55" s="125"/>
      <c r="C55" s="512" t="s">
        <v>65</v>
      </c>
      <c r="D55" s="125" t="s">
        <v>55</v>
      </c>
      <c r="E55" s="123">
        <f t="shared" si="5"/>
        <v>13100.302063636364</v>
      </c>
      <c r="F55" s="100">
        <v>0.15</v>
      </c>
      <c r="G55" s="100"/>
      <c r="H55" s="100"/>
      <c r="I55" s="100"/>
      <c r="J55" s="100"/>
      <c r="K55" s="157"/>
      <c r="L55" s="158"/>
      <c r="M55" s="158"/>
      <c r="N55" s="158"/>
      <c r="O55" s="158"/>
      <c r="P55" s="158"/>
      <c r="Q55" s="159"/>
      <c r="R55" s="74"/>
      <c r="S55" s="74"/>
      <c r="T55" s="74"/>
    </row>
    <row r="56" spans="1:20" ht="45" x14ac:dyDescent="0.2">
      <c r="A56" s="88">
        <f t="shared" si="1"/>
        <v>21</v>
      </c>
      <c r="B56" s="98" t="s">
        <v>47</v>
      </c>
      <c r="C56" s="509" t="s">
        <v>70</v>
      </c>
      <c r="D56" s="88" t="s">
        <v>55</v>
      </c>
      <c r="E56" s="123">
        <f>E53</f>
        <v>321.67500000000001</v>
      </c>
      <c r="F56" s="129"/>
      <c r="G56" s="101"/>
      <c r="H56" s="101"/>
      <c r="I56" s="101"/>
      <c r="J56" s="117"/>
      <c r="K56" s="157"/>
      <c r="L56" s="158"/>
      <c r="M56" s="158"/>
      <c r="N56" s="158"/>
      <c r="O56" s="158"/>
      <c r="P56" s="158"/>
      <c r="Q56" s="159"/>
      <c r="R56" s="74"/>
      <c r="S56" s="74"/>
      <c r="T56" s="74"/>
    </row>
    <row r="57" spans="1:20" x14ac:dyDescent="0.2">
      <c r="A57" s="88" t="str">
        <f t="shared" si="1"/>
        <v xml:space="preserve"> </v>
      </c>
      <c r="B57" s="125"/>
      <c r="C57" s="512" t="s">
        <v>530</v>
      </c>
      <c r="D57" s="125" t="s">
        <v>64</v>
      </c>
      <c r="E57" s="123">
        <f t="shared" ref="E57:E58" si="6">(E50+E51+E52)*F57</f>
        <v>42641.080577454544</v>
      </c>
      <c r="F57" s="100">
        <v>0.96</v>
      </c>
      <c r="G57" s="100"/>
      <c r="H57" s="100"/>
      <c r="I57" s="100"/>
      <c r="J57" s="100"/>
      <c r="K57" s="157"/>
      <c r="L57" s="158"/>
      <c r="M57" s="158"/>
      <c r="N57" s="158"/>
      <c r="O57" s="158"/>
      <c r="P57" s="158"/>
      <c r="Q57" s="159"/>
      <c r="R57" s="74"/>
      <c r="S57" s="74"/>
      <c r="T57" s="74"/>
    </row>
    <row r="58" spans="1:20" x14ac:dyDescent="0.2">
      <c r="A58" s="88" t="str">
        <f t="shared" si="1"/>
        <v xml:space="preserve"> </v>
      </c>
      <c r="B58" s="125"/>
      <c r="C58" s="512" t="s">
        <v>65</v>
      </c>
      <c r="D58" s="88" t="s">
        <v>55</v>
      </c>
      <c r="E58" s="123">
        <f t="shared" si="6"/>
        <v>1940.6689084090904</v>
      </c>
      <c r="F58" s="100">
        <v>0.15</v>
      </c>
      <c r="G58" s="100"/>
      <c r="H58" s="100"/>
      <c r="I58" s="100"/>
      <c r="J58" s="100"/>
      <c r="K58" s="157"/>
      <c r="L58" s="158"/>
      <c r="M58" s="158"/>
      <c r="N58" s="158"/>
      <c r="O58" s="158"/>
      <c r="P58" s="158"/>
      <c r="Q58" s="159"/>
      <c r="R58" s="74"/>
      <c r="S58" s="74"/>
      <c r="T58" s="74"/>
    </row>
    <row r="59" spans="1:20" x14ac:dyDescent="0.2">
      <c r="A59" s="88">
        <f t="shared" si="1"/>
        <v>22</v>
      </c>
      <c r="B59" s="98" t="s">
        <v>47</v>
      </c>
      <c r="C59" s="509" t="s">
        <v>71</v>
      </c>
      <c r="D59" s="88" t="s">
        <v>49</v>
      </c>
      <c r="E59" s="104">
        <f>'002'!P29</f>
        <v>330.09900000000005</v>
      </c>
      <c r="F59" s="88"/>
      <c r="G59" s="100"/>
      <c r="H59" s="101"/>
      <c r="I59" s="100"/>
      <c r="J59" s="100"/>
      <c r="K59" s="157"/>
      <c r="L59" s="158"/>
      <c r="M59" s="158"/>
      <c r="N59" s="158"/>
      <c r="O59" s="158"/>
      <c r="P59" s="158"/>
      <c r="Q59" s="159"/>
      <c r="R59" s="74"/>
      <c r="S59" s="74"/>
      <c r="T59" s="74"/>
    </row>
    <row r="60" spans="1:20" x14ac:dyDescent="0.2">
      <c r="A60" s="88">
        <f t="shared" si="1"/>
        <v>23</v>
      </c>
      <c r="B60" s="98" t="s">
        <v>47</v>
      </c>
      <c r="C60" s="509" t="s">
        <v>534</v>
      </c>
      <c r="D60" s="88" t="s">
        <v>49</v>
      </c>
      <c r="E60" s="104">
        <f>'002'!Q29</f>
        <v>948.16999999999973</v>
      </c>
      <c r="F60" s="88"/>
      <c r="G60" s="100"/>
      <c r="H60" s="101"/>
      <c r="I60" s="100"/>
      <c r="J60" s="100"/>
      <c r="K60" s="157"/>
      <c r="L60" s="158"/>
      <c r="M60" s="158"/>
      <c r="N60" s="158"/>
      <c r="O60" s="158"/>
      <c r="P60" s="158"/>
      <c r="Q60" s="159"/>
      <c r="R60" s="74"/>
      <c r="S60" s="74"/>
      <c r="T60" s="74"/>
    </row>
    <row r="61" spans="1:20" x14ac:dyDescent="0.2">
      <c r="A61" s="88">
        <f t="shared" si="1"/>
        <v>24</v>
      </c>
      <c r="B61" s="98" t="s">
        <v>47</v>
      </c>
      <c r="C61" s="509" t="s">
        <v>552</v>
      </c>
      <c r="D61" s="88" t="s">
        <v>49</v>
      </c>
      <c r="E61" s="110">
        <f>'002'!R29</f>
        <v>948.16999999999973</v>
      </c>
      <c r="F61" s="88"/>
      <c r="G61" s="100"/>
      <c r="H61" s="101"/>
      <c r="I61" s="100"/>
      <c r="J61" s="100"/>
      <c r="K61" s="157"/>
      <c r="L61" s="158"/>
      <c r="M61" s="158"/>
      <c r="N61" s="158"/>
      <c r="O61" s="158"/>
      <c r="P61" s="158"/>
      <c r="Q61" s="159"/>
      <c r="R61" s="74"/>
      <c r="S61" s="74"/>
      <c r="T61" s="74"/>
    </row>
    <row r="62" spans="1:20" x14ac:dyDescent="0.2">
      <c r="A62" s="88">
        <f t="shared" si="1"/>
        <v>25</v>
      </c>
      <c r="B62" s="98" t="s">
        <v>47</v>
      </c>
      <c r="C62" s="509" t="s">
        <v>536</v>
      </c>
      <c r="D62" s="130" t="s">
        <v>49</v>
      </c>
      <c r="E62" s="110">
        <f>'002'!S29</f>
        <v>338.53000000000009</v>
      </c>
      <c r="F62" s="88"/>
      <c r="G62" s="100"/>
      <c r="H62" s="101"/>
      <c r="I62" s="100"/>
      <c r="J62" s="100"/>
      <c r="K62" s="157"/>
      <c r="L62" s="158"/>
      <c r="M62" s="158"/>
      <c r="N62" s="158"/>
      <c r="O62" s="158"/>
      <c r="P62" s="158"/>
      <c r="Q62" s="159"/>
      <c r="R62" s="74"/>
      <c r="S62" s="74"/>
      <c r="T62" s="74"/>
    </row>
    <row r="63" spans="1:20" x14ac:dyDescent="0.2">
      <c r="A63" s="88">
        <f t="shared" si="1"/>
        <v>26</v>
      </c>
      <c r="B63" s="98" t="s">
        <v>47</v>
      </c>
      <c r="C63" s="509" t="s">
        <v>553</v>
      </c>
      <c r="D63" s="130" t="s">
        <v>49</v>
      </c>
      <c r="E63" s="110">
        <f>'002'!T29</f>
        <v>338.53000000000009</v>
      </c>
      <c r="F63" s="88"/>
      <c r="G63" s="100"/>
      <c r="H63" s="101"/>
      <c r="I63" s="100"/>
      <c r="J63" s="100"/>
      <c r="K63" s="157"/>
      <c r="L63" s="158"/>
      <c r="M63" s="158"/>
      <c r="N63" s="158"/>
      <c r="O63" s="158"/>
      <c r="P63" s="158"/>
      <c r="Q63" s="159"/>
      <c r="R63" s="74"/>
      <c r="S63" s="74"/>
      <c r="T63" s="74"/>
    </row>
    <row r="64" spans="1:20" x14ac:dyDescent="0.2">
      <c r="A64" s="88">
        <f t="shared" si="1"/>
        <v>27</v>
      </c>
      <c r="B64" s="98" t="s">
        <v>47</v>
      </c>
      <c r="C64" s="516" t="s">
        <v>538</v>
      </c>
      <c r="D64" s="88" t="s">
        <v>49</v>
      </c>
      <c r="E64" s="101">
        <f>'002'!U29</f>
        <v>86</v>
      </c>
      <c r="F64" s="88"/>
      <c r="G64" s="100"/>
      <c r="H64" s="101"/>
      <c r="I64" s="100"/>
      <c r="J64" s="100"/>
      <c r="K64" s="157"/>
      <c r="L64" s="158"/>
      <c r="M64" s="158"/>
      <c r="N64" s="158"/>
      <c r="O64" s="158"/>
      <c r="P64" s="158"/>
      <c r="Q64" s="159"/>
      <c r="R64" s="74"/>
      <c r="S64" s="74"/>
      <c r="T64" s="74"/>
    </row>
    <row r="65" spans="1:20" x14ac:dyDescent="0.2">
      <c r="A65" s="88">
        <f t="shared" si="1"/>
        <v>28</v>
      </c>
      <c r="B65" s="98" t="s">
        <v>47</v>
      </c>
      <c r="C65" s="509" t="s">
        <v>72</v>
      </c>
      <c r="D65" s="113" t="s">
        <v>49</v>
      </c>
      <c r="E65" s="131">
        <f>17*6*2</f>
        <v>204</v>
      </c>
      <c r="F65" s="100"/>
      <c r="G65" s="101"/>
      <c r="H65" s="101"/>
      <c r="I65" s="101"/>
      <c r="J65" s="101"/>
      <c r="K65" s="157"/>
      <c r="L65" s="158"/>
      <c r="M65" s="158"/>
      <c r="N65" s="158"/>
      <c r="O65" s="158"/>
      <c r="P65" s="158"/>
      <c r="Q65" s="159"/>
      <c r="R65" s="74"/>
      <c r="S65" s="74"/>
      <c r="T65" s="74"/>
    </row>
    <row r="66" spans="1:20" x14ac:dyDescent="0.2">
      <c r="A66" s="88">
        <f t="shared" si="1"/>
        <v>29</v>
      </c>
      <c r="B66" s="98" t="s">
        <v>47</v>
      </c>
      <c r="C66" s="509" t="s">
        <v>73</v>
      </c>
      <c r="D66" s="113" t="s">
        <v>49</v>
      </c>
      <c r="E66" s="131">
        <f>E65</f>
        <v>204</v>
      </c>
      <c r="F66" s="100"/>
      <c r="G66" s="101"/>
      <c r="H66" s="101"/>
      <c r="I66" s="101"/>
      <c r="J66" s="101"/>
      <c r="K66" s="157"/>
      <c r="L66" s="158"/>
      <c r="M66" s="158"/>
      <c r="N66" s="158"/>
      <c r="O66" s="158"/>
      <c r="P66" s="158"/>
      <c r="Q66" s="159"/>
      <c r="R66" s="74"/>
      <c r="S66" s="74"/>
      <c r="T66" s="74"/>
    </row>
    <row r="67" spans="1:20" x14ac:dyDescent="0.2">
      <c r="A67" s="88">
        <f t="shared" si="1"/>
        <v>30</v>
      </c>
      <c r="B67" s="98" t="s">
        <v>47</v>
      </c>
      <c r="C67" s="512" t="s">
        <v>74</v>
      </c>
      <c r="D67" s="100" t="s">
        <v>51</v>
      </c>
      <c r="E67" s="123">
        <v>1</v>
      </c>
      <c r="F67" s="125"/>
      <c r="G67" s="100"/>
      <c r="H67" s="101"/>
      <c r="I67" s="122"/>
      <c r="J67" s="100"/>
      <c r="K67" s="157"/>
      <c r="L67" s="158"/>
      <c r="M67" s="158"/>
      <c r="N67" s="158"/>
      <c r="O67" s="158"/>
      <c r="P67" s="158"/>
      <c r="Q67" s="159"/>
      <c r="R67" s="74"/>
      <c r="S67" s="74"/>
      <c r="T67" s="74"/>
    </row>
    <row r="68" spans="1:20" x14ac:dyDescent="0.2">
      <c r="A68" s="88">
        <f t="shared" si="1"/>
        <v>31</v>
      </c>
      <c r="B68" s="98" t="s">
        <v>47</v>
      </c>
      <c r="C68" s="517" t="s">
        <v>75</v>
      </c>
      <c r="D68" s="133" t="s">
        <v>76</v>
      </c>
      <c r="E68" s="123">
        <v>10</v>
      </c>
      <c r="F68" s="122"/>
      <c r="G68" s="122"/>
      <c r="H68" s="101"/>
      <c r="I68" s="134"/>
      <c r="J68" s="133"/>
      <c r="K68" s="157"/>
      <c r="L68" s="158"/>
      <c r="M68" s="158"/>
      <c r="N68" s="158"/>
      <c r="O68" s="158"/>
      <c r="P68" s="158"/>
      <c r="Q68" s="159"/>
      <c r="R68" s="74"/>
      <c r="S68" s="74"/>
      <c r="T68" s="74"/>
    </row>
    <row r="69" spans="1:20" x14ac:dyDescent="0.2">
      <c r="A69" s="88" t="str">
        <f t="shared" si="1"/>
        <v xml:space="preserve"> </v>
      </c>
      <c r="B69" s="98"/>
      <c r="C69" s="517" t="s">
        <v>77</v>
      </c>
      <c r="D69" s="133" t="s">
        <v>78</v>
      </c>
      <c r="E69" s="123">
        <f>(E62+E63+E64)*F69</f>
        <v>109.00857142857144</v>
      </c>
      <c r="F69" s="122">
        <v>0.14285714285714285</v>
      </c>
      <c r="G69" s="122"/>
      <c r="H69" s="122"/>
      <c r="I69" s="134"/>
      <c r="J69" s="133"/>
      <c r="K69" s="157"/>
      <c r="L69" s="158"/>
      <c r="M69" s="158"/>
      <c r="N69" s="158"/>
      <c r="O69" s="158"/>
      <c r="P69" s="158"/>
      <c r="Q69" s="159"/>
      <c r="R69" s="74"/>
      <c r="S69" s="74"/>
      <c r="T69" s="74"/>
    </row>
    <row r="70" spans="1:20" s="107" customFormat="1" x14ac:dyDescent="0.2">
      <c r="A70" s="135"/>
      <c r="B70" s="136"/>
      <c r="C70" s="135"/>
      <c r="D70" s="137"/>
      <c r="E70" s="137"/>
      <c r="F70" s="138"/>
      <c r="G70" s="138"/>
      <c r="H70" s="138"/>
      <c r="I70" s="138"/>
      <c r="J70" s="138"/>
      <c r="K70" s="139"/>
      <c r="L70" s="139"/>
      <c r="M70" s="139"/>
      <c r="N70" s="139"/>
      <c r="O70" s="139"/>
      <c r="P70" s="139"/>
      <c r="Q70" s="139"/>
      <c r="R70" s="106"/>
      <c r="S70" s="106"/>
      <c r="T70" s="106"/>
    </row>
    <row r="71" spans="1:20" s="107" customFormat="1" ht="22.5" x14ac:dyDescent="0.2">
      <c r="A71" s="140"/>
      <c r="B71" s="141"/>
      <c r="C71" s="475" t="s">
        <v>519</v>
      </c>
      <c r="D71" s="141"/>
      <c r="E71" s="141"/>
      <c r="F71" s="141"/>
      <c r="G71" s="141"/>
      <c r="H71" s="141"/>
      <c r="I71" s="141"/>
      <c r="J71" s="141"/>
      <c r="K71" s="141"/>
      <c r="L71" s="139"/>
      <c r="M71" s="139">
        <f>SUM(M13:M70)</f>
        <v>0</v>
      </c>
      <c r="N71" s="139">
        <f>SUM(N13:N70)</f>
        <v>0</v>
      </c>
      <c r="O71" s="139">
        <f>SUM(O13:O70)</f>
        <v>0</v>
      </c>
      <c r="P71" s="139">
        <f>SUM(P13:P70)</f>
        <v>0</v>
      </c>
      <c r="Q71" s="139">
        <f>SUM(Q13:Q70)</f>
        <v>0</v>
      </c>
      <c r="R71" s="106"/>
      <c r="S71" s="106"/>
      <c r="T71" s="106"/>
    </row>
    <row r="72" spans="1:20" s="107" customFormat="1" x14ac:dyDescent="0.2">
      <c r="A72" s="135" t="str">
        <f t="shared" ref="A72:A73" si="7">IF(COUNTBLANK(I72)=1," ",COUNTA($I$70:I72))</f>
        <v xml:space="preserve"> </v>
      </c>
      <c r="B72" s="141"/>
      <c r="C72" s="142"/>
      <c r="D72" s="143"/>
      <c r="E72" s="143"/>
      <c r="F72" s="143"/>
      <c r="G72" s="143"/>
      <c r="H72" s="143"/>
      <c r="I72" s="143"/>
      <c r="J72" s="141"/>
      <c r="K72" s="141"/>
      <c r="L72" s="141"/>
      <c r="M72" s="145"/>
      <c r="N72" s="145"/>
      <c r="O72" s="145"/>
      <c r="P72" s="145"/>
      <c r="Q72" s="145"/>
      <c r="R72" s="106"/>
      <c r="S72" s="106"/>
      <c r="T72" s="106"/>
    </row>
    <row r="73" spans="1:20" s="107" customFormat="1" x14ac:dyDescent="0.2">
      <c r="A73" s="135" t="str">
        <f t="shared" si="7"/>
        <v xml:space="preserve"> </v>
      </c>
      <c r="B73" s="141"/>
      <c r="C73" s="142"/>
      <c r="D73" s="143"/>
      <c r="E73" s="143"/>
      <c r="F73" s="143"/>
      <c r="G73" s="143"/>
      <c r="H73" s="143"/>
      <c r="I73" s="143"/>
      <c r="J73" s="141"/>
      <c r="K73" s="141"/>
      <c r="L73" s="141"/>
      <c r="M73" s="147"/>
      <c r="N73" s="147"/>
      <c r="O73" s="147"/>
      <c r="P73" s="147"/>
      <c r="Q73" s="147"/>
      <c r="R73" s="106"/>
      <c r="S73" s="106"/>
      <c r="T73" s="106"/>
    </row>
    <row r="74" spans="1:20" x14ac:dyDescent="0.2">
      <c r="A74" s="75"/>
      <c r="B74" s="75"/>
      <c r="C74" s="184"/>
      <c r="D74" s="143"/>
      <c r="E74" s="143"/>
      <c r="F74" s="143"/>
      <c r="G74" s="143"/>
      <c r="H74" s="143"/>
      <c r="I74" s="143"/>
      <c r="J74" s="188"/>
      <c r="K74" s="188"/>
      <c r="L74" s="188"/>
      <c r="M74" s="188"/>
      <c r="N74" s="188"/>
      <c r="O74" s="188"/>
      <c r="P74" s="188"/>
      <c r="Q74" s="188"/>
      <c r="R74" s="74"/>
      <c r="S74" s="74"/>
      <c r="T74" s="74"/>
    </row>
    <row r="75" spans="1:20" x14ac:dyDescent="0.2">
      <c r="C75" s="29" t="str">
        <f>K!$B$19</f>
        <v>Sastādīja:</v>
      </c>
      <c r="D75" s="143"/>
      <c r="E75" s="143"/>
      <c r="F75" s="143"/>
      <c r="G75" s="143"/>
      <c r="H75" s="143"/>
      <c r="I75" s="143"/>
      <c r="J75" s="74"/>
      <c r="K75" s="74"/>
      <c r="L75" s="74"/>
      <c r="M75" s="74"/>
      <c r="N75" s="74"/>
      <c r="O75" s="74"/>
      <c r="P75" s="74"/>
      <c r="Q75" s="74"/>
      <c r="R75" s="74"/>
      <c r="S75" s="74"/>
      <c r="T75" s="74"/>
    </row>
    <row r="76" spans="1:20" x14ac:dyDescent="0.2">
      <c r="C76" s="29" t="str">
        <f>K!$B$20</f>
        <v>Tāme sastādīta</v>
      </c>
      <c r="D76" s="143"/>
      <c r="E76" s="143"/>
      <c r="F76" s="143"/>
      <c r="G76" s="143"/>
      <c r="H76" s="143"/>
      <c r="I76" s="143"/>
      <c r="J76" s="74"/>
      <c r="K76" s="74"/>
      <c r="L76" s="74"/>
      <c r="M76" s="74"/>
      <c r="N76" s="74"/>
      <c r="O76" s="74"/>
      <c r="P76" s="74"/>
      <c r="Q76" s="74"/>
      <c r="R76" s="74"/>
      <c r="S76" s="74"/>
      <c r="T76" s="74"/>
    </row>
    <row r="77" spans="1:20" x14ac:dyDescent="0.2">
      <c r="C77" s="29"/>
      <c r="D77" s="143"/>
      <c r="E77" s="143"/>
      <c r="F77" s="143"/>
      <c r="G77" s="143"/>
      <c r="H77" s="143"/>
      <c r="I77" s="143"/>
      <c r="J77" s="74"/>
      <c r="K77" s="74"/>
      <c r="L77" s="74"/>
      <c r="M77" s="74"/>
      <c r="N77" s="74"/>
      <c r="O77" s="74"/>
      <c r="P77" s="74"/>
      <c r="Q77" s="74"/>
      <c r="R77" s="74"/>
      <c r="S77" s="74"/>
      <c r="T77" s="74"/>
    </row>
    <row r="78" spans="1:20" x14ac:dyDescent="0.2">
      <c r="C78" s="29" t="str">
        <f>K!$B$22</f>
        <v>Pārbaudīja:</v>
      </c>
      <c r="D78" s="143"/>
      <c r="E78" s="143"/>
      <c r="F78" s="143"/>
      <c r="G78" s="143"/>
      <c r="H78" s="143"/>
      <c r="I78" s="143"/>
      <c r="J78" s="74"/>
      <c r="K78" s="74"/>
      <c r="L78" s="74"/>
      <c r="M78" s="74"/>
      <c r="N78" s="74"/>
      <c r="O78" s="74"/>
      <c r="P78" s="74"/>
      <c r="Q78" s="74"/>
      <c r="R78" s="74"/>
      <c r="S78" s="74"/>
      <c r="T78" s="74"/>
    </row>
    <row r="79" spans="1:20" x14ac:dyDescent="0.2">
      <c r="C79" s="29" t="str">
        <f>K!$B$23</f>
        <v>sertifikāta Nr.</v>
      </c>
      <c r="D79" s="143"/>
      <c r="E79" s="143"/>
      <c r="F79" s="143"/>
      <c r="G79" s="143"/>
      <c r="H79" s="143"/>
      <c r="I79" s="143"/>
      <c r="J79" s="74"/>
      <c r="K79" s="74"/>
      <c r="L79" s="74"/>
      <c r="M79" s="74"/>
      <c r="N79" s="74"/>
      <c r="O79" s="74"/>
      <c r="P79" s="74"/>
      <c r="Q79" s="74"/>
      <c r="R79" s="74"/>
      <c r="S79" s="74"/>
      <c r="T79" s="74"/>
    </row>
  </sheetData>
  <sheetProtection selectLockedCells="1" selectUnlockedCells="1"/>
  <autoFilter ref="A12:IR69" xr:uid="{00000000-0009-0000-0000-00000C000000}"/>
  <mergeCells count="9">
    <mergeCell ref="A1:G1"/>
    <mergeCell ref="A8:P8"/>
    <mergeCell ref="A10:A11"/>
    <mergeCell ref="B10:B11"/>
    <mergeCell ref="C10:C11"/>
    <mergeCell ref="D10:D11"/>
    <mergeCell ref="E10:E11"/>
    <mergeCell ref="G10:L10"/>
    <mergeCell ref="M10:Q10"/>
  </mergeCells>
  <pageMargins left="0" right="0" top="0.78749999999999998" bottom="0.39374999999999999" header="0.51180555555555551" footer="0.51180555555555551"/>
  <pageSetup paperSize="9" scale="91" firstPageNumber="0" orientation="landscape" r:id="rId1"/>
  <headerFooter alignWithMargins="0"/>
  <rowBreaks count="1" manualBreakCount="1">
    <brk id="69"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sheetPr>
  <dimension ref="A1:IS65"/>
  <sheetViews>
    <sheetView view="pageBreakPreview" zoomScaleSheetLayoutView="100" workbookViewId="0">
      <selection activeCell="J5" sqref="J5"/>
    </sheetView>
  </sheetViews>
  <sheetFormatPr defaultColWidth="8.5703125" defaultRowHeight="11.25" x14ac:dyDescent="0.2"/>
  <cols>
    <col min="1" max="1" width="5.28515625" style="72" customWidth="1"/>
    <col min="2" max="2" width="4.5703125" style="72" customWidth="1"/>
    <col min="3" max="3" width="45.42578125" style="73" customWidth="1"/>
    <col min="4" max="4" width="5" style="72" customWidth="1"/>
    <col min="5" max="5" width="6.42578125" style="72" customWidth="1"/>
    <col min="6" max="6" width="0" style="74" hidden="1" customWidth="1"/>
    <col min="7" max="7" width="7.5703125" style="75" customWidth="1"/>
    <col min="8" max="14" width="7.5703125" style="72" customWidth="1"/>
    <col min="15" max="15" width="9" style="72" customWidth="1"/>
    <col min="16" max="17" width="9.140625" style="72" customWidth="1"/>
    <col min="18" max="16384" width="8.5703125" style="72"/>
  </cols>
  <sheetData>
    <row r="1" spans="1:253" s="77" customFormat="1" x14ac:dyDescent="0.2">
      <c r="A1" s="490" t="s">
        <v>29</v>
      </c>
      <c r="B1" s="490"/>
      <c r="C1" s="490"/>
      <c r="D1" s="490"/>
      <c r="E1" s="490"/>
      <c r="F1" s="490"/>
      <c r="G1" s="490"/>
      <c r="H1" s="76" t="str">
        <f>KPDV002!A14</f>
        <v>2-2</v>
      </c>
      <c r="IS1" s="36"/>
    </row>
    <row r="2" spans="1:253" s="78" customFormat="1" x14ac:dyDescent="0.2">
      <c r="A2" s="40" t="str">
        <f>KPDV002!A3</f>
        <v>Būves nosaukums:  Dzīvojamā ēka  ar kad. apz. 17000440113 002</v>
      </c>
      <c r="B2" s="40"/>
      <c r="C2" s="40"/>
      <c r="D2" s="40"/>
      <c r="E2" s="40"/>
      <c r="F2" s="40"/>
      <c r="G2" s="40"/>
      <c r="H2" s="40"/>
      <c r="I2" s="40"/>
      <c r="J2" s="40"/>
      <c r="K2" s="40"/>
      <c r="L2" s="40"/>
      <c r="M2" s="40"/>
      <c r="N2" s="40"/>
      <c r="O2" s="40"/>
      <c r="P2" s="40"/>
      <c r="Q2" s="40"/>
      <c r="IS2" s="36"/>
    </row>
    <row r="3" spans="1:253" s="78" customFormat="1" x14ac:dyDescent="0.2">
      <c r="A3" s="40" t="str">
        <f>KPDV002!A4</f>
        <v xml:space="preserve">Objekta nosaukums: Dzīvojamo ēku fasāžu vienkāršota atjaunošana </v>
      </c>
      <c r="B3" s="40"/>
      <c r="C3" s="40"/>
      <c r="D3" s="40"/>
      <c r="E3" s="40"/>
      <c r="F3" s="40"/>
      <c r="G3" s="40"/>
      <c r="H3" s="40"/>
      <c r="I3" s="40"/>
      <c r="J3" s="40"/>
      <c r="K3" s="40"/>
      <c r="L3" s="40"/>
      <c r="M3" s="40"/>
      <c r="N3" s="40"/>
      <c r="O3" s="40"/>
      <c r="P3" s="40"/>
      <c r="Q3" s="40"/>
      <c r="IS3" s="36"/>
    </row>
    <row r="4" spans="1:253" s="78" customFormat="1" x14ac:dyDescent="0.2">
      <c r="A4" s="40" t="str">
        <f>KPDV002!A5</f>
        <v>Objekta adrese: M.Kempes 6, Liepājā</v>
      </c>
      <c r="B4" s="40"/>
      <c r="C4" s="40"/>
      <c r="D4" s="40"/>
      <c r="E4" s="40"/>
      <c r="F4" s="40"/>
      <c r="G4" s="40"/>
      <c r="H4" s="40"/>
      <c r="I4" s="40"/>
      <c r="J4" s="40"/>
      <c r="K4" s="40"/>
      <c r="L4" s="40"/>
      <c r="M4" s="40"/>
      <c r="N4" s="40"/>
      <c r="O4" s="40"/>
      <c r="P4" s="40"/>
      <c r="Q4" s="40"/>
      <c r="IS4" s="36"/>
    </row>
    <row r="5" spans="1:253" s="78" customFormat="1" x14ac:dyDescent="0.2">
      <c r="A5" s="40" t="str">
        <f>KPDV002!A6</f>
        <v>Pasūtījuma Nr.WS-39-17</v>
      </c>
      <c r="B5" s="40"/>
      <c r="C5" s="40"/>
      <c r="D5" s="40"/>
      <c r="E5" s="40"/>
      <c r="F5" s="40"/>
      <c r="G5" s="40"/>
      <c r="H5" s="40"/>
      <c r="I5" s="40"/>
      <c r="J5" s="40"/>
      <c r="K5" s="40"/>
      <c r="L5" s="40"/>
      <c r="M5" s="40"/>
      <c r="N5" s="40"/>
      <c r="O5" s="40"/>
      <c r="P5" s="40"/>
      <c r="Q5" s="40"/>
      <c r="IS5" s="36"/>
    </row>
    <row r="6" spans="1:253" s="78" customFormat="1" x14ac:dyDescent="0.2">
      <c r="A6" s="40" t="str">
        <f>KPDV002!A7</f>
        <v>Pasūtītājs: SIA "Liepājas Namu Apsaimniekotājs"</v>
      </c>
      <c r="B6" s="40"/>
      <c r="C6" s="40"/>
      <c r="D6" s="40"/>
      <c r="E6" s="40"/>
      <c r="F6" s="40"/>
      <c r="G6" s="40"/>
      <c r="H6" s="40"/>
      <c r="I6" s="40"/>
      <c r="J6" s="40"/>
      <c r="K6" s="40"/>
      <c r="L6" s="40"/>
      <c r="M6" s="40"/>
      <c r="N6" s="40"/>
      <c r="O6" s="40"/>
      <c r="P6" s="40"/>
      <c r="Q6" s="40"/>
      <c r="IS6" s="36"/>
    </row>
    <row r="7" spans="1:253" s="78" customFormat="1" x14ac:dyDescent="0.2">
      <c r="A7" s="40"/>
      <c r="B7" s="40"/>
      <c r="C7" s="507" t="s">
        <v>600</v>
      </c>
      <c r="D7" s="40" t="s">
        <v>601</v>
      </c>
      <c r="E7" s="40"/>
      <c r="F7" s="40"/>
      <c r="G7" s="40" t="s">
        <v>602</v>
      </c>
      <c r="H7" s="40"/>
      <c r="I7" s="40"/>
      <c r="J7" s="40"/>
      <c r="K7" s="40"/>
      <c r="L7" s="40"/>
      <c r="M7" s="40"/>
      <c r="N7" s="40"/>
      <c r="O7" s="40"/>
      <c r="P7" s="40"/>
      <c r="Q7" s="40"/>
      <c r="IS7" s="36"/>
    </row>
    <row r="8" spans="1:253" s="80" customFormat="1" x14ac:dyDescent="0.2">
      <c r="A8" s="490" t="s">
        <v>30</v>
      </c>
      <c r="B8" s="490"/>
      <c r="C8" s="490"/>
      <c r="D8" s="490"/>
      <c r="E8" s="490"/>
      <c r="F8" s="490"/>
      <c r="G8" s="490"/>
      <c r="H8" s="490"/>
      <c r="I8" s="490"/>
      <c r="J8" s="490"/>
      <c r="K8" s="490"/>
      <c r="L8" s="490"/>
      <c r="M8" s="490"/>
      <c r="N8" s="490"/>
      <c r="O8" s="490"/>
      <c r="P8" s="490"/>
      <c r="Q8" s="79">
        <f>Q59</f>
        <v>0</v>
      </c>
      <c r="IS8" s="43"/>
    </row>
    <row r="9" spans="1:253" s="78" customFormat="1" x14ac:dyDescent="0.2">
      <c r="A9" s="81" t="s">
        <v>79</v>
      </c>
      <c r="B9" s="81"/>
      <c r="C9" s="81"/>
      <c r="D9" s="81"/>
      <c r="E9" s="81"/>
      <c r="F9" s="40"/>
      <c r="G9" s="40"/>
      <c r="H9" s="40"/>
      <c r="I9" s="40"/>
      <c r="J9" s="40"/>
      <c r="K9" s="40"/>
      <c r="L9" s="40"/>
      <c r="M9" s="40"/>
      <c r="N9" s="40"/>
      <c r="O9" s="40"/>
      <c r="P9" s="40"/>
      <c r="Q9" s="474" t="s">
        <v>518</v>
      </c>
      <c r="IS9" s="36"/>
    </row>
    <row r="10" spans="1:253" s="78" customFormat="1" ht="10.15" customHeight="1" x14ac:dyDescent="0.2">
      <c r="A10" s="491" t="s">
        <v>32</v>
      </c>
      <c r="B10" s="491" t="s">
        <v>33</v>
      </c>
      <c r="C10" s="492" t="s">
        <v>34</v>
      </c>
      <c r="D10" s="491" t="s">
        <v>35</v>
      </c>
      <c r="E10" s="491" t="s">
        <v>36</v>
      </c>
      <c r="F10" s="82"/>
      <c r="G10" s="493" t="s">
        <v>37</v>
      </c>
      <c r="H10" s="493"/>
      <c r="I10" s="493"/>
      <c r="J10" s="493"/>
      <c r="K10" s="493"/>
      <c r="L10" s="493"/>
      <c r="M10" s="493" t="s">
        <v>38</v>
      </c>
      <c r="N10" s="493"/>
      <c r="O10" s="493"/>
      <c r="P10" s="493"/>
      <c r="Q10" s="493"/>
      <c r="IS10" s="36"/>
    </row>
    <row r="11" spans="1:253" s="78" customFormat="1" ht="45" x14ac:dyDescent="0.2">
      <c r="A11" s="491"/>
      <c r="B11" s="491"/>
      <c r="C11" s="492"/>
      <c r="D11" s="491"/>
      <c r="E11" s="491"/>
      <c r="F11" s="82"/>
      <c r="G11" s="83" t="s">
        <v>39</v>
      </c>
      <c r="H11" s="83" t="s">
        <v>40</v>
      </c>
      <c r="I11" s="83" t="s">
        <v>41</v>
      </c>
      <c r="J11" s="83" t="s">
        <v>42</v>
      </c>
      <c r="K11" s="83" t="s">
        <v>43</v>
      </c>
      <c r="L11" s="83" t="s">
        <v>44</v>
      </c>
      <c r="M11" s="83" t="s">
        <v>45</v>
      </c>
      <c r="N11" s="83" t="s">
        <v>41</v>
      </c>
      <c r="O11" s="83" t="s">
        <v>42</v>
      </c>
      <c r="P11" s="83" t="s">
        <v>43</v>
      </c>
      <c r="Q11" s="83" t="s">
        <v>46</v>
      </c>
      <c r="IS11" s="36"/>
    </row>
    <row r="12" spans="1:253" s="78" customFormat="1" x14ac:dyDescent="0.2">
      <c r="A12" s="84">
        <v>1</v>
      </c>
      <c r="B12" s="85">
        <v>2</v>
      </c>
      <c r="C12" s="86">
        <f>B12+1</f>
        <v>3</v>
      </c>
      <c r="D12" s="85">
        <f>C12+1</f>
        <v>4</v>
      </c>
      <c r="E12" s="85">
        <f>D12+1</f>
        <v>5</v>
      </c>
      <c r="F12" s="87"/>
      <c r="G12" s="85">
        <f>E12+1</f>
        <v>6</v>
      </c>
      <c r="H12" s="85">
        <f t="shared" ref="H12:Q12" si="0">G12+1</f>
        <v>7</v>
      </c>
      <c r="I12" s="85">
        <f t="shared" si="0"/>
        <v>8</v>
      </c>
      <c r="J12" s="85">
        <f t="shared" si="0"/>
        <v>9</v>
      </c>
      <c r="K12" s="85">
        <f t="shared" si="0"/>
        <v>10</v>
      </c>
      <c r="L12" s="85">
        <f t="shared" si="0"/>
        <v>11</v>
      </c>
      <c r="M12" s="85">
        <f t="shared" si="0"/>
        <v>12</v>
      </c>
      <c r="N12" s="85">
        <f t="shared" si="0"/>
        <v>13</v>
      </c>
      <c r="O12" s="85">
        <f t="shared" si="0"/>
        <v>14</v>
      </c>
      <c r="P12" s="85">
        <f t="shared" si="0"/>
        <v>15</v>
      </c>
      <c r="Q12" s="85">
        <f t="shared" si="0"/>
        <v>16</v>
      </c>
      <c r="IS12" s="36"/>
    </row>
    <row r="13" spans="1:253" x14ac:dyDescent="0.2">
      <c r="A13" s="152">
        <f>IF(COUNTBLANK(B13)=1," ",COUNTA(B13:B$14))</f>
        <v>2</v>
      </c>
      <c r="B13" s="153" t="s">
        <v>47</v>
      </c>
      <c r="C13" s="518" t="s">
        <v>80</v>
      </c>
      <c r="D13" s="154" t="s">
        <v>76</v>
      </c>
      <c r="E13" s="155">
        <f>'002'!U29*0.7*0.15</f>
        <v>9.0299999999999994</v>
      </c>
      <c r="F13" s="51"/>
      <c r="G13" s="156"/>
      <c r="H13" s="156"/>
      <c r="I13" s="156"/>
      <c r="J13" s="156"/>
      <c r="K13" s="157"/>
      <c r="L13" s="158"/>
      <c r="M13" s="158"/>
      <c r="N13" s="158"/>
      <c r="O13" s="158"/>
      <c r="P13" s="158"/>
      <c r="Q13" s="159"/>
      <c r="R13" s="74"/>
      <c r="S13" s="74"/>
      <c r="T13" s="74"/>
    </row>
    <row r="14" spans="1:253" x14ac:dyDescent="0.2">
      <c r="A14" s="152">
        <f t="shared" ref="A14:A55" si="1">IF(COUNTBLANK(B14)=1," ",COUNTA(B$13:B14))</f>
        <v>2</v>
      </c>
      <c r="B14" s="153" t="s">
        <v>47</v>
      </c>
      <c r="C14" s="519" t="s">
        <v>81</v>
      </c>
      <c r="D14" s="154" t="s">
        <v>51</v>
      </c>
      <c r="E14" s="155">
        <v>6</v>
      </c>
      <c r="F14" s="156"/>
      <c r="G14" s="156"/>
      <c r="H14" s="156"/>
      <c r="I14" s="156"/>
      <c r="J14" s="156"/>
      <c r="K14" s="157"/>
      <c r="L14" s="158"/>
      <c r="M14" s="158"/>
      <c r="N14" s="158"/>
      <c r="O14" s="158"/>
      <c r="P14" s="158"/>
      <c r="Q14" s="159"/>
      <c r="R14" s="74"/>
      <c r="S14" s="74"/>
      <c r="T14" s="74"/>
    </row>
    <row r="15" spans="1:253" x14ac:dyDescent="0.2">
      <c r="A15" s="152">
        <f t="shared" si="1"/>
        <v>3</v>
      </c>
      <c r="B15" s="153" t="s">
        <v>47</v>
      </c>
      <c r="C15" s="520" t="s">
        <v>82</v>
      </c>
      <c r="D15" s="51" t="s">
        <v>76</v>
      </c>
      <c r="E15" s="161">
        <f>E16*1.2</f>
        <v>180</v>
      </c>
      <c r="F15" s="154"/>
      <c r="G15" s="156"/>
      <c r="H15" s="156"/>
      <c r="I15" s="156"/>
      <c r="J15" s="156"/>
      <c r="K15" s="157"/>
      <c r="L15" s="158"/>
      <c r="M15" s="158"/>
      <c r="N15" s="158"/>
      <c r="O15" s="158"/>
      <c r="P15" s="158"/>
      <c r="Q15" s="159"/>
      <c r="R15" s="74"/>
      <c r="S15" s="74"/>
      <c r="T15" s="74"/>
    </row>
    <row r="16" spans="1:253" ht="22.5" x14ac:dyDescent="0.2">
      <c r="A16" s="152">
        <f t="shared" si="1"/>
        <v>4</v>
      </c>
      <c r="B16" s="153" t="s">
        <v>47</v>
      </c>
      <c r="C16" s="520" t="s">
        <v>83</v>
      </c>
      <c r="D16" s="51" t="s">
        <v>55</v>
      </c>
      <c r="E16" s="161">
        <f>'002'!D38</f>
        <v>150</v>
      </c>
      <c r="F16" s="162"/>
      <c r="G16" s="162"/>
      <c r="H16" s="156"/>
      <c r="I16" s="163"/>
      <c r="J16" s="163"/>
      <c r="K16" s="157"/>
      <c r="L16" s="158"/>
      <c r="M16" s="158"/>
      <c r="N16" s="158"/>
      <c r="O16" s="158"/>
      <c r="P16" s="158"/>
      <c r="Q16" s="159"/>
      <c r="R16" s="74"/>
      <c r="S16" s="74"/>
      <c r="T16" s="74"/>
    </row>
    <row r="17" spans="1:20" ht="22.5" x14ac:dyDescent="0.2">
      <c r="A17" s="152" t="str">
        <f t="shared" si="1"/>
        <v xml:space="preserve"> </v>
      </c>
      <c r="B17" s="164"/>
      <c r="C17" s="519" t="s">
        <v>84</v>
      </c>
      <c r="D17" s="164" t="s">
        <v>64</v>
      </c>
      <c r="E17" s="162">
        <f>E16*F17</f>
        <v>75</v>
      </c>
      <c r="F17" s="162">
        <v>0.5</v>
      </c>
      <c r="G17" s="162"/>
      <c r="H17" s="162"/>
      <c r="I17" s="162"/>
      <c r="J17" s="162"/>
      <c r="K17" s="157"/>
      <c r="L17" s="158"/>
      <c r="M17" s="158"/>
      <c r="N17" s="158"/>
      <c r="O17" s="158"/>
      <c r="P17" s="158"/>
      <c r="Q17" s="159"/>
      <c r="R17" s="74"/>
      <c r="S17" s="74"/>
      <c r="T17" s="74"/>
    </row>
    <row r="18" spans="1:20" x14ac:dyDescent="0.2">
      <c r="A18" s="152">
        <f t="shared" si="1"/>
        <v>5</v>
      </c>
      <c r="B18" s="153" t="s">
        <v>47</v>
      </c>
      <c r="C18" s="520" t="s">
        <v>85</v>
      </c>
      <c r="D18" s="51" t="s">
        <v>49</v>
      </c>
      <c r="E18" s="161">
        <f>E32</f>
        <v>86</v>
      </c>
      <c r="F18" s="156"/>
      <c r="G18" s="156"/>
      <c r="H18" s="156"/>
      <c r="I18" s="156"/>
      <c r="J18" s="156"/>
      <c r="K18" s="157"/>
      <c r="L18" s="158"/>
      <c r="M18" s="158"/>
      <c r="N18" s="158"/>
      <c r="O18" s="158"/>
      <c r="P18" s="158"/>
      <c r="Q18" s="159"/>
      <c r="R18" s="74"/>
      <c r="S18" s="74"/>
      <c r="T18" s="74"/>
    </row>
    <row r="19" spans="1:20" s="166" customFormat="1" x14ac:dyDescent="0.2">
      <c r="A19" s="152" t="str">
        <f t="shared" si="1"/>
        <v xml:space="preserve"> </v>
      </c>
      <c r="B19" s="51"/>
      <c r="C19" s="521" t="s">
        <v>86</v>
      </c>
      <c r="D19" s="156" t="s">
        <v>64</v>
      </c>
      <c r="E19" s="156">
        <f>E18*F19</f>
        <v>86</v>
      </c>
      <c r="F19" s="156">
        <v>1</v>
      </c>
      <c r="G19" s="156"/>
      <c r="H19" s="156"/>
      <c r="I19" s="156"/>
      <c r="J19" s="156"/>
      <c r="K19" s="157"/>
      <c r="L19" s="158"/>
      <c r="M19" s="158"/>
      <c r="N19" s="158"/>
      <c r="O19" s="158"/>
      <c r="P19" s="158"/>
      <c r="Q19" s="159"/>
      <c r="R19" s="165"/>
      <c r="S19" s="165"/>
      <c r="T19" s="165"/>
    </row>
    <row r="20" spans="1:20" ht="22.5" x14ac:dyDescent="0.2">
      <c r="A20" s="152">
        <f t="shared" si="1"/>
        <v>6</v>
      </c>
      <c r="B20" s="153" t="s">
        <v>47</v>
      </c>
      <c r="C20" s="520" t="s">
        <v>87</v>
      </c>
      <c r="D20" s="51" t="s">
        <v>55</v>
      </c>
      <c r="E20" s="161">
        <f>E16</f>
        <v>150</v>
      </c>
      <c r="F20" s="156"/>
      <c r="G20" s="156"/>
      <c r="H20" s="156"/>
      <c r="I20" s="156"/>
      <c r="J20" s="156"/>
      <c r="K20" s="157"/>
      <c r="L20" s="158"/>
      <c r="M20" s="158"/>
      <c r="N20" s="158"/>
      <c r="O20" s="158"/>
      <c r="P20" s="158"/>
      <c r="Q20" s="159"/>
      <c r="R20" s="74"/>
      <c r="S20" s="74"/>
      <c r="T20" s="74"/>
    </row>
    <row r="21" spans="1:20" ht="22.5" x14ac:dyDescent="0.2">
      <c r="A21" s="152" t="str">
        <f t="shared" si="1"/>
        <v xml:space="preserve"> </v>
      </c>
      <c r="B21" s="51"/>
      <c r="C21" s="521" t="s">
        <v>88</v>
      </c>
      <c r="D21" s="156" t="s">
        <v>64</v>
      </c>
      <c r="E21" s="156">
        <f>E20*F21</f>
        <v>37.5</v>
      </c>
      <c r="F21" s="156">
        <v>0.25</v>
      </c>
      <c r="G21" s="156"/>
      <c r="H21" s="156"/>
      <c r="I21" s="156"/>
      <c r="J21" s="156"/>
      <c r="K21" s="157"/>
      <c r="L21" s="158"/>
      <c r="M21" s="158"/>
      <c r="N21" s="158"/>
      <c r="O21" s="158"/>
      <c r="P21" s="158"/>
      <c r="Q21" s="159"/>
      <c r="R21" s="74"/>
      <c r="S21" s="74"/>
      <c r="T21" s="74"/>
    </row>
    <row r="22" spans="1:20" ht="39" x14ac:dyDescent="0.2">
      <c r="A22" s="152">
        <f t="shared" si="1"/>
        <v>7</v>
      </c>
      <c r="B22" s="88" t="str">
        <f>'001'!A30</f>
        <v>S3</v>
      </c>
      <c r="C22" s="522" t="str">
        <f>'001'!B30</f>
        <v>Pamatu sienu siltinājums. Apmetuma sistēma virs siltinājuma (AS-1)  Siltinājums - ekstrudētā putupolistirola plāksne; λ=0,031* W/mK b=150mm. Līmjava Vertikālā hidroizolācija (līdz pamata apakšai) Gruntējums Esošā siena -  ribotais panelis b=350/140 mm</v>
      </c>
      <c r="D22" s="113" t="s">
        <v>55</v>
      </c>
      <c r="E22" s="167">
        <f>E16</f>
        <v>150</v>
      </c>
      <c r="F22" s="88"/>
      <c r="G22" s="156"/>
      <c r="H22" s="156"/>
      <c r="I22" s="156"/>
      <c r="J22" s="168"/>
      <c r="K22" s="157"/>
      <c r="L22" s="158"/>
      <c r="M22" s="158"/>
      <c r="N22" s="158"/>
      <c r="O22" s="158"/>
      <c r="P22" s="158"/>
      <c r="Q22" s="159"/>
      <c r="R22" s="74"/>
      <c r="S22" s="74"/>
      <c r="T22" s="74"/>
    </row>
    <row r="23" spans="1:20" x14ac:dyDescent="0.2">
      <c r="A23" s="152" t="str">
        <f t="shared" si="1"/>
        <v xml:space="preserve"> </v>
      </c>
      <c r="B23" s="51"/>
      <c r="C23" s="520" t="s">
        <v>594</v>
      </c>
      <c r="D23" s="51" t="s">
        <v>55</v>
      </c>
      <c r="E23" s="156">
        <f>E22*F23</f>
        <v>157.5</v>
      </c>
      <c r="F23" s="51">
        <v>1.05</v>
      </c>
      <c r="G23" s="51"/>
      <c r="H23" s="51"/>
      <c r="I23" s="51"/>
      <c r="J23" s="156"/>
      <c r="K23" s="157"/>
      <c r="L23" s="158"/>
      <c r="M23" s="158"/>
      <c r="N23" s="158"/>
      <c r="O23" s="158"/>
      <c r="P23" s="158"/>
      <c r="Q23" s="159"/>
      <c r="R23" s="74"/>
      <c r="S23" s="74"/>
      <c r="T23" s="74"/>
    </row>
    <row r="24" spans="1:20" x14ac:dyDescent="0.2">
      <c r="A24" s="152" t="str">
        <f t="shared" si="1"/>
        <v xml:space="preserve"> </v>
      </c>
      <c r="B24" s="51"/>
      <c r="C24" s="520" t="s">
        <v>530</v>
      </c>
      <c r="D24" s="51" t="s">
        <v>64</v>
      </c>
      <c r="E24" s="156">
        <f>E22*F24</f>
        <v>750</v>
      </c>
      <c r="F24" s="156">
        <v>5</v>
      </c>
      <c r="G24" s="156"/>
      <c r="H24" s="156"/>
      <c r="I24" s="156"/>
      <c r="J24" s="156"/>
      <c r="K24" s="157"/>
      <c r="L24" s="158"/>
      <c r="M24" s="158"/>
      <c r="N24" s="158"/>
      <c r="O24" s="158"/>
      <c r="P24" s="158"/>
      <c r="Q24" s="159"/>
      <c r="R24" s="74"/>
      <c r="S24" s="74"/>
      <c r="T24" s="74"/>
    </row>
    <row r="25" spans="1:20" x14ac:dyDescent="0.2">
      <c r="A25" s="152">
        <f t="shared" si="1"/>
        <v>8</v>
      </c>
      <c r="B25" s="153" t="s">
        <v>47</v>
      </c>
      <c r="C25" s="520" t="s">
        <v>89</v>
      </c>
      <c r="D25" s="51" t="s">
        <v>76</v>
      </c>
      <c r="E25" s="161">
        <f>E15</f>
        <v>180</v>
      </c>
      <c r="F25" s="51"/>
      <c r="G25" s="156"/>
      <c r="H25" s="156"/>
      <c r="I25" s="156"/>
      <c r="J25" s="156"/>
      <c r="K25" s="157"/>
      <c r="L25" s="158"/>
      <c r="M25" s="158"/>
      <c r="N25" s="158"/>
      <c r="O25" s="158"/>
      <c r="P25" s="158"/>
      <c r="Q25" s="159"/>
      <c r="R25" s="74"/>
      <c r="S25" s="74"/>
      <c r="T25" s="74"/>
    </row>
    <row r="26" spans="1:20" ht="22.5" x14ac:dyDescent="0.2">
      <c r="A26" s="152">
        <f t="shared" si="1"/>
        <v>9</v>
      </c>
      <c r="B26" s="153" t="s">
        <v>47</v>
      </c>
      <c r="C26" s="520" t="s">
        <v>90</v>
      </c>
      <c r="D26" s="51" t="s">
        <v>55</v>
      </c>
      <c r="E26" s="161">
        <f>E22</f>
        <v>150</v>
      </c>
      <c r="F26" s="156"/>
      <c r="G26" s="156"/>
      <c r="H26" s="156"/>
      <c r="I26" s="168"/>
      <c r="J26" s="168"/>
      <c r="K26" s="157"/>
      <c r="L26" s="158"/>
      <c r="M26" s="158"/>
      <c r="N26" s="158"/>
      <c r="O26" s="158"/>
      <c r="P26" s="158"/>
      <c r="Q26" s="159"/>
      <c r="R26" s="74"/>
      <c r="S26" s="74"/>
      <c r="T26" s="74"/>
    </row>
    <row r="27" spans="1:20" x14ac:dyDescent="0.2">
      <c r="A27" s="152" t="str">
        <f t="shared" si="1"/>
        <v xml:space="preserve"> </v>
      </c>
      <c r="B27" s="51"/>
      <c r="C27" s="520" t="s">
        <v>539</v>
      </c>
      <c r="D27" s="51" t="s">
        <v>64</v>
      </c>
      <c r="E27" s="156">
        <f>E26*F27</f>
        <v>750</v>
      </c>
      <c r="F27" s="156">
        <v>5</v>
      </c>
      <c r="G27" s="156"/>
      <c r="H27" s="156"/>
      <c r="I27" s="156"/>
      <c r="J27" s="156"/>
      <c r="K27" s="157"/>
      <c r="L27" s="158"/>
      <c r="M27" s="158"/>
      <c r="N27" s="158"/>
      <c r="O27" s="158"/>
      <c r="P27" s="158"/>
      <c r="Q27" s="159"/>
      <c r="R27" s="74"/>
      <c r="S27" s="74"/>
      <c r="T27" s="74"/>
    </row>
    <row r="28" spans="1:20" x14ac:dyDescent="0.2">
      <c r="A28" s="152" t="str">
        <f t="shared" si="1"/>
        <v xml:space="preserve"> </v>
      </c>
      <c r="B28" s="51"/>
      <c r="C28" s="520" t="s">
        <v>65</v>
      </c>
      <c r="D28" s="51" t="s">
        <v>55</v>
      </c>
      <c r="E28" s="156">
        <f>E26*F28</f>
        <v>165</v>
      </c>
      <c r="F28" s="156">
        <v>1.1000000000000001</v>
      </c>
      <c r="G28" s="156"/>
      <c r="H28" s="156"/>
      <c r="I28" s="156"/>
      <c r="J28" s="156"/>
      <c r="K28" s="157"/>
      <c r="L28" s="158"/>
      <c r="M28" s="158"/>
      <c r="N28" s="158"/>
      <c r="O28" s="158"/>
      <c r="P28" s="158"/>
      <c r="Q28" s="159"/>
      <c r="R28" s="74"/>
      <c r="S28" s="74"/>
      <c r="T28" s="74"/>
    </row>
    <row r="29" spans="1:20" x14ac:dyDescent="0.2">
      <c r="A29" s="152" t="str">
        <f t="shared" si="1"/>
        <v xml:space="preserve"> </v>
      </c>
      <c r="B29" s="51"/>
      <c r="C29" s="520" t="s">
        <v>66</v>
      </c>
      <c r="D29" s="51" t="s">
        <v>67</v>
      </c>
      <c r="E29" s="156">
        <f>E26*F29</f>
        <v>13.5</v>
      </c>
      <c r="F29" s="156">
        <v>0.09</v>
      </c>
      <c r="G29" s="156"/>
      <c r="H29" s="156"/>
      <c r="I29" s="156"/>
      <c r="J29" s="156"/>
      <c r="K29" s="157"/>
      <c r="L29" s="158"/>
      <c r="M29" s="158"/>
      <c r="N29" s="158"/>
      <c r="O29" s="158"/>
      <c r="P29" s="158"/>
      <c r="Q29" s="159"/>
      <c r="R29" s="74"/>
      <c r="S29" s="74"/>
      <c r="T29" s="74"/>
    </row>
    <row r="30" spans="1:20" x14ac:dyDescent="0.2">
      <c r="A30" s="152" t="str">
        <f t="shared" si="1"/>
        <v xml:space="preserve"> </v>
      </c>
      <c r="B30" s="51"/>
      <c r="C30" s="523" t="s">
        <v>529</v>
      </c>
      <c r="D30" s="51" t="s">
        <v>64</v>
      </c>
      <c r="E30" s="156">
        <f>E26*F30</f>
        <v>45.000000000000007</v>
      </c>
      <c r="F30" s="156">
        <v>0.30000000000000004</v>
      </c>
      <c r="G30" s="156"/>
      <c r="H30" s="156"/>
      <c r="I30" s="156"/>
      <c r="J30" s="162"/>
      <c r="K30" s="157"/>
      <c r="L30" s="158"/>
      <c r="M30" s="158"/>
      <c r="N30" s="158"/>
      <c r="O30" s="158"/>
      <c r="P30" s="158"/>
      <c r="Q30" s="159"/>
      <c r="R30" s="74"/>
      <c r="S30" s="74"/>
      <c r="T30" s="74"/>
    </row>
    <row r="31" spans="1:20" x14ac:dyDescent="0.2">
      <c r="A31" s="152" t="str">
        <f t="shared" si="1"/>
        <v xml:space="preserve"> </v>
      </c>
      <c r="B31" s="51"/>
      <c r="C31" s="520" t="s">
        <v>540</v>
      </c>
      <c r="D31" s="51" t="s">
        <v>64</v>
      </c>
      <c r="E31" s="156">
        <f>E26*F31</f>
        <v>750</v>
      </c>
      <c r="F31" s="156">
        <v>5</v>
      </c>
      <c r="G31" s="156"/>
      <c r="H31" s="156"/>
      <c r="I31" s="156"/>
      <c r="J31" s="156"/>
      <c r="K31" s="157"/>
      <c r="L31" s="158"/>
      <c r="M31" s="158"/>
      <c r="N31" s="158"/>
      <c r="O31" s="158"/>
      <c r="P31" s="158"/>
      <c r="Q31" s="159"/>
      <c r="R31" s="74"/>
      <c r="S31" s="74"/>
      <c r="T31" s="74"/>
    </row>
    <row r="32" spans="1:20" x14ac:dyDescent="0.2">
      <c r="A32" s="152">
        <f t="shared" si="1"/>
        <v>10</v>
      </c>
      <c r="B32" s="169" t="s">
        <v>47</v>
      </c>
      <c r="C32" s="520" t="s">
        <v>91</v>
      </c>
      <c r="D32" s="152" t="s">
        <v>49</v>
      </c>
      <c r="E32" s="170">
        <f>'002'!U29</f>
        <v>86</v>
      </c>
      <c r="F32" s="171"/>
      <c r="G32" s="171"/>
      <c r="H32" s="156"/>
      <c r="I32" s="171"/>
      <c r="J32" s="171"/>
      <c r="K32" s="157"/>
      <c r="L32" s="158"/>
      <c r="M32" s="158"/>
      <c r="N32" s="158"/>
      <c r="O32" s="158"/>
      <c r="P32" s="158"/>
      <c r="Q32" s="159"/>
      <c r="R32" s="74"/>
      <c r="S32" s="74"/>
      <c r="T32" s="74"/>
    </row>
    <row r="33" spans="1:20" x14ac:dyDescent="0.2">
      <c r="A33" s="152" t="str">
        <f t="shared" si="1"/>
        <v xml:space="preserve"> </v>
      </c>
      <c r="B33" s="152"/>
      <c r="C33" s="520" t="s">
        <v>92</v>
      </c>
      <c r="D33" s="152" t="s">
        <v>64</v>
      </c>
      <c r="E33" s="156">
        <f>E32*0.3</f>
        <v>25.8</v>
      </c>
      <c r="F33" s="171"/>
      <c r="G33" s="171"/>
      <c r="H33" s="171"/>
      <c r="I33" s="171"/>
      <c r="J33" s="171"/>
      <c r="K33" s="157"/>
      <c r="L33" s="158"/>
      <c r="M33" s="158"/>
      <c r="N33" s="158"/>
      <c r="O33" s="158"/>
      <c r="P33" s="158"/>
      <c r="Q33" s="159"/>
      <c r="R33" s="74"/>
      <c r="S33" s="74"/>
      <c r="T33" s="74"/>
    </row>
    <row r="34" spans="1:20" x14ac:dyDescent="0.2">
      <c r="A34" s="152" t="str">
        <f t="shared" si="1"/>
        <v xml:space="preserve"> </v>
      </c>
      <c r="B34" s="152"/>
      <c r="C34" s="520" t="s">
        <v>93</v>
      </c>
      <c r="D34" s="152" t="s">
        <v>64</v>
      </c>
      <c r="E34" s="156">
        <f>E33*2</f>
        <v>51.6</v>
      </c>
      <c r="F34" s="171"/>
      <c r="G34" s="171"/>
      <c r="H34" s="171"/>
      <c r="I34" s="171"/>
      <c r="J34" s="171"/>
      <c r="K34" s="157"/>
      <c r="L34" s="158"/>
      <c r="M34" s="158"/>
      <c r="N34" s="158"/>
      <c r="O34" s="158"/>
      <c r="P34" s="158"/>
      <c r="Q34" s="159"/>
      <c r="R34" s="74"/>
      <c r="S34" s="74"/>
      <c r="T34" s="74"/>
    </row>
    <row r="35" spans="1:20" ht="22.5" x14ac:dyDescent="0.2">
      <c r="A35" s="152" t="str">
        <f t="shared" si="1"/>
        <v xml:space="preserve"> </v>
      </c>
      <c r="B35" s="164"/>
      <c r="C35" s="524" t="s">
        <v>94</v>
      </c>
      <c r="D35" s="172"/>
      <c r="E35" s="173"/>
      <c r="F35" s="164"/>
      <c r="G35" s="164"/>
      <c r="H35" s="164"/>
      <c r="I35" s="164"/>
      <c r="J35" s="164"/>
      <c r="K35" s="157"/>
      <c r="L35" s="158"/>
      <c r="M35" s="158"/>
      <c r="N35" s="158"/>
      <c r="O35" s="158"/>
      <c r="P35" s="158"/>
      <c r="Q35" s="159"/>
      <c r="R35" s="74"/>
      <c r="S35" s="74"/>
      <c r="T35" s="74"/>
    </row>
    <row r="36" spans="1:20" x14ac:dyDescent="0.2">
      <c r="A36" s="152">
        <f t="shared" si="1"/>
        <v>11</v>
      </c>
      <c r="B36" s="153" t="s">
        <v>47</v>
      </c>
      <c r="C36" s="525" t="s">
        <v>95</v>
      </c>
      <c r="D36" s="164" t="s">
        <v>55</v>
      </c>
      <c r="E36" s="175">
        <f>E32*0.7</f>
        <v>60.199999999999996</v>
      </c>
      <c r="F36" s="164"/>
      <c r="G36" s="162"/>
      <c r="H36" s="156"/>
      <c r="I36" s="163"/>
      <c r="J36" s="163"/>
      <c r="K36" s="157"/>
      <c r="L36" s="158"/>
      <c r="M36" s="158"/>
      <c r="N36" s="158"/>
      <c r="O36" s="158"/>
      <c r="P36" s="158"/>
      <c r="Q36" s="159"/>
      <c r="R36" s="74"/>
      <c r="S36" s="74"/>
      <c r="T36" s="74"/>
    </row>
    <row r="37" spans="1:20" x14ac:dyDescent="0.2">
      <c r="A37" s="152">
        <f t="shared" si="1"/>
        <v>12</v>
      </c>
      <c r="B37" s="153" t="s">
        <v>47</v>
      </c>
      <c r="C37" s="525" t="s">
        <v>96</v>
      </c>
      <c r="D37" s="164" t="s">
        <v>76</v>
      </c>
      <c r="E37" s="175">
        <f>E36*0.1</f>
        <v>6.02</v>
      </c>
      <c r="F37" s="174"/>
      <c r="G37" s="162"/>
      <c r="H37" s="156"/>
      <c r="I37" s="162"/>
      <c r="J37" s="162"/>
      <c r="K37" s="157"/>
      <c r="L37" s="158"/>
      <c r="M37" s="158"/>
      <c r="N37" s="158"/>
      <c r="O37" s="158"/>
      <c r="P37" s="158"/>
      <c r="Q37" s="159"/>
      <c r="R37" s="74"/>
      <c r="S37" s="74"/>
      <c r="T37" s="74"/>
    </row>
    <row r="38" spans="1:20" x14ac:dyDescent="0.2">
      <c r="A38" s="152" t="str">
        <f t="shared" si="1"/>
        <v xml:space="preserve"> </v>
      </c>
      <c r="B38" s="164"/>
      <c r="C38" s="525" t="s">
        <v>97</v>
      </c>
      <c r="D38" s="164" t="s">
        <v>76</v>
      </c>
      <c r="E38" s="162">
        <f>E37*F38</f>
        <v>6.6219999999999999</v>
      </c>
      <c r="F38" s="162">
        <v>1.1000000000000001</v>
      </c>
      <c r="G38" s="162"/>
      <c r="H38" s="162"/>
      <c r="I38" s="162"/>
      <c r="J38" s="162"/>
      <c r="K38" s="157"/>
      <c r="L38" s="158"/>
      <c r="M38" s="158"/>
      <c r="N38" s="158"/>
      <c r="O38" s="158"/>
      <c r="P38" s="158"/>
      <c r="Q38" s="159"/>
      <c r="R38" s="74"/>
      <c r="S38" s="74"/>
      <c r="T38" s="74"/>
    </row>
    <row r="39" spans="1:20" x14ac:dyDescent="0.2">
      <c r="A39" s="152">
        <f t="shared" si="1"/>
        <v>13</v>
      </c>
      <c r="B39" s="153" t="s">
        <v>47</v>
      </c>
      <c r="C39" s="525" t="s">
        <v>98</v>
      </c>
      <c r="D39" s="164" t="s">
        <v>76</v>
      </c>
      <c r="E39" s="175">
        <f>E36*0.05</f>
        <v>3.01</v>
      </c>
      <c r="F39" s="174"/>
      <c r="G39" s="162"/>
      <c r="H39" s="156"/>
      <c r="I39" s="162"/>
      <c r="J39" s="162"/>
      <c r="K39" s="157"/>
      <c r="L39" s="158"/>
      <c r="M39" s="158"/>
      <c r="N39" s="158"/>
      <c r="O39" s="158"/>
      <c r="P39" s="158"/>
      <c r="Q39" s="159"/>
      <c r="R39" s="74"/>
      <c r="S39" s="74"/>
      <c r="T39" s="74"/>
    </row>
    <row r="40" spans="1:20" x14ac:dyDescent="0.2">
      <c r="A40" s="152" t="str">
        <f t="shared" si="1"/>
        <v xml:space="preserve"> </v>
      </c>
      <c r="B40" s="164"/>
      <c r="C40" s="525" t="s">
        <v>97</v>
      </c>
      <c r="D40" s="164" t="s">
        <v>76</v>
      </c>
      <c r="E40" s="162">
        <f>E39*F40</f>
        <v>3.3109999999999999</v>
      </c>
      <c r="F40" s="162">
        <v>1.1000000000000001</v>
      </c>
      <c r="G40" s="162"/>
      <c r="H40" s="162"/>
      <c r="I40" s="162"/>
      <c r="J40" s="162"/>
      <c r="K40" s="157"/>
      <c r="L40" s="158"/>
      <c r="M40" s="158"/>
      <c r="N40" s="158"/>
      <c r="O40" s="158"/>
      <c r="P40" s="158"/>
      <c r="Q40" s="159"/>
      <c r="R40" s="74"/>
      <c r="S40" s="74"/>
      <c r="T40" s="74"/>
    </row>
    <row r="41" spans="1:20" x14ac:dyDescent="0.2">
      <c r="A41" s="152">
        <f t="shared" si="1"/>
        <v>14</v>
      </c>
      <c r="B41" s="153" t="s">
        <v>47</v>
      </c>
      <c r="C41" s="525" t="s">
        <v>99</v>
      </c>
      <c r="D41" s="164" t="s">
        <v>76</v>
      </c>
      <c r="E41" s="175">
        <f>E39</f>
        <v>3.01</v>
      </c>
      <c r="F41" s="174"/>
      <c r="G41" s="162"/>
      <c r="H41" s="156"/>
      <c r="I41" s="162"/>
      <c r="J41" s="162"/>
      <c r="K41" s="157"/>
      <c r="L41" s="158"/>
      <c r="M41" s="158"/>
      <c r="N41" s="158"/>
      <c r="O41" s="158"/>
      <c r="P41" s="158"/>
      <c r="Q41" s="159"/>
      <c r="R41" s="74"/>
      <c r="S41" s="74"/>
      <c r="T41" s="74"/>
    </row>
    <row r="42" spans="1:20" x14ac:dyDescent="0.2">
      <c r="A42" s="152" t="str">
        <f t="shared" si="1"/>
        <v xml:space="preserve"> </v>
      </c>
      <c r="B42" s="164"/>
      <c r="C42" s="525" t="s">
        <v>100</v>
      </c>
      <c r="D42" s="164" t="s">
        <v>76</v>
      </c>
      <c r="E42" s="162">
        <f>E41*F42</f>
        <v>3.3109999999999999</v>
      </c>
      <c r="F42" s="162">
        <v>1.1000000000000001</v>
      </c>
      <c r="G42" s="162"/>
      <c r="H42" s="162"/>
      <c r="I42" s="162"/>
      <c r="J42" s="162"/>
      <c r="K42" s="157"/>
      <c r="L42" s="158"/>
      <c r="M42" s="158"/>
      <c r="N42" s="158"/>
      <c r="O42" s="158"/>
      <c r="P42" s="158"/>
      <c r="Q42" s="159"/>
      <c r="R42" s="74"/>
      <c r="S42" s="74"/>
      <c r="T42" s="74"/>
    </row>
    <row r="43" spans="1:20" x14ac:dyDescent="0.2">
      <c r="A43" s="152">
        <f t="shared" si="1"/>
        <v>15</v>
      </c>
      <c r="B43" s="153" t="s">
        <v>47</v>
      </c>
      <c r="C43" s="525" t="s">
        <v>103</v>
      </c>
      <c r="D43" s="164" t="s">
        <v>55</v>
      </c>
      <c r="E43" s="175">
        <f>E36</f>
        <v>60.199999999999996</v>
      </c>
      <c r="F43" s="162"/>
      <c r="G43" s="162"/>
      <c r="H43" s="156"/>
      <c r="I43" s="162"/>
      <c r="J43" s="163"/>
      <c r="K43" s="157"/>
      <c r="L43" s="158"/>
      <c r="M43" s="158"/>
      <c r="N43" s="158"/>
      <c r="O43" s="158"/>
      <c r="P43" s="158"/>
      <c r="Q43" s="159"/>
      <c r="R43" s="74"/>
      <c r="S43" s="74"/>
      <c r="T43" s="74"/>
    </row>
    <row r="44" spans="1:20" x14ac:dyDescent="0.2">
      <c r="A44" s="152" t="str">
        <f t="shared" si="1"/>
        <v xml:space="preserve"> </v>
      </c>
      <c r="B44" s="164"/>
      <c r="C44" s="525" t="s">
        <v>104</v>
      </c>
      <c r="D44" s="162" t="s">
        <v>55</v>
      </c>
      <c r="E44" s="162">
        <f>E43*F44</f>
        <v>63.21</v>
      </c>
      <c r="F44" s="162">
        <v>1.05</v>
      </c>
      <c r="G44" s="162"/>
      <c r="H44" s="162"/>
      <c r="I44" s="162"/>
      <c r="J44" s="162"/>
      <c r="K44" s="157"/>
      <c r="L44" s="158"/>
      <c r="M44" s="158"/>
      <c r="N44" s="158"/>
      <c r="O44" s="158"/>
      <c r="P44" s="158"/>
      <c r="Q44" s="159"/>
      <c r="R44" s="74"/>
      <c r="S44" s="74"/>
      <c r="T44" s="74"/>
    </row>
    <row r="45" spans="1:20" x14ac:dyDescent="0.2">
      <c r="A45" s="152" t="str">
        <f t="shared" si="1"/>
        <v xml:space="preserve"> </v>
      </c>
      <c r="B45" s="164"/>
      <c r="C45" s="525" t="s">
        <v>105</v>
      </c>
      <c r="D45" s="162" t="s">
        <v>76</v>
      </c>
      <c r="E45" s="162">
        <f>E43*F45</f>
        <v>4.2140000000000004</v>
      </c>
      <c r="F45" s="162">
        <v>7.0000000000000007E-2</v>
      </c>
      <c r="G45" s="162"/>
      <c r="H45" s="162"/>
      <c r="I45" s="162"/>
      <c r="J45" s="162"/>
      <c r="K45" s="157"/>
      <c r="L45" s="158"/>
      <c r="M45" s="158"/>
      <c r="N45" s="158"/>
      <c r="O45" s="158"/>
      <c r="P45" s="158"/>
      <c r="Q45" s="159"/>
      <c r="R45" s="74"/>
      <c r="S45" s="74"/>
      <c r="T45" s="74"/>
    </row>
    <row r="46" spans="1:20" x14ac:dyDescent="0.2">
      <c r="A46" s="152">
        <f t="shared" si="1"/>
        <v>16</v>
      </c>
      <c r="B46" s="153" t="s">
        <v>47</v>
      </c>
      <c r="C46" s="525" t="s">
        <v>106</v>
      </c>
      <c r="D46" s="164" t="s">
        <v>49</v>
      </c>
      <c r="E46" s="175">
        <f>E32</f>
        <v>86</v>
      </c>
      <c r="F46" s="164"/>
      <c r="G46" s="162"/>
      <c r="H46" s="156"/>
      <c r="I46" s="162"/>
      <c r="J46" s="162"/>
      <c r="K46" s="157"/>
      <c r="L46" s="158"/>
      <c r="M46" s="158"/>
      <c r="N46" s="158"/>
      <c r="O46" s="158"/>
      <c r="P46" s="158"/>
      <c r="Q46" s="159"/>
      <c r="R46" s="74"/>
      <c r="S46" s="74"/>
      <c r="T46" s="74"/>
    </row>
    <row r="47" spans="1:20" x14ac:dyDescent="0.2">
      <c r="A47" s="152" t="str">
        <f t="shared" si="1"/>
        <v xml:space="preserve"> </v>
      </c>
      <c r="B47" s="164"/>
      <c r="C47" s="525" t="s">
        <v>529</v>
      </c>
      <c r="D47" s="164" t="s">
        <v>64</v>
      </c>
      <c r="E47" s="162">
        <f>E43*F47</f>
        <v>18.060000000000002</v>
      </c>
      <c r="F47" s="162">
        <v>0.30000000000000004</v>
      </c>
      <c r="G47" s="162"/>
      <c r="H47" s="162"/>
      <c r="I47" s="162"/>
      <c r="J47" s="162"/>
      <c r="K47" s="157"/>
      <c r="L47" s="158"/>
      <c r="M47" s="158"/>
      <c r="N47" s="158"/>
      <c r="O47" s="158"/>
      <c r="P47" s="158"/>
      <c r="Q47" s="159"/>
      <c r="R47" s="74"/>
      <c r="S47" s="74"/>
      <c r="T47" s="74"/>
    </row>
    <row r="48" spans="1:20" ht="22.5" x14ac:dyDescent="0.2">
      <c r="A48" s="152">
        <f t="shared" si="1"/>
        <v>17</v>
      </c>
      <c r="B48" s="153" t="s">
        <v>47</v>
      </c>
      <c r="C48" s="520" t="s">
        <v>541</v>
      </c>
      <c r="D48" s="154" t="s">
        <v>55</v>
      </c>
      <c r="E48" s="155">
        <v>12</v>
      </c>
      <c r="F48" s="162"/>
      <c r="G48" s="162"/>
      <c r="H48" s="156"/>
      <c r="I48" s="163"/>
      <c r="J48" s="163"/>
      <c r="K48" s="157"/>
      <c r="L48" s="158"/>
      <c r="M48" s="158"/>
      <c r="N48" s="158"/>
      <c r="O48" s="158"/>
      <c r="P48" s="158"/>
      <c r="Q48" s="159"/>
      <c r="R48" s="74"/>
      <c r="S48" s="74"/>
      <c r="T48" s="74"/>
    </row>
    <row r="49" spans="1:20" x14ac:dyDescent="0.2">
      <c r="A49" s="152" t="str">
        <f t="shared" si="1"/>
        <v xml:space="preserve"> </v>
      </c>
      <c r="B49" s="164"/>
      <c r="C49" s="525" t="s">
        <v>554</v>
      </c>
      <c r="D49" s="164" t="s">
        <v>64</v>
      </c>
      <c r="E49" s="162">
        <f>E48*F49</f>
        <v>54</v>
      </c>
      <c r="F49" s="162">
        <v>4.5</v>
      </c>
      <c r="G49" s="162"/>
      <c r="H49" s="162"/>
      <c r="I49" s="162"/>
      <c r="J49" s="162"/>
      <c r="K49" s="157"/>
      <c r="L49" s="158"/>
      <c r="M49" s="158"/>
      <c r="N49" s="158"/>
      <c r="O49" s="158"/>
      <c r="P49" s="158"/>
      <c r="Q49" s="159"/>
      <c r="R49" s="74"/>
      <c r="S49" s="74"/>
      <c r="T49" s="74"/>
    </row>
    <row r="50" spans="1:20" x14ac:dyDescent="0.2">
      <c r="A50" s="152" t="str">
        <f t="shared" si="1"/>
        <v xml:space="preserve"> </v>
      </c>
      <c r="B50" s="164"/>
      <c r="C50" s="525" t="s">
        <v>66</v>
      </c>
      <c r="D50" s="164" t="s">
        <v>67</v>
      </c>
      <c r="E50" s="162">
        <f>E48*F50</f>
        <v>1.08</v>
      </c>
      <c r="F50" s="162">
        <v>0.09</v>
      </c>
      <c r="G50" s="162"/>
      <c r="H50" s="162"/>
      <c r="I50" s="162"/>
      <c r="J50" s="162"/>
      <c r="K50" s="157"/>
      <c r="L50" s="158"/>
      <c r="M50" s="158"/>
      <c r="N50" s="158"/>
      <c r="O50" s="158"/>
      <c r="P50" s="158"/>
      <c r="Q50" s="159"/>
      <c r="R50" s="74"/>
      <c r="S50" s="74"/>
      <c r="T50" s="74"/>
    </row>
    <row r="51" spans="1:20" ht="22.5" x14ac:dyDescent="0.2">
      <c r="A51" s="152">
        <f t="shared" si="1"/>
        <v>18</v>
      </c>
      <c r="B51" s="153" t="s">
        <v>47</v>
      </c>
      <c r="C51" s="520" t="s">
        <v>107</v>
      </c>
      <c r="D51" s="164" t="s">
        <v>67</v>
      </c>
      <c r="E51" s="162">
        <v>5</v>
      </c>
      <c r="F51" s="162"/>
      <c r="G51" s="162"/>
      <c r="H51" s="156"/>
      <c r="I51" s="163"/>
      <c r="J51" s="163"/>
      <c r="K51" s="157"/>
      <c r="L51" s="158"/>
      <c r="M51" s="158"/>
      <c r="N51" s="158"/>
      <c r="O51" s="158"/>
      <c r="P51" s="158"/>
      <c r="Q51" s="159"/>
      <c r="R51" s="74"/>
      <c r="S51" s="74"/>
      <c r="T51" s="74"/>
    </row>
    <row r="52" spans="1:20" x14ac:dyDescent="0.2">
      <c r="A52" s="152">
        <f t="shared" si="1"/>
        <v>19</v>
      </c>
      <c r="B52" s="153" t="s">
        <v>47</v>
      </c>
      <c r="C52" s="521" t="s">
        <v>108</v>
      </c>
      <c r="D52" s="51" t="s">
        <v>55</v>
      </c>
      <c r="E52" s="156">
        <f>E32*0.5</f>
        <v>43</v>
      </c>
      <c r="F52" s="156"/>
      <c r="G52" s="156"/>
      <c r="H52" s="156"/>
      <c r="I52" s="156"/>
      <c r="J52" s="168"/>
      <c r="K52" s="157"/>
      <c r="L52" s="158"/>
      <c r="M52" s="158"/>
      <c r="N52" s="158"/>
      <c r="O52" s="158"/>
      <c r="P52" s="158"/>
      <c r="Q52" s="159"/>
      <c r="R52" s="74"/>
      <c r="S52" s="74"/>
      <c r="T52" s="74"/>
    </row>
    <row r="53" spans="1:20" x14ac:dyDescent="0.2">
      <c r="A53" s="152" t="str">
        <f t="shared" si="1"/>
        <v xml:space="preserve"> </v>
      </c>
      <c r="B53" s="51"/>
      <c r="C53" s="521" t="s">
        <v>109</v>
      </c>
      <c r="D53" s="156" t="s">
        <v>76</v>
      </c>
      <c r="E53" s="156">
        <f>E52*F53</f>
        <v>13.76</v>
      </c>
      <c r="F53" s="156">
        <v>0.32</v>
      </c>
      <c r="G53" s="156"/>
      <c r="H53" s="156"/>
      <c r="I53" s="156"/>
      <c r="J53" s="156"/>
      <c r="K53" s="157"/>
      <c r="L53" s="158"/>
      <c r="M53" s="158"/>
      <c r="N53" s="158"/>
      <c r="O53" s="158"/>
      <c r="P53" s="158"/>
      <c r="Q53" s="159"/>
      <c r="R53" s="74"/>
      <c r="S53" s="74"/>
      <c r="T53" s="74"/>
    </row>
    <row r="54" spans="1:20" x14ac:dyDescent="0.2">
      <c r="A54" s="152">
        <f t="shared" si="1"/>
        <v>20</v>
      </c>
      <c r="B54" s="153" t="s">
        <v>47</v>
      </c>
      <c r="C54" s="521" t="s">
        <v>110</v>
      </c>
      <c r="D54" s="51" t="s">
        <v>55</v>
      </c>
      <c r="E54" s="168">
        <f>E52</f>
        <v>43</v>
      </c>
      <c r="F54" s="168"/>
      <c r="G54" s="156"/>
      <c r="H54" s="156"/>
      <c r="I54" s="156"/>
      <c r="J54" s="168"/>
      <c r="K54" s="157"/>
      <c r="L54" s="158"/>
      <c r="M54" s="158"/>
      <c r="N54" s="158"/>
      <c r="O54" s="158"/>
      <c r="P54" s="158"/>
      <c r="Q54" s="159"/>
      <c r="R54" s="74"/>
      <c r="S54" s="74"/>
      <c r="T54" s="74"/>
    </row>
    <row r="55" spans="1:20" x14ac:dyDescent="0.2">
      <c r="A55" s="152" t="str">
        <f t="shared" si="1"/>
        <v xml:space="preserve"> </v>
      </c>
      <c r="B55" s="51"/>
      <c r="C55" s="526" t="s">
        <v>111</v>
      </c>
      <c r="D55" s="176" t="s">
        <v>64</v>
      </c>
      <c r="E55" s="156">
        <f>E54*F55</f>
        <v>0.94599999999999995</v>
      </c>
      <c r="F55" s="168">
        <v>2.1999999999999999E-2</v>
      </c>
      <c r="G55" s="176"/>
      <c r="H55" s="176"/>
      <c r="I55" s="176"/>
      <c r="J55" s="176"/>
      <c r="K55" s="157"/>
      <c r="L55" s="158"/>
      <c r="M55" s="158"/>
      <c r="N55" s="158"/>
      <c r="O55" s="158"/>
      <c r="P55" s="158"/>
      <c r="Q55" s="159"/>
      <c r="R55" s="74"/>
      <c r="S55" s="74"/>
      <c r="T55" s="74"/>
    </row>
    <row r="56" spans="1:20" x14ac:dyDescent="0.2">
      <c r="A56" s="177"/>
      <c r="B56" s="178"/>
      <c r="C56" s="179"/>
      <c r="D56" s="180"/>
      <c r="E56" s="181"/>
      <c r="F56" s="181"/>
      <c r="G56" s="181"/>
      <c r="H56" s="181"/>
      <c r="I56" s="181"/>
      <c r="J56" s="181"/>
      <c r="K56" s="182"/>
      <c r="L56" s="183"/>
      <c r="M56" s="183"/>
      <c r="N56" s="183"/>
      <c r="O56" s="183"/>
      <c r="P56" s="183"/>
      <c r="Q56" s="183"/>
      <c r="R56" s="74"/>
      <c r="S56" s="74"/>
      <c r="T56" s="74"/>
    </row>
    <row r="57" spans="1:20" ht="22.5" x14ac:dyDescent="0.2">
      <c r="A57" s="184"/>
      <c r="B57" s="58"/>
      <c r="C57" s="475" t="s">
        <v>519</v>
      </c>
      <c r="D57" s="58"/>
      <c r="E57" s="58"/>
      <c r="F57" s="58"/>
      <c r="G57" s="58"/>
      <c r="H57" s="58"/>
      <c r="I57" s="58"/>
      <c r="J57" s="58"/>
      <c r="K57" s="58"/>
      <c r="L57" s="183"/>
      <c r="M57" s="183">
        <f>SUMIF($Q13:$Q55,"&gt;0",M13:M55)</f>
        <v>0</v>
      </c>
      <c r="N57" s="183">
        <f>SUMIF($Q13:$Q55,"&gt;0",N13:N55)</f>
        <v>0</v>
      </c>
      <c r="O57" s="183">
        <f>SUMIF($Q13:$Q55,"&gt;0",O13:O55)</f>
        <v>0</v>
      </c>
      <c r="P57" s="183">
        <f>SUMIF($Q13:$Q55,"&gt;0",P13:P55)</f>
        <v>0</v>
      </c>
      <c r="Q57" s="183">
        <f>SUMIF($Q13:$Q55,"&gt;0",Q13:Q55)</f>
        <v>0</v>
      </c>
      <c r="R57" s="74"/>
      <c r="S57" s="74"/>
      <c r="T57" s="74"/>
    </row>
    <row r="58" spans="1:20" x14ac:dyDescent="0.2">
      <c r="A58" s="177" t="str">
        <f t="shared" ref="A58:A59" si="2">IF(COUNTBLANK(I58)=1," ",COUNTA($I$57:I58))</f>
        <v xml:space="preserve"> </v>
      </c>
      <c r="B58" s="58"/>
      <c r="C58" s="186"/>
      <c r="D58" s="187"/>
      <c r="E58" s="187"/>
      <c r="F58" s="187"/>
      <c r="G58" s="187"/>
      <c r="H58" s="187"/>
      <c r="I58" s="187"/>
      <c r="J58" s="58"/>
      <c r="K58" s="58"/>
      <c r="L58" s="58"/>
      <c r="M58" s="190"/>
      <c r="N58" s="190"/>
      <c r="O58" s="190"/>
      <c r="P58" s="190"/>
      <c r="Q58" s="190"/>
      <c r="R58" s="74"/>
      <c r="S58" s="74"/>
      <c r="T58" s="74"/>
    </row>
    <row r="59" spans="1:20" x14ac:dyDescent="0.2">
      <c r="A59" s="177" t="str">
        <f t="shared" si="2"/>
        <v xml:space="preserve"> </v>
      </c>
      <c r="B59" s="58"/>
      <c r="C59" s="185"/>
      <c r="D59" s="187"/>
      <c r="E59" s="187"/>
      <c r="F59" s="187"/>
      <c r="G59" s="187"/>
      <c r="H59" s="187"/>
      <c r="I59" s="187"/>
      <c r="J59" s="58"/>
      <c r="K59" s="58"/>
      <c r="L59" s="58"/>
      <c r="M59" s="192"/>
      <c r="N59" s="192"/>
      <c r="O59" s="192"/>
      <c r="P59" s="192"/>
      <c r="Q59" s="192"/>
      <c r="R59" s="74"/>
      <c r="S59" s="74"/>
      <c r="T59" s="74"/>
    </row>
    <row r="60" spans="1:20" x14ac:dyDescent="0.2">
      <c r="A60" s="177"/>
      <c r="B60" s="58"/>
      <c r="C60" s="185"/>
      <c r="D60" s="187"/>
      <c r="E60" s="187"/>
      <c r="F60" s="187"/>
      <c r="G60" s="187"/>
      <c r="H60" s="187"/>
      <c r="I60" s="187"/>
      <c r="J60" s="58"/>
      <c r="K60" s="58"/>
      <c r="L60" s="58"/>
      <c r="M60" s="192"/>
      <c r="N60" s="192"/>
      <c r="O60" s="192"/>
      <c r="P60" s="192"/>
      <c r="Q60" s="192"/>
      <c r="R60" s="74"/>
      <c r="S60" s="74"/>
      <c r="T60" s="74"/>
    </row>
    <row r="61" spans="1:20" x14ac:dyDescent="0.2">
      <c r="C61" s="29" t="str">
        <f>K!$B$19</f>
        <v>Sastādīja:</v>
      </c>
      <c r="D61" s="187"/>
      <c r="E61" s="187"/>
      <c r="F61" s="187"/>
      <c r="G61" s="187"/>
      <c r="H61" s="187"/>
      <c r="I61" s="187"/>
      <c r="J61" s="74"/>
      <c r="K61" s="74"/>
      <c r="L61" s="74"/>
      <c r="M61" s="74"/>
      <c r="N61" s="74"/>
      <c r="O61" s="74"/>
      <c r="P61" s="74"/>
      <c r="Q61" s="74"/>
      <c r="R61" s="74"/>
      <c r="S61" s="74"/>
      <c r="T61" s="74"/>
    </row>
    <row r="62" spans="1:20" x14ac:dyDescent="0.2">
      <c r="C62" s="29" t="str">
        <f>K!$B$20</f>
        <v>Tāme sastādīta</v>
      </c>
      <c r="D62" s="187"/>
      <c r="E62" s="187"/>
      <c r="F62" s="187"/>
      <c r="G62" s="187"/>
      <c r="H62" s="187"/>
      <c r="I62" s="187"/>
      <c r="J62" s="74"/>
      <c r="K62" s="74"/>
      <c r="L62" s="74"/>
      <c r="M62" s="74"/>
      <c r="N62" s="74"/>
      <c r="O62" s="74"/>
      <c r="P62" s="74"/>
      <c r="Q62" s="74"/>
      <c r="R62" s="74"/>
      <c r="S62" s="74"/>
      <c r="T62" s="74"/>
    </row>
    <row r="63" spans="1:20" x14ac:dyDescent="0.2">
      <c r="C63" s="29"/>
      <c r="D63" s="187"/>
      <c r="E63" s="187"/>
      <c r="F63" s="187"/>
      <c r="G63" s="187"/>
      <c r="H63" s="187"/>
      <c r="I63" s="187"/>
      <c r="J63" s="74"/>
      <c r="K63" s="74"/>
      <c r="L63" s="74"/>
      <c r="M63" s="74"/>
      <c r="N63" s="74"/>
      <c r="O63" s="74"/>
      <c r="P63" s="74"/>
      <c r="Q63" s="74"/>
      <c r="R63" s="74"/>
      <c r="S63" s="74"/>
      <c r="T63" s="74"/>
    </row>
    <row r="64" spans="1:20" x14ac:dyDescent="0.2">
      <c r="C64" s="29" t="str">
        <f>K!$B$22</f>
        <v>Pārbaudīja:</v>
      </c>
      <c r="D64" s="187"/>
      <c r="E64" s="187"/>
      <c r="F64" s="187"/>
      <c r="G64" s="187"/>
      <c r="H64" s="187"/>
      <c r="I64" s="187"/>
      <c r="J64" s="74"/>
      <c r="K64" s="74"/>
      <c r="L64" s="74"/>
      <c r="M64" s="74"/>
      <c r="N64" s="74"/>
      <c r="O64" s="74"/>
      <c r="P64" s="74"/>
      <c r="Q64" s="74"/>
      <c r="R64" s="74"/>
      <c r="S64" s="74"/>
      <c r="T64" s="74"/>
    </row>
    <row r="65" spans="3:20" x14ac:dyDescent="0.2">
      <c r="C65" s="29" t="str">
        <f>K!$B$23</f>
        <v>sertifikāta Nr.</v>
      </c>
      <c r="D65" s="187"/>
      <c r="E65" s="187"/>
      <c r="F65" s="187"/>
      <c r="G65" s="187"/>
      <c r="H65" s="187"/>
      <c r="I65" s="187"/>
      <c r="J65" s="74"/>
      <c r="K65" s="74"/>
      <c r="L65" s="74"/>
      <c r="M65" s="74"/>
      <c r="N65" s="74"/>
      <c r="O65" s="74"/>
      <c r="P65" s="74"/>
      <c r="Q65" s="74"/>
      <c r="R65" s="74"/>
      <c r="S65" s="74"/>
      <c r="T65" s="74"/>
    </row>
  </sheetData>
  <sheetProtection selectLockedCells="1" selectUnlockedCells="1"/>
  <autoFilter ref="A12:IR59" xr:uid="{00000000-0009-0000-0000-00000D000000}"/>
  <mergeCells count="9">
    <mergeCell ref="A1:G1"/>
    <mergeCell ref="A8:P8"/>
    <mergeCell ref="A10:A11"/>
    <mergeCell ref="B10:B11"/>
    <mergeCell ref="C10:C11"/>
    <mergeCell ref="D10:D11"/>
    <mergeCell ref="E10:E11"/>
    <mergeCell ref="G10:L10"/>
    <mergeCell ref="M10:Q10"/>
  </mergeCells>
  <pageMargins left="0" right="0" top="0.78749999999999998" bottom="0.39374999999999999" header="0.51180555555555551" footer="0.51180555555555551"/>
  <pageSetup paperSize="9" scale="91" firstPageNumber="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A1:U76"/>
  <sheetViews>
    <sheetView view="pageBreakPreview" topLeftCell="A44" zoomScale="115" zoomScaleNormal="115" zoomScaleSheetLayoutView="115" workbookViewId="0">
      <selection activeCell="G47" sqref="G47"/>
    </sheetView>
  </sheetViews>
  <sheetFormatPr defaultColWidth="9" defaultRowHeight="12.75" x14ac:dyDescent="0.2"/>
  <cols>
    <col min="1" max="1" width="9" style="248"/>
    <col min="2" max="2" width="42.85546875" style="248" customWidth="1"/>
    <col min="3" max="3" width="6.5703125" style="248" customWidth="1"/>
    <col min="4" max="16384" width="9" style="248"/>
  </cols>
  <sheetData>
    <row r="1" spans="2:21" x14ac:dyDescent="0.2">
      <c r="B1" s="249"/>
      <c r="C1" s="250"/>
      <c r="D1" s="250"/>
      <c r="E1" s="250"/>
      <c r="F1" s="250"/>
      <c r="G1" s="250"/>
      <c r="H1" s="250"/>
      <c r="I1" s="250"/>
      <c r="J1" s="250"/>
      <c r="K1" s="496" t="s">
        <v>159</v>
      </c>
      <c r="L1" s="496"/>
      <c r="M1" s="496" t="s">
        <v>160</v>
      </c>
      <c r="N1" s="496"/>
      <c r="O1" s="496" t="s">
        <v>161</v>
      </c>
      <c r="P1" s="496"/>
      <c r="Q1" s="497" t="s">
        <v>162</v>
      </c>
      <c r="R1" s="497"/>
      <c r="S1" s="497"/>
      <c r="T1" s="497"/>
      <c r="U1" s="497"/>
    </row>
    <row r="2" spans="2:21" ht="12.75" customHeight="1" x14ac:dyDescent="0.2">
      <c r="B2" s="498" t="s">
        <v>163</v>
      </c>
      <c r="C2" s="496" t="s">
        <v>164</v>
      </c>
      <c r="D2" s="496"/>
      <c r="E2" s="496"/>
      <c r="F2" s="496" t="s">
        <v>165</v>
      </c>
      <c r="G2" s="496"/>
      <c r="H2" s="496" t="s">
        <v>166</v>
      </c>
      <c r="I2" s="496"/>
      <c r="J2" s="496"/>
      <c r="K2" s="250"/>
      <c r="L2" s="250"/>
      <c r="M2" s="250" t="s">
        <v>167</v>
      </c>
      <c r="N2" s="250" t="s">
        <v>168</v>
      </c>
      <c r="O2" s="250" t="s">
        <v>168</v>
      </c>
      <c r="P2" s="250" t="s">
        <v>169</v>
      </c>
      <c r="Q2" s="250" t="s">
        <v>170</v>
      </c>
      <c r="R2" s="495" t="s">
        <v>171</v>
      </c>
      <c r="S2" s="495" t="s">
        <v>172</v>
      </c>
      <c r="T2" s="495" t="s">
        <v>173</v>
      </c>
      <c r="U2" s="495" t="s">
        <v>174</v>
      </c>
    </row>
    <row r="3" spans="2:21" x14ac:dyDescent="0.2">
      <c r="B3" s="498"/>
      <c r="C3" s="253" t="s">
        <v>175</v>
      </c>
      <c r="D3" s="253" t="s">
        <v>176</v>
      </c>
      <c r="E3" s="250" t="s">
        <v>28</v>
      </c>
      <c r="F3" s="250" t="s">
        <v>177</v>
      </c>
      <c r="G3" s="250" t="s">
        <v>178</v>
      </c>
      <c r="H3" s="250" t="s">
        <v>179</v>
      </c>
      <c r="I3" s="253" t="s">
        <v>175</v>
      </c>
      <c r="J3" s="254" t="s">
        <v>176</v>
      </c>
      <c r="K3" s="250" t="s">
        <v>180</v>
      </c>
      <c r="L3" s="250" t="s">
        <v>181</v>
      </c>
      <c r="M3" s="255">
        <v>0.25</v>
      </c>
      <c r="N3" s="255">
        <v>0.30000000000000004</v>
      </c>
      <c r="O3" s="250"/>
      <c r="P3" s="250"/>
      <c r="Q3" s="250"/>
      <c r="R3" s="495"/>
      <c r="S3" s="495"/>
      <c r="T3" s="495"/>
      <c r="U3" s="495"/>
    </row>
    <row r="4" spans="2:21" x14ac:dyDescent="0.2">
      <c r="B4" s="256" t="s">
        <v>182</v>
      </c>
      <c r="C4" s="257">
        <f t="shared" ref="C4:C28" si="0">E4-D4</f>
        <v>7</v>
      </c>
      <c r="D4" s="258">
        <v>3</v>
      </c>
      <c r="E4" s="258">
        <v>10</v>
      </c>
      <c r="F4" s="258">
        <v>1.49</v>
      </c>
      <c r="G4" s="258">
        <v>1.48</v>
      </c>
      <c r="H4" s="257">
        <f t="shared" ref="H4:H28" si="1">F4*G4</f>
        <v>2.2052</v>
      </c>
      <c r="I4" s="257">
        <f t="shared" ref="I4:I28" si="2">H4*C4</f>
        <v>15.436400000000001</v>
      </c>
      <c r="J4" s="451">
        <f t="shared" ref="J4:J28" si="3">H4*D4</f>
        <v>6.6156000000000006</v>
      </c>
      <c r="K4" s="257">
        <f t="shared" ref="K4:K28" si="4">(F4*2+G4*2)*E4</f>
        <v>59.399999999999991</v>
      </c>
      <c r="L4" s="257">
        <f t="shared" ref="L4:L28" si="5">(F4*2+G4*2)*D4</f>
        <v>17.82</v>
      </c>
      <c r="M4" s="257">
        <f t="shared" ref="M4:M28" si="6">K4*$M$3</f>
        <v>14.849999999999998</v>
      </c>
      <c r="N4" s="257">
        <f t="shared" ref="N4:N28" si="7">L4*$N$3</f>
        <v>5.346000000000001</v>
      </c>
      <c r="O4" s="257">
        <f t="shared" ref="O4:O19" si="8">F4*D4</f>
        <v>4.47</v>
      </c>
      <c r="P4" s="257">
        <f t="shared" ref="P4:P19" si="9">E4*F4*1.05</f>
        <v>15.645000000000001</v>
      </c>
      <c r="Q4" s="257">
        <f t="shared" ref="Q4:Q28" si="10">E4*(F4+2*G4)</f>
        <v>44.5</v>
      </c>
      <c r="R4" s="257">
        <f t="shared" ref="R4:R28" si="11">Q4</f>
        <v>44.5</v>
      </c>
      <c r="S4" s="257">
        <f t="shared" ref="S4:S28" si="12">E4*F4</f>
        <v>14.9</v>
      </c>
      <c r="T4" s="257">
        <f t="shared" ref="T4:T28" si="13">S4</f>
        <v>14.9</v>
      </c>
      <c r="U4" s="252"/>
    </row>
    <row r="5" spans="2:21" x14ac:dyDescent="0.2">
      <c r="B5" s="256" t="s">
        <v>183</v>
      </c>
      <c r="C5" s="257">
        <f t="shared" si="0"/>
        <v>7</v>
      </c>
      <c r="D5" s="257">
        <f>D4</f>
        <v>3</v>
      </c>
      <c r="E5" s="257">
        <f>E4</f>
        <v>10</v>
      </c>
      <c r="F5" s="258">
        <v>0.68</v>
      </c>
      <c r="G5" s="258">
        <v>2.1</v>
      </c>
      <c r="H5" s="257">
        <f t="shared" si="1"/>
        <v>1.4280000000000002</v>
      </c>
      <c r="I5" s="257">
        <f t="shared" si="2"/>
        <v>9.9960000000000004</v>
      </c>
      <c r="J5" s="451">
        <f t="shared" si="3"/>
        <v>4.2840000000000007</v>
      </c>
      <c r="K5" s="257">
        <f t="shared" si="4"/>
        <v>55.600000000000009</v>
      </c>
      <c r="L5" s="257">
        <f t="shared" si="5"/>
        <v>16.68</v>
      </c>
      <c r="M5" s="257">
        <f t="shared" si="6"/>
        <v>13.900000000000002</v>
      </c>
      <c r="N5" s="257">
        <f t="shared" si="7"/>
        <v>5.0040000000000004</v>
      </c>
      <c r="O5" s="257">
        <f t="shared" si="8"/>
        <v>2.04</v>
      </c>
      <c r="P5" s="257">
        <f t="shared" si="9"/>
        <v>7.1400000000000015</v>
      </c>
      <c r="Q5" s="257">
        <f t="shared" si="10"/>
        <v>48.8</v>
      </c>
      <c r="R5" s="257">
        <f t="shared" si="11"/>
        <v>48.8</v>
      </c>
      <c r="S5" s="257">
        <f t="shared" si="12"/>
        <v>6.8000000000000007</v>
      </c>
      <c r="T5" s="257">
        <f t="shared" si="13"/>
        <v>6.8000000000000007</v>
      </c>
      <c r="U5" s="252"/>
    </row>
    <row r="6" spans="2:21" x14ac:dyDescent="0.2">
      <c r="B6" s="256" t="s">
        <v>184</v>
      </c>
      <c r="C6" s="257">
        <f t="shared" si="0"/>
        <v>13</v>
      </c>
      <c r="D6" s="258">
        <v>3</v>
      </c>
      <c r="E6" s="258">
        <v>16</v>
      </c>
      <c r="F6" s="258">
        <v>1.49</v>
      </c>
      <c r="G6" s="258">
        <v>1.48</v>
      </c>
      <c r="H6" s="257">
        <f t="shared" si="1"/>
        <v>2.2052</v>
      </c>
      <c r="I6" s="257">
        <f t="shared" si="2"/>
        <v>28.6676</v>
      </c>
      <c r="J6" s="451">
        <f t="shared" si="3"/>
        <v>6.6156000000000006</v>
      </c>
      <c r="K6" s="257">
        <f t="shared" si="4"/>
        <v>95.039999999999992</v>
      </c>
      <c r="L6" s="257">
        <f t="shared" si="5"/>
        <v>17.82</v>
      </c>
      <c r="M6" s="257">
        <f t="shared" si="6"/>
        <v>23.759999999999998</v>
      </c>
      <c r="N6" s="257">
        <f t="shared" si="7"/>
        <v>5.346000000000001</v>
      </c>
      <c r="O6" s="257">
        <f t="shared" si="8"/>
        <v>4.47</v>
      </c>
      <c r="P6" s="257">
        <f t="shared" si="9"/>
        <v>25.032</v>
      </c>
      <c r="Q6" s="257">
        <f t="shared" si="10"/>
        <v>71.2</v>
      </c>
      <c r="R6" s="257">
        <f t="shared" si="11"/>
        <v>71.2</v>
      </c>
      <c r="S6" s="257">
        <f t="shared" si="12"/>
        <v>23.84</v>
      </c>
      <c r="T6" s="257">
        <f t="shared" si="13"/>
        <v>23.84</v>
      </c>
      <c r="U6" s="252"/>
    </row>
    <row r="7" spans="2:21" s="261" customFormat="1" x14ac:dyDescent="0.2">
      <c r="B7" s="256" t="s">
        <v>185</v>
      </c>
      <c r="C7" s="257">
        <f t="shared" si="0"/>
        <v>13</v>
      </c>
      <c r="D7" s="257">
        <f>D6</f>
        <v>3</v>
      </c>
      <c r="E7" s="257">
        <f>E6</f>
        <v>16</v>
      </c>
      <c r="F7" s="258">
        <v>0.68</v>
      </c>
      <c r="G7" s="258">
        <v>2.1</v>
      </c>
      <c r="H7" s="257">
        <f t="shared" si="1"/>
        <v>1.4280000000000002</v>
      </c>
      <c r="I7" s="257">
        <f t="shared" si="2"/>
        <v>18.564000000000004</v>
      </c>
      <c r="J7" s="452">
        <f t="shared" si="3"/>
        <v>4.2840000000000007</v>
      </c>
      <c r="K7" s="262">
        <f t="shared" si="4"/>
        <v>88.960000000000008</v>
      </c>
      <c r="L7" s="262">
        <f t="shared" si="5"/>
        <v>16.68</v>
      </c>
      <c r="M7" s="262">
        <f t="shared" si="6"/>
        <v>22.240000000000002</v>
      </c>
      <c r="N7" s="262">
        <f t="shared" si="7"/>
        <v>5.0040000000000004</v>
      </c>
      <c r="O7" s="262">
        <f t="shared" si="8"/>
        <v>2.04</v>
      </c>
      <c r="P7" s="262">
        <f t="shared" si="9"/>
        <v>11.424000000000001</v>
      </c>
      <c r="Q7" s="262">
        <f t="shared" si="10"/>
        <v>78.08</v>
      </c>
      <c r="R7" s="262">
        <f t="shared" si="11"/>
        <v>78.08</v>
      </c>
      <c r="S7" s="262">
        <f t="shared" si="12"/>
        <v>10.88</v>
      </c>
      <c r="T7" s="262">
        <f t="shared" si="13"/>
        <v>10.88</v>
      </c>
      <c r="U7" s="264"/>
    </row>
    <row r="8" spans="2:21" x14ac:dyDescent="0.2">
      <c r="B8" s="251" t="s">
        <v>186</v>
      </c>
      <c r="C8" s="257">
        <f t="shared" si="0"/>
        <v>13</v>
      </c>
      <c r="D8" s="258">
        <v>2</v>
      </c>
      <c r="E8" s="258">
        <v>15</v>
      </c>
      <c r="F8" s="258">
        <v>2.9</v>
      </c>
      <c r="G8" s="258">
        <v>1.42</v>
      </c>
      <c r="H8" s="257">
        <f t="shared" si="1"/>
        <v>4.1179999999999994</v>
      </c>
      <c r="I8" s="257">
        <f t="shared" si="2"/>
        <v>53.533999999999992</v>
      </c>
      <c r="J8" s="451">
        <f t="shared" si="3"/>
        <v>8.2359999999999989</v>
      </c>
      <c r="K8" s="257">
        <f t="shared" si="4"/>
        <v>129.60000000000002</v>
      </c>
      <c r="L8" s="257">
        <f t="shared" si="5"/>
        <v>17.28</v>
      </c>
      <c r="M8" s="257">
        <f t="shared" si="6"/>
        <v>32.400000000000006</v>
      </c>
      <c r="N8" s="257">
        <f t="shared" si="7"/>
        <v>5.1840000000000011</v>
      </c>
      <c r="O8" s="257">
        <f t="shared" si="8"/>
        <v>5.8</v>
      </c>
      <c r="P8" s="257">
        <f t="shared" si="9"/>
        <v>45.675000000000004</v>
      </c>
      <c r="Q8" s="257">
        <f t="shared" si="10"/>
        <v>86.100000000000009</v>
      </c>
      <c r="R8" s="257">
        <f t="shared" si="11"/>
        <v>86.100000000000009</v>
      </c>
      <c r="S8" s="257">
        <f t="shared" si="12"/>
        <v>43.5</v>
      </c>
      <c r="T8" s="257">
        <f t="shared" si="13"/>
        <v>43.5</v>
      </c>
      <c r="U8" s="265"/>
    </row>
    <row r="9" spans="2:21" x14ac:dyDescent="0.2">
      <c r="B9" s="251" t="s">
        <v>187</v>
      </c>
      <c r="C9" s="257">
        <f t="shared" si="0"/>
        <v>20</v>
      </c>
      <c r="D9" s="258">
        <v>2</v>
      </c>
      <c r="E9" s="258">
        <v>22</v>
      </c>
      <c r="F9" s="258">
        <v>1.2</v>
      </c>
      <c r="G9" s="258">
        <v>1.41</v>
      </c>
      <c r="H9" s="257">
        <f t="shared" si="1"/>
        <v>1.6919999999999999</v>
      </c>
      <c r="I9" s="257">
        <f t="shared" si="2"/>
        <v>33.839999999999996</v>
      </c>
      <c r="J9" s="451">
        <f t="shared" si="3"/>
        <v>3.3839999999999999</v>
      </c>
      <c r="K9" s="257">
        <f t="shared" si="4"/>
        <v>114.83999999999999</v>
      </c>
      <c r="L9" s="257">
        <f t="shared" si="5"/>
        <v>10.44</v>
      </c>
      <c r="M9" s="257">
        <f t="shared" si="6"/>
        <v>28.709999999999997</v>
      </c>
      <c r="N9" s="257">
        <f t="shared" si="7"/>
        <v>3.1320000000000001</v>
      </c>
      <c r="O9" s="257">
        <f t="shared" si="8"/>
        <v>2.4</v>
      </c>
      <c r="P9" s="257">
        <f t="shared" si="9"/>
        <v>27.72</v>
      </c>
      <c r="Q9" s="257">
        <f t="shared" si="10"/>
        <v>88.44</v>
      </c>
      <c r="R9" s="257">
        <f t="shared" si="11"/>
        <v>88.44</v>
      </c>
      <c r="S9" s="257">
        <f t="shared" si="12"/>
        <v>26.4</v>
      </c>
      <c r="T9" s="257">
        <f t="shared" si="13"/>
        <v>26.4</v>
      </c>
      <c r="U9" s="265"/>
    </row>
    <row r="10" spans="2:21" x14ac:dyDescent="0.2">
      <c r="B10" s="251" t="s">
        <v>455</v>
      </c>
      <c r="C10" s="257">
        <f t="shared" si="0"/>
        <v>3</v>
      </c>
      <c r="D10" s="258">
        <v>1</v>
      </c>
      <c r="E10" s="258">
        <v>4</v>
      </c>
      <c r="F10" s="258">
        <v>1.1000000000000001</v>
      </c>
      <c r="G10" s="258">
        <v>1.48</v>
      </c>
      <c r="H10" s="257">
        <f t="shared" si="1"/>
        <v>1.6280000000000001</v>
      </c>
      <c r="I10" s="257">
        <f t="shared" si="2"/>
        <v>4.8840000000000003</v>
      </c>
      <c r="J10" s="451">
        <f t="shared" si="3"/>
        <v>1.6280000000000001</v>
      </c>
      <c r="K10" s="257">
        <f t="shared" si="4"/>
        <v>20.64</v>
      </c>
      <c r="L10" s="257">
        <f t="shared" si="5"/>
        <v>5.16</v>
      </c>
      <c r="M10" s="257">
        <f t="shared" si="6"/>
        <v>5.16</v>
      </c>
      <c r="N10" s="257">
        <f t="shared" si="7"/>
        <v>1.5480000000000003</v>
      </c>
      <c r="O10" s="257">
        <f t="shared" si="8"/>
        <v>1.1000000000000001</v>
      </c>
      <c r="P10" s="257">
        <f t="shared" si="9"/>
        <v>4.620000000000001</v>
      </c>
      <c r="Q10" s="257">
        <f t="shared" si="10"/>
        <v>16.240000000000002</v>
      </c>
      <c r="R10" s="257">
        <f t="shared" si="11"/>
        <v>16.240000000000002</v>
      </c>
      <c r="S10" s="257">
        <f t="shared" si="12"/>
        <v>4.4000000000000004</v>
      </c>
      <c r="T10" s="257">
        <f t="shared" si="13"/>
        <v>4.4000000000000004</v>
      </c>
      <c r="U10" s="265"/>
    </row>
    <row r="11" spans="2:21" x14ac:dyDescent="0.2">
      <c r="B11" s="251" t="s">
        <v>456</v>
      </c>
      <c r="C11" s="257">
        <f t="shared" si="0"/>
        <v>2</v>
      </c>
      <c r="D11" s="258">
        <v>2</v>
      </c>
      <c r="E11" s="258">
        <v>4</v>
      </c>
      <c r="F11" s="258">
        <v>2.4</v>
      </c>
      <c r="G11" s="258">
        <v>1.42</v>
      </c>
      <c r="H11" s="257">
        <f t="shared" si="1"/>
        <v>3.4079999999999999</v>
      </c>
      <c r="I11" s="257">
        <f t="shared" si="2"/>
        <v>6.8159999999999998</v>
      </c>
      <c r="J11" s="451">
        <f t="shared" si="3"/>
        <v>6.8159999999999998</v>
      </c>
      <c r="K11" s="257">
        <f t="shared" si="4"/>
        <v>30.56</v>
      </c>
      <c r="L11" s="257">
        <f t="shared" si="5"/>
        <v>15.28</v>
      </c>
      <c r="M11" s="257">
        <f t="shared" si="6"/>
        <v>7.64</v>
      </c>
      <c r="N11" s="257">
        <f t="shared" si="7"/>
        <v>4.5840000000000005</v>
      </c>
      <c r="O11" s="257">
        <f t="shared" si="8"/>
        <v>4.8</v>
      </c>
      <c r="P11" s="257">
        <f t="shared" si="9"/>
        <v>10.08</v>
      </c>
      <c r="Q11" s="257">
        <f t="shared" si="10"/>
        <v>20.96</v>
      </c>
      <c r="R11" s="257">
        <f t="shared" si="11"/>
        <v>20.96</v>
      </c>
      <c r="S11" s="257">
        <f t="shared" si="12"/>
        <v>9.6</v>
      </c>
      <c r="T11" s="257">
        <f t="shared" si="13"/>
        <v>9.6</v>
      </c>
      <c r="U11" s="265"/>
    </row>
    <row r="12" spans="2:21" x14ac:dyDescent="0.2">
      <c r="B12" s="251" t="s">
        <v>457</v>
      </c>
      <c r="C12" s="257">
        <f t="shared" si="0"/>
        <v>3</v>
      </c>
      <c r="D12" s="258">
        <v>1</v>
      </c>
      <c r="E12" s="258">
        <v>4</v>
      </c>
      <c r="F12" s="258">
        <v>2.25</v>
      </c>
      <c r="G12" s="258">
        <v>1.48</v>
      </c>
      <c r="H12" s="257">
        <f t="shared" si="1"/>
        <v>3.33</v>
      </c>
      <c r="I12" s="257">
        <f t="shared" si="2"/>
        <v>9.99</v>
      </c>
      <c r="J12" s="451">
        <f t="shared" si="3"/>
        <v>3.33</v>
      </c>
      <c r="K12" s="257">
        <f t="shared" si="4"/>
        <v>29.84</v>
      </c>
      <c r="L12" s="257">
        <f t="shared" si="5"/>
        <v>7.46</v>
      </c>
      <c r="M12" s="257">
        <f t="shared" si="6"/>
        <v>7.46</v>
      </c>
      <c r="N12" s="257">
        <f t="shared" si="7"/>
        <v>2.2380000000000004</v>
      </c>
      <c r="O12" s="257">
        <f t="shared" si="8"/>
        <v>2.25</v>
      </c>
      <c r="P12" s="257">
        <f t="shared" si="9"/>
        <v>9.4500000000000011</v>
      </c>
      <c r="Q12" s="257">
        <f t="shared" si="10"/>
        <v>20.84</v>
      </c>
      <c r="R12" s="257">
        <f t="shared" si="11"/>
        <v>20.84</v>
      </c>
      <c r="S12" s="257">
        <f t="shared" si="12"/>
        <v>9</v>
      </c>
      <c r="T12" s="257">
        <f t="shared" si="13"/>
        <v>9</v>
      </c>
      <c r="U12" s="265"/>
    </row>
    <row r="13" spans="2:21" x14ac:dyDescent="0.2">
      <c r="B13" s="256" t="s">
        <v>458</v>
      </c>
      <c r="C13" s="257">
        <f t="shared" si="0"/>
        <v>3</v>
      </c>
      <c r="D13" s="257">
        <f>D12</f>
        <v>1</v>
      </c>
      <c r="E13" s="257">
        <f>E12</f>
        <v>4</v>
      </c>
      <c r="F13" s="258">
        <v>0.75</v>
      </c>
      <c r="G13" s="258">
        <v>2.1</v>
      </c>
      <c r="H13" s="257">
        <f t="shared" si="1"/>
        <v>1.5750000000000002</v>
      </c>
      <c r="I13" s="257">
        <f t="shared" si="2"/>
        <v>4.7250000000000005</v>
      </c>
      <c r="J13" s="451">
        <f t="shared" si="3"/>
        <v>1.5750000000000002</v>
      </c>
      <c r="K13" s="257">
        <f t="shared" si="4"/>
        <v>22.8</v>
      </c>
      <c r="L13" s="257">
        <f t="shared" si="5"/>
        <v>5.7</v>
      </c>
      <c r="M13" s="257">
        <f t="shared" si="6"/>
        <v>5.7</v>
      </c>
      <c r="N13" s="257">
        <f t="shared" si="7"/>
        <v>1.7100000000000004</v>
      </c>
      <c r="O13" s="257">
        <f t="shared" si="8"/>
        <v>0.75</v>
      </c>
      <c r="P13" s="257">
        <f t="shared" si="9"/>
        <v>3.1500000000000004</v>
      </c>
      <c r="Q13" s="257">
        <f t="shared" si="10"/>
        <v>19.8</v>
      </c>
      <c r="R13" s="257">
        <f t="shared" si="11"/>
        <v>19.8</v>
      </c>
      <c r="S13" s="257">
        <f t="shared" si="12"/>
        <v>3</v>
      </c>
      <c r="T13" s="257">
        <f t="shared" si="13"/>
        <v>3</v>
      </c>
      <c r="U13" s="265"/>
    </row>
    <row r="14" spans="2:21" x14ac:dyDescent="0.2">
      <c r="B14" s="251" t="s">
        <v>459</v>
      </c>
      <c r="C14" s="257">
        <f t="shared" si="0"/>
        <v>3</v>
      </c>
      <c r="D14" s="258">
        <v>1</v>
      </c>
      <c r="E14" s="258">
        <v>4</v>
      </c>
      <c r="F14" s="258">
        <v>1.25</v>
      </c>
      <c r="G14" s="258">
        <v>1.48</v>
      </c>
      <c r="H14" s="257">
        <f t="shared" si="1"/>
        <v>1.85</v>
      </c>
      <c r="I14" s="257">
        <f t="shared" si="2"/>
        <v>5.5500000000000007</v>
      </c>
      <c r="J14" s="451">
        <f t="shared" si="3"/>
        <v>1.85</v>
      </c>
      <c r="K14" s="257">
        <f t="shared" si="4"/>
        <v>21.84</v>
      </c>
      <c r="L14" s="257">
        <f t="shared" si="5"/>
        <v>5.46</v>
      </c>
      <c r="M14" s="257">
        <f t="shared" si="6"/>
        <v>5.46</v>
      </c>
      <c r="N14" s="257">
        <f t="shared" si="7"/>
        <v>1.6380000000000001</v>
      </c>
      <c r="O14" s="257">
        <f t="shared" si="8"/>
        <v>1.25</v>
      </c>
      <c r="P14" s="257">
        <f t="shared" si="9"/>
        <v>5.25</v>
      </c>
      <c r="Q14" s="257">
        <f t="shared" si="10"/>
        <v>16.84</v>
      </c>
      <c r="R14" s="257">
        <f t="shared" si="11"/>
        <v>16.84</v>
      </c>
      <c r="S14" s="257">
        <f t="shared" si="12"/>
        <v>5</v>
      </c>
      <c r="T14" s="257">
        <f t="shared" si="13"/>
        <v>5</v>
      </c>
      <c r="U14" s="265"/>
    </row>
    <row r="15" spans="2:21" x14ac:dyDescent="0.2">
      <c r="B15" s="251" t="s">
        <v>460</v>
      </c>
      <c r="C15" s="257">
        <f t="shared" si="0"/>
        <v>3</v>
      </c>
      <c r="D15" s="258">
        <v>1</v>
      </c>
      <c r="E15" s="258">
        <v>4</v>
      </c>
      <c r="F15" s="258">
        <v>1.345</v>
      </c>
      <c r="G15" s="258">
        <v>1.42</v>
      </c>
      <c r="H15" s="257">
        <f t="shared" si="1"/>
        <v>1.9098999999999999</v>
      </c>
      <c r="I15" s="257">
        <f t="shared" si="2"/>
        <v>5.7296999999999993</v>
      </c>
      <c r="J15" s="451">
        <f t="shared" si="3"/>
        <v>1.9098999999999999</v>
      </c>
      <c r="K15" s="257">
        <f t="shared" si="4"/>
        <v>22.119999999999997</v>
      </c>
      <c r="L15" s="257">
        <f t="shared" si="5"/>
        <v>5.5299999999999994</v>
      </c>
      <c r="M15" s="257">
        <f t="shared" si="6"/>
        <v>5.5299999999999994</v>
      </c>
      <c r="N15" s="257">
        <f t="shared" si="7"/>
        <v>1.659</v>
      </c>
      <c r="O15" s="257">
        <f t="shared" si="8"/>
        <v>1.345</v>
      </c>
      <c r="P15" s="257">
        <f t="shared" si="9"/>
        <v>5.649</v>
      </c>
      <c r="Q15" s="257">
        <f t="shared" si="10"/>
        <v>16.739999999999998</v>
      </c>
      <c r="R15" s="257">
        <f t="shared" si="11"/>
        <v>16.739999999999998</v>
      </c>
      <c r="S15" s="257">
        <f t="shared" si="12"/>
        <v>5.38</v>
      </c>
      <c r="T15" s="257">
        <f t="shared" si="13"/>
        <v>5.38</v>
      </c>
      <c r="U15" s="265"/>
    </row>
    <row r="16" spans="2:21" x14ac:dyDescent="0.2">
      <c r="B16" s="251" t="s">
        <v>188</v>
      </c>
      <c r="C16" s="257">
        <f t="shared" si="0"/>
        <v>0</v>
      </c>
      <c r="D16" s="258">
        <v>18</v>
      </c>
      <c r="E16" s="258">
        <v>18</v>
      </c>
      <c r="F16" s="258">
        <v>1.85</v>
      </c>
      <c r="G16" s="258">
        <v>0.6</v>
      </c>
      <c r="H16" s="257">
        <f t="shared" si="1"/>
        <v>1.1100000000000001</v>
      </c>
      <c r="I16" s="257">
        <f t="shared" si="2"/>
        <v>0</v>
      </c>
      <c r="J16" s="451">
        <f t="shared" si="3"/>
        <v>19.98</v>
      </c>
      <c r="K16" s="257">
        <f t="shared" si="4"/>
        <v>88.2</v>
      </c>
      <c r="L16" s="257">
        <f t="shared" si="5"/>
        <v>88.2</v>
      </c>
      <c r="M16" s="257">
        <f t="shared" si="6"/>
        <v>22.05</v>
      </c>
      <c r="N16" s="257">
        <f t="shared" si="7"/>
        <v>26.460000000000004</v>
      </c>
      <c r="O16" s="257">
        <f t="shared" si="8"/>
        <v>33.300000000000004</v>
      </c>
      <c r="P16" s="257">
        <f t="shared" si="9"/>
        <v>34.965000000000003</v>
      </c>
      <c r="Q16" s="257">
        <f t="shared" si="10"/>
        <v>54.9</v>
      </c>
      <c r="R16" s="257">
        <f t="shared" si="11"/>
        <v>54.9</v>
      </c>
      <c r="S16" s="257">
        <f t="shared" si="12"/>
        <v>33.300000000000004</v>
      </c>
      <c r="T16" s="257">
        <f t="shared" si="13"/>
        <v>33.300000000000004</v>
      </c>
      <c r="U16" s="265"/>
    </row>
    <row r="17" spans="2:21" x14ac:dyDescent="0.2">
      <c r="B17" s="251" t="s">
        <v>189</v>
      </c>
      <c r="C17" s="257">
        <f t="shared" si="0"/>
        <v>0</v>
      </c>
      <c r="D17" s="258">
        <v>2</v>
      </c>
      <c r="E17" s="258">
        <v>2</v>
      </c>
      <c r="F17" s="258">
        <v>1.2</v>
      </c>
      <c r="G17" s="258">
        <v>0.6</v>
      </c>
      <c r="H17" s="257">
        <f t="shared" si="1"/>
        <v>0.72</v>
      </c>
      <c r="I17" s="257">
        <f t="shared" si="2"/>
        <v>0</v>
      </c>
      <c r="J17" s="451">
        <f t="shared" si="3"/>
        <v>1.44</v>
      </c>
      <c r="K17" s="257">
        <f t="shared" si="4"/>
        <v>7.1999999999999993</v>
      </c>
      <c r="L17" s="257">
        <f t="shared" si="5"/>
        <v>7.1999999999999993</v>
      </c>
      <c r="M17" s="257">
        <f t="shared" si="6"/>
        <v>1.7999999999999998</v>
      </c>
      <c r="N17" s="257">
        <f t="shared" si="7"/>
        <v>2.16</v>
      </c>
      <c r="O17" s="257">
        <f t="shared" si="8"/>
        <v>2.4</v>
      </c>
      <c r="P17" s="257">
        <f t="shared" si="9"/>
        <v>2.52</v>
      </c>
      <c r="Q17" s="257">
        <f t="shared" si="10"/>
        <v>4.8</v>
      </c>
      <c r="R17" s="257">
        <f t="shared" si="11"/>
        <v>4.8</v>
      </c>
      <c r="S17" s="257">
        <f t="shared" si="12"/>
        <v>2.4</v>
      </c>
      <c r="T17" s="257">
        <f t="shared" si="13"/>
        <v>2.4</v>
      </c>
      <c r="U17" s="265"/>
    </row>
    <row r="18" spans="2:21" x14ac:dyDescent="0.2">
      <c r="B18" s="251" t="s">
        <v>190</v>
      </c>
      <c r="C18" s="257">
        <f t="shared" si="0"/>
        <v>6</v>
      </c>
      <c r="D18" s="258">
        <v>14</v>
      </c>
      <c r="E18" s="258">
        <v>20</v>
      </c>
      <c r="F18" s="258">
        <v>3</v>
      </c>
      <c r="G18" s="258">
        <v>2.5</v>
      </c>
      <c r="H18" s="257">
        <f t="shared" si="1"/>
        <v>7.5</v>
      </c>
      <c r="I18" s="257">
        <f t="shared" si="2"/>
        <v>45</v>
      </c>
      <c r="J18" s="451">
        <f t="shared" si="3"/>
        <v>105</v>
      </c>
      <c r="K18" s="257">
        <f t="shared" si="4"/>
        <v>220</v>
      </c>
      <c r="L18" s="257">
        <f t="shared" si="5"/>
        <v>154</v>
      </c>
      <c r="M18" s="257">
        <f t="shared" si="6"/>
        <v>55</v>
      </c>
      <c r="N18" s="257">
        <f t="shared" si="7"/>
        <v>46.20000000000001</v>
      </c>
      <c r="O18" s="257">
        <f t="shared" si="8"/>
        <v>42</v>
      </c>
      <c r="P18" s="257">
        <f t="shared" si="9"/>
        <v>63</v>
      </c>
      <c r="Q18" s="257">
        <f t="shared" si="10"/>
        <v>160</v>
      </c>
      <c r="R18" s="257">
        <f t="shared" si="11"/>
        <v>160</v>
      </c>
      <c r="S18" s="257">
        <f t="shared" si="12"/>
        <v>60</v>
      </c>
      <c r="T18" s="257">
        <f t="shared" si="13"/>
        <v>60</v>
      </c>
      <c r="U18" s="266"/>
    </row>
    <row r="19" spans="2:21" x14ac:dyDescent="0.2">
      <c r="B19" s="251" t="s">
        <v>191</v>
      </c>
      <c r="C19" s="257">
        <f t="shared" si="0"/>
        <v>2</v>
      </c>
      <c r="D19" s="258">
        <v>7</v>
      </c>
      <c r="E19" s="258">
        <v>9</v>
      </c>
      <c r="F19" s="258">
        <v>6.22</v>
      </c>
      <c r="G19" s="258">
        <v>2.5</v>
      </c>
      <c r="H19" s="257">
        <f t="shared" si="1"/>
        <v>15.549999999999999</v>
      </c>
      <c r="I19" s="257">
        <f t="shared" si="2"/>
        <v>31.099999999999998</v>
      </c>
      <c r="J19" s="451">
        <f t="shared" si="3"/>
        <v>108.85</v>
      </c>
      <c r="K19" s="257">
        <f t="shared" si="4"/>
        <v>156.95999999999998</v>
      </c>
      <c r="L19" s="257">
        <f t="shared" si="5"/>
        <v>122.07999999999998</v>
      </c>
      <c r="M19" s="257">
        <f t="shared" si="6"/>
        <v>39.239999999999995</v>
      </c>
      <c r="N19" s="257">
        <f t="shared" si="7"/>
        <v>36.624000000000002</v>
      </c>
      <c r="O19" s="257">
        <f t="shared" si="8"/>
        <v>43.54</v>
      </c>
      <c r="P19" s="257">
        <f t="shared" si="9"/>
        <v>58.778999999999996</v>
      </c>
      <c r="Q19" s="257">
        <f t="shared" si="10"/>
        <v>100.97999999999999</v>
      </c>
      <c r="R19" s="257">
        <f t="shared" si="11"/>
        <v>100.97999999999999</v>
      </c>
      <c r="S19" s="257">
        <f t="shared" si="12"/>
        <v>55.98</v>
      </c>
      <c r="T19" s="257">
        <f t="shared" si="13"/>
        <v>55.98</v>
      </c>
      <c r="U19" s="266"/>
    </row>
    <row r="20" spans="2:21" x14ac:dyDescent="0.2">
      <c r="B20" s="256" t="s">
        <v>192</v>
      </c>
      <c r="C20" s="257">
        <f t="shared" si="0"/>
        <v>0</v>
      </c>
      <c r="D20" s="258">
        <v>2</v>
      </c>
      <c r="E20" s="258">
        <v>2</v>
      </c>
      <c r="F20" s="258">
        <v>2.6</v>
      </c>
      <c r="G20" s="258">
        <v>2.9</v>
      </c>
      <c r="H20" s="257">
        <f t="shared" si="1"/>
        <v>7.54</v>
      </c>
      <c r="I20" s="257">
        <f t="shared" si="2"/>
        <v>0</v>
      </c>
      <c r="J20" s="451">
        <f t="shared" si="3"/>
        <v>15.08</v>
      </c>
      <c r="K20" s="257">
        <f t="shared" si="4"/>
        <v>22</v>
      </c>
      <c r="L20" s="257">
        <f t="shared" si="5"/>
        <v>22</v>
      </c>
      <c r="M20" s="257">
        <f t="shared" si="6"/>
        <v>5.5</v>
      </c>
      <c r="N20" s="257">
        <f t="shared" si="7"/>
        <v>6.6000000000000014</v>
      </c>
      <c r="O20" s="257"/>
      <c r="P20" s="257"/>
      <c r="Q20" s="257">
        <f t="shared" si="10"/>
        <v>16.8</v>
      </c>
      <c r="R20" s="257">
        <f t="shared" si="11"/>
        <v>16.8</v>
      </c>
      <c r="S20" s="257">
        <f t="shared" si="12"/>
        <v>5.2</v>
      </c>
      <c r="T20" s="257">
        <f t="shared" si="13"/>
        <v>5.2</v>
      </c>
      <c r="U20" s="266"/>
    </row>
    <row r="21" spans="2:21" x14ac:dyDescent="0.2">
      <c r="B21" s="256" t="s">
        <v>193</v>
      </c>
      <c r="C21" s="257">
        <f t="shared" si="0"/>
        <v>0</v>
      </c>
      <c r="D21" s="258">
        <v>2</v>
      </c>
      <c r="E21" s="258">
        <f t="shared" ref="E21:E23" si="14">E20</f>
        <v>2</v>
      </c>
      <c r="F21" s="258">
        <v>1</v>
      </c>
      <c r="G21" s="258">
        <v>1.9</v>
      </c>
      <c r="H21" s="257">
        <f t="shared" si="1"/>
        <v>1.9</v>
      </c>
      <c r="I21" s="257">
        <f t="shared" si="2"/>
        <v>0</v>
      </c>
      <c r="J21" s="451">
        <f t="shared" si="3"/>
        <v>3.8</v>
      </c>
      <c r="K21" s="257">
        <f t="shared" si="4"/>
        <v>11.6</v>
      </c>
      <c r="L21" s="257">
        <f t="shared" si="5"/>
        <v>11.6</v>
      </c>
      <c r="M21" s="257">
        <f t="shared" si="6"/>
        <v>2.9</v>
      </c>
      <c r="N21" s="257">
        <f t="shared" si="7"/>
        <v>3.4800000000000004</v>
      </c>
      <c r="O21" s="257"/>
      <c r="P21" s="257"/>
      <c r="Q21" s="257">
        <f t="shared" si="10"/>
        <v>9.6</v>
      </c>
      <c r="R21" s="257">
        <f t="shared" si="11"/>
        <v>9.6</v>
      </c>
      <c r="S21" s="257">
        <f t="shared" si="12"/>
        <v>2</v>
      </c>
      <c r="T21" s="257">
        <f t="shared" si="13"/>
        <v>2</v>
      </c>
      <c r="U21" s="266"/>
    </row>
    <row r="22" spans="2:21" x14ac:dyDescent="0.2">
      <c r="B22" s="256" t="s">
        <v>194</v>
      </c>
      <c r="C22" s="257">
        <f t="shared" si="0"/>
        <v>0</v>
      </c>
      <c r="D22" s="258">
        <v>2</v>
      </c>
      <c r="E22" s="258">
        <f t="shared" si="14"/>
        <v>2</v>
      </c>
      <c r="F22" s="258">
        <v>0.9</v>
      </c>
      <c r="G22" s="258">
        <v>2</v>
      </c>
      <c r="H22" s="257">
        <f t="shared" si="1"/>
        <v>1.8</v>
      </c>
      <c r="I22" s="257">
        <f t="shared" si="2"/>
        <v>0</v>
      </c>
      <c r="J22" s="451">
        <f t="shared" si="3"/>
        <v>3.6</v>
      </c>
      <c r="K22" s="257">
        <f t="shared" si="4"/>
        <v>11.6</v>
      </c>
      <c r="L22" s="257">
        <f t="shared" si="5"/>
        <v>11.6</v>
      </c>
      <c r="M22" s="257">
        <f t="shared" si="6"/>
        <v>2.9</v>
      </c>
      <c r="N22" s="257">
        <f t="shared" si="7"/>
        <v>3.4800000000000004</v>
      </c>
      <c r="O22" s="257"/>
      <c r="P22" s="257"/>
      <c r="Q22" s="257">
        <f t="shared" si="10"/>
        <v>9.8000000000000007</v>
      </c>
      <c r="R22" s="257">
        <f t="shared" si="11"/>
        <v>9.8000000000000007</v>
      </c>
      <c r="S22" s="257">
        <f t="shared" si="12"/>
        <v>1.8</v>
      </c>
      <c r="T22" s="257">
        <f t="shared" si="13"/>
        <v>1.8</v>
      </c>
      <c r="U22" s="266"/>
    </row>
    <row r="23" spans="2:21" x14ac:dyDescent="0.2">
      <c r="B23" s="256" t="s">
        <v>195</v>
      </c>
      <c r="C23" s="257">
        <f t="shared" si="0"/>
        <v>0</v>
      </c>
      <c r="D23" s="258">
        <v>2</v>
      </c>
      <c r="E23" s="258">
        <f t="shared" si="14"/>
        <v>2</v>
      </c>
      <c r="F23" s="258">
        <v>1.5</v>
      </c>
      <c r="G23" s="258">
        <v>2.1</v>
      </c>
      <c r="H23" s="257">
        <f t="shared" si="1"/>
        <v>3.1500000000000004</v>
      </c>
      <c r="I23" s="257">
        <f t="shared" si="2"/>
        <v>0</v>
      </c>
      <c r="J23" s="451">
        <f t="shared" si="3"/>
        <v>6.3000000000000007</v>
      </c>
      <c r="K23" s="257">
        <f t="shared" si="4"/>
        <v>14.4</v>
      </c>
      <c r="L23" s="257">
        <f t="shared" si="5"/>
        <v>14.4</v>
      </c>
      <c r="M23" s="257">
        <f t="shared" si="6"/>
        <v>3.6</v>
      </c>
      <c r="N23" s="257">
        <f t="shared" si="7"/>
        <v>4.3200000000000012</v>
      </c>
      <c r="O23" s="257"/>
      <c r="P23" s="257"/>
      <c r="Q23" s="257">
        <f t="shared" si="10"/>
        <v>11.4</v>
      </c>
      <c r="R23" s="257">
        <f t="shared" si="11"/>
        <v>11.4</v>
      </c>
      <c r="S23" s="257">
        <f t="shared" si="12"/>
        <v>3</v>
      </c>
      <c r="T23" s="257">
        <f t="shared" si="13"/>
        <v>3</v>
      </c>
      <c r="U23" s="266"/>
    </row>
    <row r="24" spans="2:21" x14ac:dyDescent="0.2">
      <c r="B24" s="256" t="s">
        <v>461</v>
      </c>
      <c r="C24" s="257">
        <f t="shared" si="0"/>
        <v>0</v>
      </c>
      <c r="D24" s="258">
        <v>3</v>
      </c>
      <c r="E24" s="258">
        <v>3</v>
      </c>
      <c r="F24" s="258">
        <v>0.75</v>
      </c>
      <c r="G24" s="258">
        <v>2.1</v>
      </c>
      <c r="H24" s="257">
        <f t="shared" si="1"/>
        <v>1.5750000000000002</v>
      </c>
      <c r="I24" s="257">
        <f t="shared" si="2"/>
        <v>0</v>
      </c>
      <c r="J24" s="451">
        <f t="shared" si="3"/>
        <v>4.7250000000000005</v>
      </c>
      <c r="K24" s="257">
        <f t="shared" si="4"/>
        <v>17.100000000000001</v>
      </c>
      <c r="L24" s="257">
        <f t="shared" si="5"/>
        <v>17.100000000000001</v>
      </c>
      <c r="M24" s="257">
        <f t="shared" si="6"/>
        <v>4.2750000000000004</v>
      </c>
      <c r="N24" s="257">
        <f t="shared" si="7"/>
        <v>5.1300000000000008</v>
      </c>
      <c r="O24" s="257"/>
      <c r="P24" s="257"/>
      <c r="Q24" s="257">
        <f t="shared" si="10"/>
        <v>14.850000000000001</v>
      </c>
      <c r="R24" s="257">
        <f t="shared" si="11"/>
        <v>14.850000000000001</v>
      </c>
      <c r="S24" s="257">
        <f t="shared" si="12"/>
        <v>2.25</v>
      </c>
      <c r="T24" s="257">
        <f t="shared" si="13"/>
        <v>2.25</v>
      </c>
      <c r="U24" s="266"/>
    </row>
    <row r="25" spans="2:21" x14ac:dyDescent="0.2">
      <c r="B25" s="256" t="s">
        <v>196</v>
      </c>
      <c r="C25" s="257">
        <f t="shared" si="0"/>
        <v>0</v>
      </c>
      <c r="D25" s="258">
        <v>2</v>
      </c>
      <c r="E25" s="258">
        <v>2</v>
      </c>
      <c r="F25" s="258">
        <v>0.9</v>
      </c>
      <c r="G25" s="258">
        <v>1.9</v>
      </c>
      <c r="H25" s="257">
        <f t="shared" si="1"/>
        <v>1.71</v>
      </c>
      <c r="I25" s="257">
        <f t="shared" si="2"/>
        <v>0</v>
      </c>
      <c r="J25" s="451">
        <f t="shared" si="3"/>
        <v>3.42</v>
      </c>
      <c r="K25" s="257">
        <f t="shared" si="4"/>
        <v>11.2</v>
      </c>
      <c r="L25" s="257">
        <f t="shared" si="5"/>
        <v>11.2</v>
      </c>
      <c r="M25" s="257">
        <f t="shared" si="6"/>
        <v>2.8</v>
      </c>
      <c r="N25" s="257">
        <f t="shared" si="7"/>
        <v>3.3600000000000003</v>
      </c>
      <c r="O25" s="257"/>
      <c r="P25" s="257"/>
      <c r="Q25" s="257">
        <f t="shared" si="10"/>
        <v>9.4</v>
      </c>
      <c r="R25" s="257">
        <f t="shared" si="11"/>
        <v>9.4</v>
      </c>
      <c r="S25" s="257">
        <f t="shared" si="12"/>
        <v>1.8</v>
      </c>
      <c r="T25" s="257">
        <f t="shared" si="13"/>
        <v>1.8</v>
      </c>
      <c r="U25" s="266"/>
    </row>
    <row r="26" spans="2:21" x14ac:dyDescent="0.2">
      <c r="B26" s="256" t="s">
        <v>197</v>
      </c>
      <c r="C26" s="257">
        <f t="shared" si="0"/>
        <v>0</v>
      </c>
      <c r="D26" s="258">
        <v>10</v>
      </c>
      <c r="E26" s="258">
        <v>10</v>
      </c>
      <c r="F26" s="258">
        <v>0.25</v>
      </c>
      <c r="G26" s="258">
        <v>0.32</v>
      </c>
      <c r="H26" s="257">
        <f t="shared" si="1"/>
        <v>0.08</v>
      </c>
      <c r="I26" s="257">
        <f t="shared" si="2"/>
        <v>0</v>
      </c>
      <c r="J26" s="451">
        <f t="shared" si="3"/>
        <v>0.8</v>
      </c>
      <c r="K26" s="257">
        <f t="shared" si="4"/>
        <v>11.400000000000002</v>
      </c>
      <c r="L26" s="257">
        <f t="shared" si="5"/>
        <v>11.400000000000002</v>
      </c>
      <c r="M26" s="257">
        <f t="shared" si="6"/>
        <v>2.8500000000000005</v>
      </c>
      <c r="N26" s="257">
        <f t="shared" si="7"/>
        <v>3.4200000000000013</v>
      </c>
      <c r="O26" s="257"/>
      <c r="P26" s="257"/>
      <c r="Q26" s="257">
        <f t="shared" si="10"/>
        <v>8.9</v>
      </c>
      <c r="R26" s="257">
        <f t="shared" si="11"/>
        <v>8.9</v>
      </c>
      <c r="S26" s="257">
        <f t="shared" si="12"/>
        <v>2.5</v>
      </c>
      <c r="T26" s="257">
        <f t="shared" si="13"/>
        <v>2.5</v>
      </c>
      <c r="U26" s="266"/>
    </row>
    <row r="27" spans="2:21" x14ac:dyDescent="0.2">
      <c r="B27" s="256" t="s">
        <v>198</v>
      </c>
      <c r="C27" s="257">
        <f t="shared" si="0"/>
        <v>0</v>
      </c>
      <c r="D27" s="258">
        <v>28</v>
      </c>
      <c r="E27" s="258">
        <v>28</v>
      </c>
      <c r="F27" s="258">
        <v>0.1</v>
      </c>
      <c r="G27" s="258">
        <v>0.1</v>
      </c>
      <c r="H27" s="257">
        <f t="shared" si="1"/>
        <v>1.0000000000000002E-2</v>
      </c>
      <c r="I27" s="257">
        <f t="shared" si="2"/>
        <v>0</v>
      </c>
      <c r="J27" s="451">
        <f t="shared" si="3"/>
        <v>0.28000000000000003</v>
      </c>
      <c r="K27" s="257">
        <f t="shared" si="4"/>
        <v>11.200000000000001</v>
      </c>
      <c r="L27" s="257">
        <f t="shared" si="5"/>
        <v>11.200000000000001</v>
      </c>
      <c r="M27" s="257">
        <f t="shared" si="6"/>
        <v>2.8000000000000003</v>
      </c>
      <c r="N27" s="257">
        <f t="shared" si="7"/>
        <v>3.3600000000000008</v>
      </c>
      <c r="O27" s="257"/>
      <c r="P27" s="257"/>
      <c r="Q27" s="257">
        <f t="shared" si="10"/>
        <v>8.4000000000000021</v>
      </c>
      <c r="R27" s="257">
        <f t="shared" si="11"/>
        <v>8.4000000000000021</v>
      </c>
      <c r="S27" s="257">
        <f t="shared" si="12"/>
        <v>2.8000000000000003</v>
      </c>
      <c r="T27" s="257">
        <f t="shared" si="13"/>
        <v>2.8000000000000003</v>
      </c>
      <c r="U27" s="266"/>
    </row>
    <row r="28" spans="2:21" x14ac:dyDescent="0.2">
      <c r="B28" s="256" t="s">
        <v>199</v>
      </c>
      <c r="C28" s="257">
        <f t="shared" si="0"/>
        <v>0</v>
      </c>
      <c r="D28" s="258">
        <v>14</v>
      </c>
      <c r="E28" s="258">
        <v>14</v>
      </c>
      <c r="F28" s="258">
        <v>0.2</v>
      </c>
      <c r="G28" s="258">
        <v>0.25</v>
      </c>
      <c r="H28" s="257">
        <f t="shared" si="1"/>
        <v>0.05</v>
      </c>
      <c r="I28" s="257">
        <f t="shared" si="2"/>
        <v>0</v>
      </c>
      <c r="J28" s="451">
        <f t="shared" si="3"/>
        <v>0.70000000000000007</v>
      </c>
      <c r="K28" s="257">
        <f t="shared" si="4"/>
        <v>12.6</v>
      </c>
      <c r="L28" s="257">
        <f t="shared" si="5"/>
        <v>12.6</v>
      </c>
      <c r="M28" s="257">
        <f t="shared" si="6"/>
        <v>3.15</v>
      </c>
      <c r="N28" s="257">
        <f t="shared" si="7"/>
        <v>3.7800000000000002</v>
      </c>
      <c r="O28" s="257"/>
      <c r="P28" s="257"/>
      <c r="Q28" s="257">
        <f t="shared" si="10"/>
        <v>9.7999999999999989</v>
      </c>
      <c r="R28" s="257">
        <f t="shared" si="11"/>
        <v>9.7999999999999989</v>
      </c>
      <c r="S28" s="257">
        <f t="shared" si="12"/>
        <v>2.8000000000000003</v>
      </c>
      <c r="T28" s="257">
        <f t="shared" si="13"/>
        <v>2.8000000000000003</v>
      </c>
      <c r="U28" s="266"/>
    </row>
    <row r="29" spans="2:21" x14ac:dyDescent="0.2">
      <c r="B29" s="256"/>
      <c r="C29" s="266"/>
      <c r="D29" s="267"/>
      <c r="E29" s="268">
        <f>SUM(E4:E28)</f>
        <v>227</v>
      </c>
      <c r="F29" s="267"/>
      <c r="G29" s="267"/>
      <c r="H29" s="267"/>
      <c r="I29" s="268"/>
      <c r="J29" s="268">
        <f t="shared" ref="J29:T29" si="15">SUM(J4:J28)</f>
        <v>324.50310000000002</v>
      </c>
      <c r="K29" s="268">
        <f t="shared" si="15"/>
        <v>1286.7</v>
      </c>
      <c r="L29" s="268">
        <f t="shared" si="15"/>
        <v>635.8900000000001</v>
      </c>
      <c r="M29" s="268">
        <f t="shared" si="15"/>
        <v>321.67500000000001</v>
      </c>
      <c r="N29" s="268">
        <f t="shared" si="15"/>
        <v>190.767</v>
      </c>
      <c r="O29" s="268">
        <f t="shared" si="15"/>
        <v>153.95500000000001</v>
      </c>
      <c r="P29" s="268">
        <f t="shared" si="15"/>
        <v>330.09900000000005</v>
      </c>
      <c r="Q29" s="268">
        <f t="shared" si="15"/>
        <v>948.16999999999973</v>
      </c>
      <c r="R29" s="268">
        <f t="shared" si="15"/>
        <v>948.16999999999973</v>
      </c>
      <c r="S29" s="268">
        <f t="shared" si="15"/>
        <v>338.53000000000009</v>
      </c>
      <c r="T29" s="268">
        <f t="shared" si="15"/>
        <v>338.53000000000009</v>
      </c>
      <c r="U29" s="269">
        <v>86</v>
      </c>
    </row>
    <row r="30" spans="2:21" x14ac:dyDescent="0.2">
      <c r="B30" s="256" t="s">
        <v>200</v>
      </c>
      <c r="C30" s="257">
        <f t="shared" ref="C30:C31" si="16">E30-D30</f>
        <v>0</v>
      </c>
      <c r="D30" s="258">
        <v>20</v>
      </c>
      <c r="E30" s="258">
        <f t="shared" ref="E30:E31" si="17">E18</f>
        <v>20</v>
      </c>
      <c r="F30" s="258">
        <v>3</v>
      </c>
      <c r="G30" s="258">
        <v>1.48</v>
      </c>
      <c r="H30" s="259">
        <f t="shared" ref="H30:H31" si="18">F30*G30</f>
        <v>4.4399999999999995</v>
      </c>
      <c r="J30" s="453">
        <f t="shared" ref="J30:J31" si="19">H30*D30</f>
        <v>88.799999999999983</v>
      </c>
    </row>
    <row r="31" spans="2:21" x14ac:dyDescent="0.2">
      <c r="B31" s="256" t="s">
        <v>201</v>
      </c>
      <c r="C31" s="257">
        <f t="shared" si="16"/>
        <v>0</v>
      </c>
      <c r="D31" s="258">
        <v>9</v>
      </c>
      <c r="E31" s="258">
        <f t="shared" si="17"/>
        <v>9</v>
      </c>
      <c r="F31" s="258">
        <v>6.2</v>
      </c>
      <c r="G31" s="258">
        <v>1.48</v>
      </c>
      <c r="H31" s="259">
        <f t="shared" si="18"/>
        <v>9.1760000000000002</v>
      </c>
      <c r="J31" s="453">
        <f t="shared" si="19"/>
        <v>82.584000000000003</v>
      </c>
    </row>
    <row r="33" spans="1:5" x14ac:dyDescent="0.2">
      <c r="A33" s="270"/>
      <c r="B33" s="377" t="s">
        <v>462</v>
      </c>
      <c r="C33" s="270"/>
      <c r="D33" s="270"/>
    </row>
    <row r="34" spans="1:5" x14ac:dyDescent="0.2">
      <c r="A34" s="270" t="s">
        <v>202</v>
      </c>
      <c r="B34" s="270" t="s">
        <v>203</v>
      </c>
      <c r="C34" s="270"/>
      <c r="D34" s="270" t="s">
        <v>204</v>
      </c>
    </row>
    <row r="35" spans="1:5" x14ac:dyDescent="0.2">
      <c r="A35" s="270"/>
      <c r="B35" s="271" t="s">
        <v>205</v>
      </c>
      <c r="C35" s="270"/>
      <c r="D35" s="270"/>
    </row>
    <row r="36" spans="1:5" ht="45" x14ac:dyDescent="0.2">
      <c r="A36" s="270" t="s">
        <v>206</v>
      </c>
      <c r="B36" s="527" t="s">
        <v>566</v>
      </c>
      <c r="C36" s="270" t="s">
        <v>55</v>
      </c>
      <c r="D36" s="273">
        <v>414</v>
      </c>
      <c r="E36" s="248" t="s">
        <v>463</v>
      </c>
    </row>
    <row r="37" spans="1:5" ht="45" x14ac:dyDescent="0.2">
      <c r="A37" s="270" t="s">
        <v>207</v>
      </c>
      <c r="B37" s="527" t="s">
        <v>579</v>
      </c>
      <c r="C37" s="270" t="s">
        <v>55</v>
      </c>
      <c r="D37" s="270">
        <f>180*2</f>
        <v>360</v>
      </c>
      <c r="E37" s="248" t="s">
        <v>208</v>
      </c>
    </row>
    <row r="38" spans="1:5" ht="56.25" x14ac:dyDescent="0.2">
      <c r="A38" s="270" t="s">
        <v>209</v>
      </c>
      <c r="B38" s="527" t="s">
        <v>568</v>
      </c>
      <c r="C38" s="270" t="str">
        <f t="shared" ref="C38:C42" si="20">C36</f>
        <v>m²</v>
      </c>
      <c r="D38" s="270">
        <v>150</v>
      </c>
    </row>
    <row r="39" spans="1:5" ht="56.25" x14ac:dyDescent="0.2">
      <c r="A39" s="270" t="s">
        <v>210</v>
      </c>
      <c r="B39" s="528" t="s">
        <v>569</v>
      </c>
      <c r="C39" s="270" t="str">
        <f t="shared" si="20"/>
        <v>m²</v>
      </c>
      <c r="D39" s="270">
        <v>30</v>
      </c>
    </row>
    <row r="40" spans="1:5" ht="33.75" x14ac:dyDescent="0.2">
      <c r="A40" s="270" t="s">
        <v>211</v>
      </c>
      <c r="B40" s="527" t="s">
        <v>570</v>
      </c>
      <c r="C40" s="270" t="str">
        <f t="shared" si="20"/>
        <v>m²</v>
      </c>
      <c r="D40" s="270">
        <v>245</v>
      </c>
      <c r="E40" s="454" t="s">
        <v>464</v>
      </c>
    </row>
    <row r="41" spans="1:5" ht="45" x14ac:dyDescent="0.2">
      <c r="A41" s="270" t="s">
        <v>212</v>
      </c>
      <c r="B41" s="527" t="s">
        <v>580</v>
      </c>
      <c r="C41" s="270" t="str">
        <f t="shared" si="20"/>
        <v>m²</v>
      </c>
      <c r="D41" s="270">
        <v>14</v>
      </c>
    </row>
    <row r="42" spans="1:5" ht="45" x14ac:dyDescent="0.2">
      <c r="A42" s="270" t="s">
        <v>213</v>
      </c>
      <c r="B42" s="527" t="s">
        <v>572</v>
      </c>
      <c r="C42" s="270" t="str">
        <f t="shared" si="20"/>
        <v>m²</v>
      </c>
      <c r="D42" s="270">
        <v>200</v>
      </c>
    </row>
    <row r="43" spans="1:5" ht="45" x14ac:dyDescent="0.2">
      <c r="A43" s="270" t="s">
        <v>214</v>
      </c>
      <c r="B43" s="527" t="s">
        <v>573</v>
      </c>
      <c r="C43" s="270" t="str">
        <f>C39</f>
        <v>m²</v>
      </c>
      <c r="D43" s="455">
        <v>42</v>
      </c>
    </row>
    <row r="44" spans="1:5" ht="56.25" x14ac:dyDescent="0.2">
      <c r="A44" s="270" t="s">
        <v>215</v>
      </c>
      <c r="B44" s="527" t="s">
        <v>574</v>
      </c>
      <c r="C44" s="270" t="s">
        <v>55</v>
      </c>
      <c r="D44" s="270">
        <v>50</v>
      </c>
    </row>
    <row r="45" spans="1:5" x14ac:dyDescent="0.2">
      <c r="A45" s="270"/>
      <c r="B45" s="529" t="s">
        <v>216</v>
      </c>
      <c r="C45" s="270"/>
      <c r="D45" s="270"/>
    </row>
    <row r="46" spans="1:5" ht="33.75" x14ac:dyDescent="0.2">
      <c r="A46" s="270" t="s">
        <v>217</v>
      </c>
      <c r="B46" s="527" t="s">
        <v>581</v>
      </c>
      <c r="C46" s="270" t="s">
        <v>55</v>
      </c>
      <c r="D46" s="270">
        <v>340</v>
      </c>
    </row>
    <row r="47" spans="1:5" ht="67.5" x14ac:dyDescent="0.2">
      <c r="A47" s="270" t="s">
        <v>218</v>
      </c>
      <c r="B47" s="527" t="s">
        <v>576</v>
      </c>
      <c r="C47" s="270" t="s">
        <v>55</v>
      </c>
      <c r="D47" s="270">
        <v>340</v>
      </c>
    </row>
    <row r="48" spans="1:5" ht="56.25" x14ac:dyDescent="0.2">
      <c r="A48" s="270" t="s">
        <v>219</v>
      </c>
      <c r="B48" s="527" t="s">
        <v>582</v>
      </c>
      <c r="C48" s="270" t="s">
        <v>55</v>
      </c>
      <c r="D48" s="270">
        <v>50</v>
      </c>
    </row>
    <row r="49" spans="1:7" ht="67.5" x14ac:dyDescent="0.2">
      <c r="A49" s="270" t="s">
        <v>220</v>
      </c>
      <c r="B49" s="527" t="s">
        <v>578</v>
      </c>
      <c r="C49" s="270" t="s">
        <v>55</v>
      </c>
      <c r="D49" s="270">
        <v>20</v>
      </c>
    </row>
    <row r="51" spans="1:7" x14ac:dyDescent="0.2">
      <c r="B51" s="276" t="s">
        <v>221</v>
      </c>
    </row>
    <row r="52" spans="1:7" ht="39.75" x14ac:dyDescent="0.2">
      <c r="A52" s="286"/>
      <c r="B52" s="286"/>
      <c r="C52" s="286" t="s">
        <v>78</v>
      </c>
      <c r="D52" s="286" t="s">
        <v>222</v>
      </c>
      <c r="E52" s="286" t="s">
        <v>223</v>
      </c>
      <c r="F52" s="456" t="s">
        <v>224</v>
      </c>
      <c r="G52" s="456" t="s">
        <v>225</v>
      </c>
    </row>
    <row r="53" spans="1:7" ht="25.5" x14ac:dyDescent="0.2">
      <c r="A53" s="286">
        <v>1</v>
      </c>
      <c r="B53" s="456" t="s">
        <v>226</v>
      </c>
      <c r="C53" s="286">
        <f>SUM(C54:C55)</f>
        <v>11</v>
      </c>
      <c r="D53" s="286"/>
      <c r="E53" s="286"/>
      <c r="F53" s="286"/>
      <c r="G53" s="457">
        <f>SUM(G54:G55)</f>
        <v>63.047999999999995</v>
      </c>
    </row>
    <row r="54" spans="1:7" x14ac:dyDescent="0.2">
      <c r="A54" s="286"/>
      <c r="B54" s="458" t="s">
        <v>227</v>
      </c>
      <c r="C54" s="285">
        <v>8</v>
      </c>
      <c r="D54" s="286">
        <v>3</v>
      </c>
      <c r="E54" s="286">
        <v>1.48</v>
      </c>
      <c r="F54" s="287">
        <f t="shared" ref="F54:F55" si="21">D54*E54</f>
        <v>4.4399999999999995</v>
      </c>
      <c r="G54" s="287">
        <f t="shared" ref="G54:G55" si="22">F54*C54</f>
        <v>35.519999999999996</v>
      </c>
    </row>
    <row r="55" spans="1:7" x14ac:dyDescent="0.2">
      <c r="A55" s="286"/>
      <c r="B55" s="458" t="s">
        <v>228</v>
      </c>
      <c r="C55" s="285">
        <v>3</v>
      </c>
      <c r="D55" s="286">
        <v>6.2</v>
      </c>
      <c r="E55" s="286">
        <v>1.48</v>
      </c>
      <c r="F55" s="287">
        <f t="shared" si="21"/>
        <v>9.1760000000000002</v>
      </c>
      <c r="G55" s="287">
        <f t="shared" si="22"/>
        <v>27.527999999999999</v>
      </c>
    </row>
    <row r="56" spans="1:7" ht="25.5" x14ac:dyDescent="0.2">
      <c r="A56" s="286">
        <v>2</v>
      </c>
      <c r="B56" s="456" t="s">
        <v>229</v>
      </c>
      <c r="C56" s="286">
        <f>SUM(C57:C58)</f>
        <v>8</v>
      </c>
      <c r="D56" s="286"/>
      <c r="E56" s="286"/>
      <c r="F56" s="286"/>
      <c r="G56" s="457">
        <f>SUM(G57:G58)</f>
        <v>44.991999999999997</v>
      </c>
    </row>
    <row r="57" spans="1:7" x14ac:dyDescent="0.2">
      <c r="A57" s="286"/>
      <c r="B57" s="458" t="s">
        <v>227</v>
      </c>
      <c r="C57" s="285">
        <v>6</v>
      </c>
      <c r="D57" s="286">
        <v>3</v>
      </c>
      <c r="E57" s="286">
        <v>1.48</v>
      </c>
      <c r="F57" s="286">
        <f t="shared" ref="F57:F58" si="23">E57*D57</f>
        <v>4.4399999999999995</v>
      </c>
      <c r="G57" s="287">
        <f t="shared" ref="G57:G59" si="24">F57*C57</f>
        <v>26.639999999999997</v>
      </c>
    </row>
    <row r="58" spans="1:7" x14ac:dyDescent="0.2">
      <c r="A58" s="286"/>
      <c r="B58" s="458" t="s">
        <v>228</v>
      </c>
      <c r="C58" s="285">
        <v>2</v>
      </c>
      <c r="D58" s="286">
        <v>6.2</v>
      </c>
      <c r="E58" s="286">
        <v>1.48</v>
      </c>
      <c r="F58" s="286">
        <f t="shared" si="23"/>
        <v>9.1760000000000002</v>
      </c>
      <c r="G58" s="287">
        <f t="shared" si="24"/>
        <v>18.352</v>
      </c>
    </row>
    <row r="59" spans="1:7" x14ac:dyDescent="0.2">
      <c r="A59" s="286">
        <v>3</v>
      </c>
      <c r="B59" s="286" t="s">
        <v>230</v>
      </c>
      <c r="C59" s="285">
        <v>38</v>
      </c>
      <c r="D59" s="286">
        <v>3.2</v>
      </c>
      <c r="E59" s="286">
        <v>1.35</v>
      </c>
      <c r="F59" s="286">
        <f>D59*E59</f>
        <v>4.32</v>
      </c>
      <c r="G59" s="459">
        <f t="shared" si="24"/>
        <v>164.16000000000003</v>
      </c>
    </row>
    <row r="76" spans="2:2" x14ac:dyDescent="0.2">
      <c r="B76" s="272"/>
    </row>
  </sheetData>
  <sheetProtection selectLockedCells="1" selectUnlockedCells="1"/>
  <mergeCells count="12">
    <mergeCell ref="B2:B3"/>
    <mergeCell ref="C2:E2"/>
    <mergeCell ref="F2:G2"/>
    <mergeCell ref="H2:J2"/>
    <mergeCell ref="R2:R3"/>
    <mergeCell ref="T2:T3"/>
    <mergeCell ref="U2:U3"/>
    <mergeCell ref="K1:L1"/>
    <mergeCell ref="M1:N1"/>
    <mergeCell ref="O1:P1"/>
    <mergeCell ref="Q1:U1"/>
    <mergeCell ref="S2:S3"/>
  </mergeCells>
  <pageMargins left="0.7" right="0.7" top="0.75" bottom="0.75" header="0.51180555555555551" footer="0.51180555555555551"/>
  <pageSetup paperSize="9" firstPageNumber="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indexed="21"/>
  </sheetPr>
  <dimension ref="A1:W94"/>
  <sheetViews>
    <sheetView view="pageBreakPreview" zoomScale="85" zoomScaleSheetLayoutView="85" workbookViewId="0">
      <selection activeCell="K6" sqref="K6"/>
    </sheetView>
  </sheetViews>
  <sheetFormatPr defaultColWidth="8.5703125" defaultRowHeight="11.25" x14ac:dyDescent="0.2"/>
  <cols>
    <col min="1" max="1" width="5.28515625" style="72" customWidth="1"/>
    <col min="2" max="2" width="4.5703125" style="72" customWidth="1"/>
    <col min="3" max="3" width="37.5703125" style="73" customWidth="1"/>
    <col min="4" max="6" width="4.140625" style="73" customWidth="1"/>
    <col min="7" max="7" width="5" style="72" customWidth="1"/>
    <col min="8" max="8" width="6.42578125" style="72" customWidth="1"/>
    <col min="9" max="9" width="0" style="74" hidden="1" customWidth="1"/>
    <col min="10" max="10" width="7.5703125" style="75" customWidth="1"/>
    <col min="11" max="16" width="7.5703125" style="72" customWidth="1"/>
    <col min="17" max="17" width="9.28515625" style="72" customWidth="1"/>
    <col min="18" max="18" width="9" style="72" customWidth="1"/>
    <col min="19" max="20" width="9.140625" style="72" customWidth="1"/>
    <col min="21" max="16384" width="8.5703125" style="72"/>
  </cols>
  <sheetData>
    <row r="1" spans="1:20" s="77" customFormat="1" x14ac:dyDescent="0.2">
      <c r="A1" s="490" t="s">
        <v>29</v>
      </c>
      <c r="B1" s="490"/>
      <c r="C1" s="490"/>
      <c r="D1" s="490"/>
      <c r="E1" s="490"/>
      <c r="F1" s="490"/>
      <c r="G1" s="490"/>
      <c r="H1" s="490"/>
      <c r="I1" s="490"/>
      <c r="J1" s="490"/>
      <c r="K1" s="76" t="str">
        <f>KPDV002!A15</f>
        <v>2-3</v>
      </c>
    </row>
    <row r="2" spans="1:20" s="78" customFormat="1" x14ac:dyDescent="0.2">
      <c r="A2" s="40" t="str">
        <f>KPDV002!A3</f>
        <v>Būves nosaukums:  Dzīvojamā ēka  ar kad. apz. 17000440113 002</v>
      </c>
      <c r="B2" s="40"/>
      <c r="C2" s="40"/>
      <c r="D2" s="40"/>
      <c r="E2" s="40"/>
      <c r="F2" s="40"/>
      <c r="G2" s="40"/>
      <c r="H2" s="40"/>
      <c r="I2" s="40"/>
      <c r="J2" s="40"/>
      <c r="K2" s="40"/>
      <c r="L2" s="40"/>
      <c r="M2" s="40"/>
      <c r="N2" s="40"/>
      <c r="O2" s="40"/>
      <c r="P2" s="40"/>
      <c r="Q2" s="40"/>
      <c r="R2" s="40"/>
      <c r="S2" s="40"/>
      <c r="T2" s="40"/>
    </row>
    <row r="3" spans="1:20" s="78" customFormat="1" x14ac:dyDescent="0.2">
      <c r="A3" s="40" t="str">
        <f>KPDV002!A4</f>
        <v xml:space="preserve">Objekta nosaukums: Dzīvojamo ēku fasāžu vienkāršota atjaunošana </v>
      </c>
      <c r="B3" s="40"/>
      <c r="C3" s="40"/>
      <c r="D3" s="40"/>
      <c r="E3" s="40"/>
      <c r="F3" s="40"/>
      <c r="G3" s="40"/>
      <c r="H3" s="40"/>
      <c r="I3" s="40"/>
      <c r="J3" s="40"/>
      <c r="K3" s="40"/>
      <c r="L3" s="40"/>
      <c r="M3" s="40"/>
      <c r="N3" s="40"/>
      <c r="O3" s="40"/>
      <c r="P3" s="40"/>
      <c r="Q3" s="40"/>
      <c r="R3" s="40"/>
      <c r="S3" s="40"/>
      <c r="T3" s="40"/>
    </row>
    <row r="4" spans="1:20" s="78" customFormat="1" x14ac:dyDescent="0.2">
      <c r="A4" s="40" t="str">
        <f>KPDV002!A5</f>
        <v>Objekta adrese: M.Kempes 6, Liepājā</v>
      </c>
      <c r="B4" s="40"/>
      <c r="C4" s="40"/>
      <c r="D4" s="40"/>
      <c r="E4" s="40"/>
      <c r="F4" s="40"/>
      <c r="G4" s="40"/>
      <c r="H4" s="40"/>
      <c r="I4" s="40"/>
      <c r="J4" s="40"/>
      <c r="K4" s="40"/>
      <c r="L4" s="40"/>
      <c r="M4" s="40"/>
      <c r="N4" s="40"/>
      <c r="O4" s="40"/>
      <c r="P4" s="40"/>
      <c r="Q4" s="40"/>
      <c r="R4" s="40"/>
      <c r="S4" s="40"/>
      <c r="T4" s="40"/>
    </row>
    <row r="5" spans="1:20" s="78" customFormat="1" x14ac:dyDescent="0.2">
      <c r="A5" s="40" t="str">
        <f>KPDV002!A6</f>
        <v>Pasūtījuma Nr.WS-39-17</v>
      </c>
      <c r="B5" s="40"/>
      <c r="C5" s="40"/>
      <c r="D5" s="40"/>
      <c r="E5" s="40"/>
      <c r="F5" s="40"/>
      <c r="G5" s="40"/>
      <c r="H5" s="40"/>
      <c r="I5" s="40"/>
      <c r="J5" s="40"/>
      <c r="K5" s="40"/>
      <c r="L5" s="40"/>
      <c r="M5" s="40"/>
      <c r="N5" s="40"/>
      <c r="O5" s="40"/>
      <c r="P5" s="40"/>
      <c r="Q5" s="40"/>
      <c r="R5" s="40"/>
      <c r="S5" s="40"/>
      <c r="T5" s="40"/>
    </row>
    <row r="6" spans="1:20" s="78" customFormat="1" x14ac:dyDescent="0.2">
      <c r="A6" s="40" t="str">
        <f>KPDV002!A7</f>
        <v>Pasūtītājs: SIA "Liepājas Namu Apsaimniekotājs"</v>
      </c>
      <c r="B6" s="40"/>
      <c r="C6" s="40"/>
      <c r="D6" s="40"/>
      <c r="E6" s="40"/>
      <c r="F6" s="40"/>
      <c r="G6" s="40"/>
      <c r="H6" s="40"/>
      <c r="I6" s="40"/>
      <c r="J6" s="40"/>
      <c r="K6" s="40"/>
      <c r="L6" s="40"/>
      <c r="M6" s="40"/>
      <c r="N6" s="40"/>
      <c r="O6" s="40"/>
      <c r="P6" s="40"/>
      <c r="Q6" s="40"/>
      <c r="R6" s="40"/>
      <c r="S6" s="40"/>
      <c r="T6" s="40"/>
    </row>
    <row r="7" spans="1:20" s="78" customFormat="1" x14ac:dyDescent="0.2">
      <c r="A7" s="40"/>
      <c r="B7" s="40"/>
      <c r="C7" s="507" t="s">
        <v>600</v>
      </c>
      <c r="D7" s="40" t="s">
        <v>601</v>
      </c>
      <c r="E7" s="40"/>
      <c r="F7" s="40"/>
      <c r="G7" s="40" t="s">
        <v>602</v>
      </c>
      <c r="H7" s="40"/>
      <c r="I7" s="40"/>
      <c r="J7" s="40"/>
      <c r="K7" s="40"/>
      <c r="L7" s="40"/>
      <c r="M7" s="40"/>
      <c r="N7" s="40"/>
      <c r="O7" s="40"/>
      <c r="P7" s="40"/>
      <c r="Q7" s="40"/>
      <c r="R7" s="40"/>
      <c r="S7" s="40"/>
      <c r="T7" s="40"/>
    </row>
    <row r="8" spans="1:20" s="80" customFormat="1" x14ac:dyDescent="0.2">
      <c r="A8" s="490" t="s">
        <v>30</v>
      </c>
      <c r="B8" s="490"/>
      <c r="C8" s="490"/>
      <c r="D8" s="490"/>
      <c r="E8" s="490"/>
      <c r="F8" s="490"/>
      <c r="G8" s="490"/>
      <c r="H8" s="490"/>
      <c r="I8" s="490"/>
      <c r="J8" s="490"/>
      <c r="K8" s="490"/>
      <c r="L8" s="490"/>
      <c r="M8" s="490"/>
      <c r="N8" s="490"/>
      <c r="O8" s="490"/>
      <c r="P8" s="490"/>
      <c r="Q8" s="490"/>
      <c r="R8" s="490"/>
      <c r="S8" s="490"/>
      <c r="T8" s="79">
        <f>T88</f>
        <v>0</v>
      </c>
    </row>
    <row r="9" spans="1:20" s="78" customFormat="1" x14ac:dyDescent="0.2">
      <c r="A9" s="81" t="s">
        <v>112</v>
      </c>
      <c r="B9" s="81"/>
      <c r="C9" s="81"/>
      <c r="D9" s="81"/>
      <c r="E9" s="81"/>
      <c r="F9" s="81"/>
      <c r="G9" s="81"/>
      <c r="H9" s="81"/>
      <c r="I9" s="40"/>
      <c r="J9" s="40"/>
      <c r="K9" s="40"/>
      <c r="L9" s="40"/>
      <c r="M9" s="40"/>
      <c r="N9" s="40"/>
      <c r="O9" s="40"/>
      <c r="P9" s="40"/>
      <c r="Q9" s="40"/>
      <c r="R9" s="40"/>
      <c r="S9" s="40"/>
      <c r="T9" s="474" t="s">
        <v>518</v>
      </c>
    </row>
    <row r="10" spans="1:20" s="78" customFormat="1" ht="10.15" customHeight="1" x14ac:dyDescent="0.2">
      <c r="A10" s="491" t="s">
        <v>32</v>
      </c>
      <c r="B10" s="491" t="s">
        <v>33</v>
      </c>
      <c r="C10" s="492" t="s">
        <v>34</v>
      </c>
      <c r="D10" s="492"/>
      <c r="E10" s="492"/>
      <c r="F10" s="492"/>
      <c r="G10" s="491" t="s">
        <v>35</v>
      </c>
      <c r="H10" s="491" t="s">
        <v>36</v>
      </c>
      <c r="I10" s="82"/>
      <c r="J10" s="493" t="s">
        <v>37</v>
      </c>
      <c r="K10" s="493"/>
      <c r="L10" s="493"/>
      <c r="M10" s="493"/>
      <c r="N10" s="493"/>
      <c r="O10" s="493"/>
      <c r="P10" s="493" t="s">
        <v>38</v>
      </c>
      <c r="Q10" s="493"/>
      <c r="R10" s="493"/>
      <c r="S10" s="493"/>
      <c r="T10" s="493"/>
    </row>
    <row r="11" spans="1:20" s="78" customFormat="1" ht="45" x14ac:dyDescent="0.2">
      <c r="A11" s="491"/>
      <c r="B11" s="491"/>
      <c r="C11" s="492"/>
      <c r="D11" s="492"/>
      <c r="E11" s="492"/>
      <c r="F11" s="492"/>
      <c r="G11" s="491"/>
      <c r="H11" s="491"/>
      <c r="I11" s="82"/>
      <c r="J11" s="83" t="s">
        <v>39</v>
      </c>
      <c r="K11" s="83" t="s">
        <v>40</v>
      </c>
      <c r="L11" s="83" t="s">
        <v>41</v>
      </c>
      <c r="M11" s="83" t="s">
        <v>42</v>
      </c>
      <c r="N11" s="83" t="s">
        <v>43</v>
      </c>
      <c r="O11" s="83" t="s">
        <v>44</v>
      </c>
      <c r="P11" s="83" t="s">
        <v>45</v>
      </c>
      <c r="Q11" s="83" t="s">
        <v>41</v>
      </c>
      <c r="R11" s="83" t="s">
        <v>42</v>
      </c>
      <c r="S11" s="83" t="s">
        <v>43</v>
      </c>
      <c r="T11" s="83" t="s">
        <v>46</v>
      </c>
    </row>
    <row r="12" spans="1:20" s="78" customFormat="1" ht="10.15" customHeight="1" x14ac:dyDescent="0.2">
      <c r="A12" s="84">
        <v>1</v>
      </c>
      <c r="B12" s="85">
        <v>2</v>
      </c>
      <c r="C12" s="494">
        <f>B12+1</f>
        <v>3</v>
      </c>
      <c r="D12" s="494"/>
      <c r="E12" s="494"/>
      <c r="F12" s="494"/>
      <c r="G12" s="85">
        <f>C12+1</f>
        <v>4</v>
      </c>
      <c r="H12" s="85">
        <f>G12+1</f>
        <v>5</v>
      </c>
      <c r="I12" s="87"/>
      <c r="J12" s="85">
        <f>H12+1</f>
        <v>6</v>
      </c>
      <c r="K12" s="85">
        <f t="shared" ref="K12:T12" si="0">J12+1</f>
        <v>7</v>
      </c>
      <c r="L12" s="85">
        <f t="shared" si="0"/>
        <v>8</v>
      </c>
      <c r="M12" s="85">
        <f t="shared" si="0"/>
        <v>9</v>
      </c>
      <c r="N12" s="85">
        <f t="shared" si="0"/>
        <v>10</v>
      </c>
      <c r="O12" s="85">
        <f t="shared" si="0"/>
        <v>11</v>
      </c>
      <c r="P12" s="85">
        <f t="shared" si="0"/>
        <v>12</v>
      </c>
      <c r="Q12" s="85">
        <f t="shared" si="0"/>
        <v>13</v>
      </c>
      <c r="R12" s="85">
        <f t="shared" si="0"/>
        <v>14</v>
      </c>
      <c r="S12" s="85">
        <f t="shared" si="0"/>
        <v>15</v>
      </c>
      <c r="T12" s="85">
        <f t="shared" si="0"/>
        <v>16</v>
      </c>
    </row>
    <row r="13" spans="1:20" x14ac:dyDescent="0.2">
      <c r="A13" s="152">
        <f>IF(COUNTBLANK(B13)=1," ",COUNTA(B13:B$14))</f>
        <v>2</v>
      </c>
      <c r="B13" s="89" t="s">
        <v>47</v>
      </c>
      <c r="C13" s="193" t="s">
        <v>113</v>
      </c>
      <c r="D13" s="194"/>
      <c r="E13" s="194"/>
      <c r="F13" s="194"/>
      <c r="G13" s="195" t="s">
        <v>55</v>
      </c>
      <c r="H13" s="196">
        <f>'001'!J22</f>
        <v>188.74840000000003</v>
      </c>
      <c r="I13" s="197"/>
      <c r="J13" s="198"/>
      <c r="K13" s="199"/>
      <c r="L13" s="200"/>
      <c r="M13" s="198"/>
      <c r="N13" s="157"/>
      <c r="O13" s="158"/>
      <c r="P13" s="158"/>
      <c r="Q13" s="158"/>
      <c r="R13" s="158"/>
      <c r="S13" s="158"/>
      <c r="T13" s="159"/>
    </row>
    <row r="14" spans="1:20" x14ac:dyDescent="0.2">
      <c r="A14" s="152">
        <f>IF(COUNTBLANK(B14)=1," ",COUNTA(B$14:B14))</f>
        <v>1</v>
      </c>
      <c r="B14" s="169" t="s">
        <v>47</v>
      </c>
      <c r="C14" s="204" t="s">
        <v>117</v>
      </c>
      <c r="D14" s="205"/>
      <c r="E14" s="205"/>
      <c r="F14" s="205"/>
      <c r="G14" s="206" t="s">
        <v>49</v>
      </c>
      <c r="H14" s="207">
        <f>'001'!P22</f>
        <v>185.577</v>
      </c>
      <c r="I14" s="208"/>
      <c r="J14" s="209"/>
      <c r="K14" s="210"/>
      <c r="L14" s="200"/>
      <c r="M14" s="209"/>
      <c r="N14" s="157"/>
      <c r="O14" s="158"/>
      <c r="P14" s="158"/>
      <c r="Q14" s="158"/>
      <c r="R14" s="158"/>
      <c r="S14" s="158"/>
      <c r="T14" s="159"/>
    </row>
    <row r="15" spans="1:20" ht="22.5" x14ac:dyDescent="0.2">
      <c r="A15" s="152"/>
      <c r="B15" s="89" t="s">
        <v>47</v>
      </c>
      <c r="C15" s="193" t="s">
        <v>465</v>
      </c>
      <c r="D15" s="194"/>
      <c r="E15" s="194"/>
      <c r="F15" s="194"/>
      <c r="G15" s="195" t="s">
        <v>55</v>
      </c>
      <c r="H15" s="197">
        <f>'002'!G53</f>
        <v>63.047999999999995</v>
      </c>
      <c r="I15" s="208"/>
      <c r="J15" s="209"/>
      <c r="K15" s="210"/>
      <c r="L15" s="200"/>
      <c r="M15" s="209"/>
      <c r="N15" s="157"/>
      <c r="O15" s="158"/>
      <c r="P15" s="158"/>
      <c r="Q15" s="158"/>
      <c r="R15" s="158"/>
      <c r="S15" s="158"/>
      <c r="T15" s="159"/>
    </row>
    <row r="16" spans="1:20" ht="22.5" x14ac:dyDescent="0.2">
      <c r="A16" s="152"/>
      <c r="B16" s="89" t="s">
        <v>47</v>
      </c>
      <c r="C16" s="193" t="s">
        <v>466</v>
      </c>
      <c r="D16" s="194"/>
      <c r="E16" s="194"/>
      <c r="F16" s="194"/>
      <c r="G16" s="195" t="s">
        <v>55</v>
      </c>
      <c r="H16" s="197">
        <f>'002'!G56</f>
        <v>44.991999999999997</v>
      </c>
      <c r="I16" s="208"/>
      <c r="J16" s="209"/>
      <c r="K16" s="210"/>
      <c r="L16" s="200"/>
      <c r="M16" s="209"/>
      <c r="N16" s="157"/>
      <c r="O16" s="158"/>
      <c r="P16" s="158"/>
      <c r="Q16" s="158"/>
      <c r="R16" s="158"/>
      <c r="S16" s="158"/>
      <c r="T16" s="159"/>
    </row>
    <row r="17" spans="1:20" x14ac:dyDescent="0.2">
      <c r="A17" s="152"/>
      <c r="B17" s="89" t="s">
        <v>47</v>
      </c>
      <c r="C17" s="193" t="s">
        <v>467</v>
      </c>
      <c r="D17" s="194"/>
      <c r="E17" s="194"/>
      <c r="F17" s="194"/>
      <c r="G17" s="195" t="s">
        <v>55</v>
      </c>
      <c r="H17" s="197">
        <f>'002'!G59</f>
        <v>164.16000000000003</v>
      </c>
      <c r="I17" s="208"/>
      <c r="J17" s="209"/>
      <c r="K17" s="210"/>
      <c r="L17" s="200"/>
      <c r="M17" s="209"/>
      <c r="N17" s="157"/>
      <c r="O17" s="158"/>
      <c r="P17" s="158"/>
      <c r="Q17" s="158"/>
      <c r="R17" s="158"/>
      <c r="S17" s="158"/>
      <c r="T17" s="159"/>
    </row>
    <row r="18" spans="1:20" ht="90" x14ac:dyDescent="0.2">
      <c r="A18" s="152" t="str">
        <f t="shared" ref="A18:A44" si="1">IF(COUNTBLANK(B18)=1," ",COUNTA(B$13:B18))</f>
        <v xml:space="preserve"> </v>
      </c>
      <c r="B18" s="98"/>
      <c r="C18" s="211" t="s">
        <v>468</v>
      </c>
      <c r="D18" s="212" t="s">
        <v>119</v>
      </c>
      <c r="E18" s="212" t="s">
        <v>120</v>
      </c>
      <c r="F18" s="212" t="s">
        <v>51</v>
      </c>
      <c r="G18" s="211"/>
      <c r="H18" s="211"/>
      <c r="I18" s="211"/>
      <c r="J18" s="211"/>
      <c r="K18" s="211"/>
      <c r="L18" s="200"/>
      <c r="M18" s="211"/>
      <c r="N18" s="157"/>
      <c r="O18" s="158"/>
      <c r="P18" s="158"/>
      <c r="Q18" s="158"/>
      <c r="R18" s="158"/>
      <c r="S18" s="158"/>
      <c r="T18" s="159"/>
    </row>
    <row r="19" spans="1:20" x14ac:dyDescent="0.2">
      <c r="A19" s="152">
        <f t="shared" si="1"/>
        <v>5</v>
      </c>
      <c r="B19" s="98" t="s">
        <v>47</v>
      </c>
      <c r="C19" s="213" t="str">
        <f>'002'!B4</f>
        <v>L1</v>
      </c>
      <c r="D19" s="109">
        <f>'002'!F4</f>
        <v>1.49</v>
      </c>
      <c r="E19" s="109">
        <f>'002'!G4</f>
        <v>1.48</v>
      </c>
      <c r="F19" s="109">
        <f>'002'!D4</f>
        <v>3</v>
      </c>
      <c r="G19" s="130" t="s">
        <v>55</v>
      </c>
      <c r="H19" s="214">
        <f>'002'!J4</f>
        <v>6.6156000000000006</v>
      </c>
      <c r="I19" s="212"/>
      <c r="J19" s="100"/>
      <c r="K19" s="210"/>
      <c r="L19" s="200"/>
      <c r="M19" s="122"/>
      <c r="N19" s="157"/>
      <c r="O19" s="158"/>
      <c r="P19" s="158"/>
      <c r="Q19" s="158"/>
      <c r="R19" s="158"/>
      <c r="S19" s="158"/>
      <c r="T19" s="159"/>
    </row>
    <row r="20" spans="1:20" x14ac:dyDescent="0.2">
      <c r="A20" s="152">
        <f t="shared" si="1"/>
        <v>6</v>
      </c>
      <c r="B20" s="98" t="s">
        <v>47</v>
      </c>
      <c r="C20" s="213" t="str">
        <f>'002'!B5</f>
        <v>L1 durvis</v>
      </c>
      <c r="D20" s="109">
        <f>'002'!F5</f>
        <v>0.68</v>
      </c>
      <c r="E20" s="109">
        <f>'002'!G5</f>
        <v>2.1</v>
      </c>
      <c r="F20" s="109">
        <f>'002'!D5</f>
        <v>3</v>
      </c>
      <c r="G20" s="130" t="str">
        <f t="shared" ref="G20:G36" si="2">G19</f>
        <v>m²</v>
      </c>
      <c r="H20" s="214">
        <f>'002'!J5</f>
        <v>4.2840000000000007</v>
      </c>
      <c r="I20" s="212"/>
      <c r="J20" s="100"/>
      <c r="K20" s="210"/>
      <c r="L20" s="200"/>
      <c r="M20" s="122"/>
      <c r="N20" s="157"/>
      <c r="O20" s="158"/>
      <c r="P20" s="158"/>
      <c r="Q20" s="158"/>
      <c r="R20" s="158"/>
      <c r="S20" s="158"/>
      <c r="T20" s="159"/>
    </row>
    <row r="21" spans="1:20" x14ac:dyDescent="0.2">
      <c r="A21" s="152">
        <f t="shared" si="1"/>
        <v>7</v>
      </c>
      <c r="B21" s="98" t="s">
        <v>47</v>
      </c>
      <c r="C21" s="213" t="str">
        <f>'002'!B6</f>
        <v>L2</v>
      </c>
      <c r="D21" s="109">
        <f>'002'!F6</f>
        <v>1.49</v>
      </c>
      <c r="E21" s="109">
        <f>'002'!G6</f>
        <v>1.48</v>
      </c>
      <c r="F21" s="109">
        <f>'002'!D6</f>
        <v>3</v>
      </c>
      <c r="G21" s="130" t="str">
        <f t="shared" si="2"/>
        <v>m²</v>
      </c>
      <c r="H21" s="214">
        <f>'002'!J6</f>
        <v>6.6156000000000006</v>
      </c>
      <c r="I21" s="212"/>
      <c r="J21" s="100"/>
      <c r="K21" s="210"/>
      <c r="L21" s="200"/>
      <c r="M21" s="122"/>
      <c r="N21" s="157"/>
      <c r="O21" s="158"/>
      <c r="P21" s="158"/>
      <c r="Q21" s="158"/>
      <c r="R21" s="158"/>
      <c r="S21" s="158"/>
      <c r="T21" s="159"/>
    </row>
    <row r="22" spans="1:20" x14ac:dyDescent="0.2">
      <c r="A22" s="152">
        <f t="shared" si="1"/>
        <v>8</v>
      </c>
      <c r="B22" s="98" t="s">
        <v>47</v>
      </c>
      <c r="C22" s="213" t="str">
        <f>'002'!B7</f>
        <v>L2 durvis</v>
      </c>
      <c r="D22" s="109">
        <f>'002'!F7</f>
        <v>0.68</v>
      </c>
      <c r="E22" s="109">
        <f>'002'!G7</f>
        <v>2.1</v>
      </c>
      <c r="F22" s="109">
        <f>'002'!D7</f>
        <v>3</v>
      </c>
      <c r="G22" s="130" t="str">
        <f t="shared" si="2"/>
        <v>m²</v>
      </c>
      <c r="H22" s="214">
        <f>'002'!J7</f>
        <v>4.2840000000000007</v>
      </c>
      <c r="I22" s="212"/>
      <c r="J22" s="100"/>
      <c r="K22" s="210"/>
      <c r="L22" s="200"/>
      <c r="M22" s="122"/>
      <c r="N22" s="157"/>
      <c r="O22" s="158"/>
      <c r="P22" s="158"/>
      <c r="Q22" s="158"/>
      <c r="R22" s="158"/>
      <c r="S22" s="158"/>
      <c r="T22" s="159"/>
    </row>
    <row r="23" spans="1:20" x14ac:dyDescent="0.2">
      <c r="A23" s="152">
        <f t="shared" si="1"/>
        <v>9</v>
      </c>
      <c r="B23" s="98" t="s">
        <v>47</v>
      </c>
      <c r="C23" s="213" t="str">
        <f>'002'!B8</f>
        <v>L3</v>
      </c>
      <c r="D23" s="109">
        <f>'002'!F8</f>
        <v>2.9</v>
      </c>
      <c r="E23" s="109">
        <f>'002'!G8</f>
        <v>1.42</v>
      </c>
      <c r="F23" s="109">
        <f>'002'!D8</f>
        <v>2</v>
      </c>
      <c r="G23" s="130" t="str">
        <f t="shared" si="2"/>
        <v>m²</v>
      </c>
      <c r="H23" s="214">
        <f>'002'!J8</f>
        <v>8.2359999999999989</v>
      </c>
      <c r="I23" s="212"/>
      <c r="J23" s="100"/>
      <c r="K23" s="210"/>
      <c r="L23" s="200"/>
      <c r="M23" s="122"/>
      <c r="N23" s="157"/>
      <c r="O23" s="158"/>
      <c r="P23" s="158"/>
      <c r="Q23" s="158"/>
      <c r="R23" s="158"/>
      <c r="S23" s="158"/>
      <c r="T23" s="159"/>
    </row>
    <row r="24" spans="1:20" x14ac:dyDescent="0.2">
      <c r="A24" s="152">
        <f t="shared" si="1"/>
        <v>10</v>
      </c>
      <c r="B24" s="98" t="s">
        <v>47</v>
      </c>
      <c r="C24" s="213" t="str">
        <f>'002'!B9</f>
        <v>L4</v>
      </c>
      <c r="D24" s="109">
        <f>'002'!F9</f>
        <v>1.2</v>
      </c>
      <c r="E24" s="109">
        <f>'002'!G9</f>
        <v>1.41</v>
      </c>
      <c r="F24" s="109">
        <f>'002'!D9</f>
        <v>2</v>
      </c>
      <c r="G24" s="130" t="str">
        <f t="shared" si="2"/>
        <v>m²</v>
      </c>
      <c r="H24" s="214">
        <f>'002'!J9</f>
        <v>3.3839999999999999</v>
      </c>
      <c r="I24" s="212"/>
      <c r="J24" s="100"/>
      <c r="K24" s="210"/>
      <c r="L24" s="200"/>
      <c r="M24" s="122"/>
      <c r="N24" s="157"/>
      <c r="O24" s="158"/>
      <c r="P24" s="158"/>
      <c r="Q24" s="158"/>
      <c r="R24" s="158"/>
      <c r="S24" s="158"/>
      <c r="T24" s="159"/>
    </row>
    <row r="25" spans="1:20" x14ac:dyDescent="0.2">
      <c r="A25" s="152">
        <f t="shared" si="1"/>
        <v>11</v>
      </c>
      <c r="B25" s="98" t="s">
        <v>47</v>
      </c>
      <c r="C25" s="213" t="str">
        <f>'002'!B10</f>
        <v>L5</v>
      </c>
      <c r="D25" s="109">
        <f>'002'!F10</f>
        <v>1.1000000000000001</v>
      </c>
      <c r="E25" s="109">
        <f>'002'!G10</f>
        <v>1.48</v>
      </c>
      <c r="F25" s="109">
        <f>'002'!D10</f>
        <v>1</v>
      </c>
      <c r="G25" s="130" t="str">
        <f t="shared" si="2"/>
        <v>m²</v>
      </c>
      <c r="H25" s="214">
        <f>'002'!J10</f>
        <v>1.6280000000000001</v>
      </c>
      <c r="I25" s="212"/>
      <c r="J25" s="100"/>
      <c r="K25" s="210"/>
      <c r="L25" s="200"/>
      <c r="M25" s="122"/>
      <c r="N25" s="157"/>
      <c r="O25" s="158"/>
      <c r="P25" s="158"/>
      <c r="Q25" s="158"/>
      <c r="R25" s="158"/>
      <c r="S25" s="158"/>
      <c r="T25" s="159"/>
    </row>
    <row r="26" spans="1:20" x14ac:dyDescent="0.2">
      <c r="A26" s="152">
        <f t="shared" si="1"/>
        <v>12</v>
      </c>
      <c r="B26" s="98" t="s">
        <v>47</v>
      </c>
      <c r="C26" s="213" t="str">
        <f>'002'!B11</f>
        <v>L6</v>
      </c>
      <c r="D26" s="109">
        <f>'002'!F11</f>
        <v>2.4</v>
      </c>
      <c r="E26" s="109">
        <f>'002'!G11</f>
        <v>1.42</v>
      </c>
      <c r="F26" s="109">
        <f>'002'!D11</f>
        <v>2</v>
      </c>
      <c r="G26" s="130" t="str">
        <f t="shared" si="2"/>
        <v>m²</v>
      </c>
      <c r="H26" s="214">
        <f>'002'!J11</f>
        <v>6.8159999999999998</v>
      </c>
      <c r="I26" s="212"/>
      <c r="J26" s="100"/>
      <c r="K26" s="210"/>
      <c r="L26" s="200"/>
      <c r="M26" s="122"/>
      <c r="N26" s="157"/>
      <c r="O26" s="158"/>
      <c r="P26" s="158"/>
      <c r="Q26" s="158"/>
      <c r="R26" s="158"/>
      <c r="S26" s="158"/>
      <c r="T26" s="159"/>
    </row>
    <row r="27" spans="1:20" x14ac:dyDescent="0.2">
      <c r="A27" s="152">
        <f t="shared" si="1"/>
        <v>13</v>
      </c>
      <c r="B27" s="98" t="s">
        <v>47</v>
      </c>
      <c r="C27" s="213" t="str">
        <f>'002'!B12</f>
        <v>L7</v>
      </c>
      <c r="D27" s="109">
        <f>'002'!F12</f>
        <v>2.25</v>
      </c>
      <c r="E27" s="109">
        <f>'002'!G12</f>
        <v>1.48</v>
      </c>
      <c r="F27" s="109">
        <f>'002'!D12</f>
        <v>1</v>
      </c>
      <c r="G27" s="130" t="str">
        <f t="shared" si="2"/>
        <v>m²</v>
      </c>
      <c r="H27" s="214">
        <f>'002'!J12</f>
        <v>3.33</v>
      </c>
      <c r="I27" s="212"/>
      <c r="J27" s="100"/>
      <c r="K27" s="210"/>
      <c r="L27" s="200"/>
      <c r="M27" s="122"/>
      <c r="N27" s="157"/>
      <c r="O27" s="158"/>
      <c r="P27" s="158"/>
      <c r="Q27" s="158"/>
      <c r="R27" s="158"/>
      <c r="S27" s="158"/>
      <c r="T27" s="159"/>
    </row>
    <row r="28" spans="1:20" x14ac:dyDescent="0.2">
      <c r="A28" s="152">
        <f t="shared" si="1"/>
        <v>14</v>
      </c>
      <c r="B28" s="98" t="s">
        <v>47</v>
      </c>
      <c r="C28" s="213" t="str">
        <f>'002'!B13</f>
        <v>L7 durvis</v>
      </c>
      <c r="D28" s="109">
        <f>'002'!F13</f>
        <v>0.75</v>
      </c>
      <c r="E28" s="109">
        <f>'002'!G13</f>
        <v>2.1</v>
      </c>
      <c r="F28" s="109">
        <f>'002'!D13</f>
        <v>1</v>
      </c>
      <c r="G28" s="130" t="str">
        <f t="shared" si="2"/>
        <v>m²</v>
      </c>
      <c r="H28" s="214">
        <f>'002'!J13</f>
        <v>1.5750000000000002</v>
      </c>
      <c r="I28" s="212"/>
      <c r="J28" s="100"/>
      <c r="K28" s="210"/>
      <c r="L28" s="200"/>
      <c r="M28" s="122"/>
      <c r="N28" s="157"/>
      <c r="O28" s="158"/>
      <c r="P28" s="158"/>
      <c r="Q28" s="158"/>
      <c r="R28" s="158"/>
      <c r="S28" s="158"/>
      <c r="T28" s="159"/>
    </row>
    <row r="29" spans="1:20" x14ac:dyDescent="0.2">
      <c r="A29" s="152">
        <f t="shared" si="1"/>
        <v>15</v>
      </c>
      <c r="B29" s="98" t="s">
        <v>47</v>
      </c>
      <c r="C29" s="213" t="str">
        <f>'002'!B14</f>
        <v>L8</v>
      </c>
      <c r="D29" s="109">
        <f>'002'!F14</f>
        <v>1.25</v>
      </c>
      <c r="E29" s="109">
        <f>'002'!G14</f>
        <v>1.48</v>
      </c>
      <c r="F29" s="109">
        <f>'002'!D14</f>
        <v>1</v>
      </c>
      <c r="G29" s="130" t="str">
        <f t="shared" si="2"/>
        <v>m²</v>
      </c>
      <c r="H29" s="214">
        <f>'002'!J14</f>
        <v>1.85</v>
      </c>
      <c r="I29" s="212"/>
      <c r="J29" s="100"/>
      <c r="K29" s="210"/>
      <c r="L29" s="200"/>
      <c r="M29" s="122"/>
      <c r="N29" s="157"/>
      <c r="O29" s="158"/>
      <c r="P29" s="158"/>
      <c r="Q29" s="158"/>
      <c r="R29" s="158"/>
      <c r="S29" s="158"/>
      <c r="T29" s="159"/>
    </row>
    <row r="30" spans="1:20" x14ac:dyDescent="0.2">
      <c r="A30" s="152">
        <f t="shared" si="1"/>
        <v>16</v>
      </c>
      <c r="B30" s="98" t="s">
        <v>47</v>
      </c>
      <c r="C30" s="213" t="str">
        <f>'002'!B15</f>
        <v>L9</v>
      </c>
      <c r="D30" s="109">
        <f>'002'!F15</f>
        <v>1.345</v>
      </c>
      <c r="E30" s="109">
        <f>'002'!G15</f>
        <v>1.42</v>
      </c>
      <c r="F30" s="109">
        <f>'002'!D15</f>
        <v>1</v>
      </c>
      <c r="G30" s="130" t="str">
        <f t="shared" si="2"/>
        <v>m²</v>
      </c>
      <c r="H30" s="214">
        <f>'002'!J15</f>
        <v>1.9098999999999999</v>
      </c>
      <c r="I30" s="212"/>
      <c r="J30" s="100"/>
      <c r="K30" s="210"/>
      <c r="L30" s="200"/>
      <c r="M30" s="122"/>
      <c r="N30" s="157"/>
      <c r="O30" s="158"/>
      <c r="P30" s="158"/>
      <c r="Q30" s="158"/>
      <c r="R30" s="158"/>
      <c r="S30" s="158"/>
      <c r="T30" s="159"/>
    </row>
    <row r="31" spans="1:20" x14ac:dyDescent="0.2">
      <c r="A31" s="152">
        <f t="shared" si="1"/>
        <v>17</v>
      </c>
      <c r="B31" s="98" t="s">
        <v>47</v>
      </c>
      <c r="C31" s="213" t="str">
        <f>'002'!B16</f>
        <v>L10</v>
      </c>
      <c r="D31" s="109">
        <f>'002'!F16</f>
        <v>1.85</v>
      </c>
      <c r="E31" s="109">
        <f>'002'!G16</f>
        <v>0.6</v>
      </c>
      <c r="F31" s="109">
        <f>'002'!D16</f>
        <v>18</v>
      </c>
      <c r="G31" s="130" t="str">
        <f t="shared" si="2"/>
        <v>m²</v>
      </c>
      <c r="H31" s="214">
        <f>'002'!J16</f>
        <v>19.98</v>
      </c>
      <c r="I31" s="212"/>
      <c r="J31" s="100"/>
      <c r="K31" s="210"/>
      <c r="L31" s="200"/>
      <c r="M31" s="122"/>
      <c r="N31" s="157"/>
      <c r="O31" s="158"/>
      <c r="P31" s="158"/>
      <c r="Q31" s="158"/>
      <c r="R31" s="158"/>
      <c r="S31" s="158"/>
      <c r="T31" s="159"/>
    </row>
    <row r="32" spans="1:20" x14ac:dyDescent="0.2">
      <c r="A32" s="152">
        <f t="shared" si="1"/>
        <v>18</v>
      </c>
      <c r="B32" s="98" t="s">
        <v>47</v>
      </c>
      <c r="C32" s="213" t="str">
        <f>'002'!B17</f>
        <v>L13</v>
      </c>
      <c r="D32" s="109">
        <f>'002'!F17</f>
        <v>1.2</v>
      </c>
      <c r="E32" s="109">
        <f>'002'!G17</f>
        <v>0.6</v>
      </c>
      <c r="F32" s="109">
        <f>'002'!D17</f>
        <v>2</v>
      </c>
      <c r="G32" s="130" t="str">
        <f t="shared" si="2"/>
        <v>m²</v>
      </c>
      <c r="H32" s="214">
        <f>'002'!J17</f>
        <v>1.44</v>
      </c>
      <c r="I32" s="212"/>
      <c r="J32" s="100"/>
      <c r="K32" s="210"/>
      <c r="L32" s="200"/>
      <c r="M32" s="122"/>
      <c r="N32" s="157"/>
      <c r="O32" s="158"/>
      <c r="P32" s="158"/>
      <c r="Q32" s="158"/>
      <c r="R32" s="158"/>
      <c r="S32" s="158"/>
      <c r="T32" s="159"/>
    </row>
    <row r="33" spans="1:20" x14ac:dyDescent="0.2">
      <c r="A33" s="152">
        <f t="shared" si="1"/>
        <v>19</v>
      </c>
      <c r="B33" s="98" t="s">
        <v>47</v>
      </c>
      <c r="C33" s="213" t="str">
        <f>'002'!B18</f>
        <v>L11</v>
      </c>
      <c r="D33" s="109">
        <f>'002'!F18</f>
        <v>3</v>
      </c>
      <c r="E33" s="109">
        <f>'002'!G18</f>
        <v>2.5</v>
      </c>
      <c r="F33" s="109">
        <f>'002'!D18</f>
        <v>14</v>
      </c>
      <c r="G33" s="130" t="str">
        <f t="shared" si="2"/>
        <v>m²</v>
      </c>
      <c r="H33" s="214">
        <f>'002'!J18</f>
        <v>105</v>
      </c>
      <c r="I33" s="212"/>
      <c r="J33" s="100"/>
      <c r="K33" s="210"/>
      <c r="L33" s="200"/>
      <c r="M33" s="122"/>
      <c r="N33" s="157"/>
      <c r="O33" s="158"/>
      <c r="P33" s="158"/>
      <c r="Q33" s="158"/>
      <c r="R33" s="158"/>
      <c r="S33" s="158"/>
      <c r="T33" s="159"/>
    </row>
    <row r="34" spans="1:20" x14ac:dyDescent="0.2">
      <c r="A34" s="152">
        <f t="shared" si="1"/>
        <v>20</v>
      </c>
      <c r="B34" s="98" t="s">
        <v>47</v>
      </c>
      <c r="C34" s="213" t="str">
        <f>'002'!B19</f>
        <v>L12</v>
      </c>
      <c r="D34" s="109">
        <f>'002'!F19</f>
        <v>6.22</v>
      </c>
      <c r="E34" s="109">
        <f>'002'!G19</f>
        <v>2.5</v>
      </c>
      <c r="F34" s="109">
        <f>'002'!D19</f>
        <v>7</v>
      </c>
      <c r="G34" s="130" t="str">
        <f t="shared" si="2"/>
        <v>m²</v>
      </c>
      <c r="H34" s="214">
        <f>'002'!J19</f>
        <v>108.85</v>
      </c>
      <c r="I34" s="212"/>
      <c r="J34" s="100"/>
      <c r="K34" s="210"/>
      <c r="L34" s="200"/>
      <c r="M34" s="122"/>
      <c r="N34" s="157"/>
      <c r="O34" s="158"/>
      <c r="P34" s="158"/>
      <c r="Q34" s="158"/>
      <c r="R34" s="158"/>
      <c r="S34" s="158"/>
      <c r="T34" s="159"/>
    </row>
    <row r="35" spans="1:20" x14ac:dyDescent="0.2">
      <c r="A35" s="152">
        <f t="shared" si="1"/>
        <v>21</v>
      </c>
      <c r="B35" s="98" t="s">
        <v>47</v>
      </c>
      <c r="C35" s="213" t="str">
        <f>'002'!B30</f>
        <v>Lodžiju pildiņi stiklojuma apakšējā daļā L11p</v>
      </c>
      <c r="D35" s="109">
        <f>'002'!F30</f>
        <v>3</v>
      </c>
      <c r="E35" s="109">
        <f>'002'!G30</f>
        <v>1.48</v>
      </c>
      <c r="F35" s="109">
        <f>'002'!D30</f>
        <v>20</v>
      </c>
      <c r="G35" s="130" t="str">
        <f t="shared" si="2"/>
        <v>m²</v>
      </c>
      <c r="H35" s="214">
        <f>'002'!J30</f>
        <v>88.799999999999983</v>
      </c>
      <c r="I35" s="215"/>
      <c r="J35" s="199"/>
      <c r="K35" s="210"/>
      <c r="L35" s="200"/>
      <c r="M35" s="216"/>
      <c r="N35" s="157"/>
      <c r="O35" s="158"/>
      <c r="P35" s="158"/>
      <c r="Q35" s="158"/>
      <c r="R35" s="158"/>
      <c r="S35" s="158"/>
      <c r="T35" s="159"/>
    </row>
    <row r="36" spans="1:20" x14ac:dyDescent="0.2">
      <c r="A36" s="152">
        <f t="shared" si="1"/>
        <v>22</v>
      </c>
      <c r="B36" s="98" t="s">
        <v>47</v>
      </c>
      <c r="C36" s="213" t="str">
        <f>'002'!B31</f>
        <v>Lodžiju pildiņi stiklojuma apakšējā daļā L12p</v>
      </c>
      <c r="D36" s="109">
        <f>'002'!F31</f>
        <v>6.2</v>
      </c>
      <c r="E36" s="109">
        <f>'002'!G31</f>
        <v>1.48</v>
      </c>
      <c r="F36" s="109">
        <f>'002'!D31</f>
        <v>9</v>
      </c>
      <c r="G36" s="130" t="str">
        <f t="shared" si="2"/>
        <v>m²</v>
      </c>
      <c r="H36" s="214">
        <f>'002'!J31</f>
        <v>82.584000000000003</v>
      </c>
      <c r="I36" s="215"/>
      <c r="J36" s="199"/>
      <c r="K36" s="210"/>
      <c r="L36" s="200"/>
      <c r="M36" s="216"/>
      <c r="N36" s="157"/>
      <c r="O36" s="158"/>
      <c r="P36" s="158"/>
      <c r="Q36" s="158"/>
      <c r="R36" s="158"/>
      <c r="S36" s="158"/>
      <c r="T36" s="159"/>
    </row>
    <row r="37" spans="1:20" x14ac:dyDescent="0.2">
      <c r="A37" s="152">
        <f t="shared" si="1"/>
        <v>23</v>
      </c>
      <c r="B37" s="89" t="s">
        <v>47</v>
      </c>
      <c r="C37" s="217" t="s">
        <v>121</v>
      </c>
      <c r="D37" s="218"/>
      <c r="E37" s="218"/>
      <c r="F37" s="218"/>
      <c r="G37" s="215" t="s">
        <v>55</v>
      </c>
      <c r="H37" s="198">
        <f>SUM(H19:H34)</f>
        <v>285.79809999999998</v>
      </c>
      <c r="I37" s="199"/>
      <c r="J37" s="199"/>
      <c r="K37" s="210"/>
      <c r="L37" s="200"/>
      <c r="M37" s="216"/>
      <c r="N37" s="157"/>
      <c r="O37" s="158"/>
      <c r="P37" s="158"/>
      <c r="Q37" s="158"/>
      <c r="R37" s="158"/>
      <c r="S37" s="158"/>
      <c r="T37" s="159"/>
    </row>
    <row r="38" spans="1:20" x14ac:dyDescent="0.2">
      <c r="A38" s="152" t="str">
        <f t="shared" si="1"/>
        <v xml:space="preserve"> </v>
      </c>
      <c r="B38" s="125"/>
      <c r="C38" s="118" t="s">
        <v>122</v>
      </c>
      <c r="D38" s="219"/>
      <c r="E38" s="219"/>
      <c r="F38" s="219"/>
      <c r="G38" s="219" t="s">
        <v>51</v>
      </c>
      <c r="H38" s="198">
        <f>ROUNDUP(H37*I38,0)</f>
        <v>744</v>
      </c>
      <c r="I38" s="199">
        <v>2.6</v>
      </c>
      <c r="J38" s="199"/>
      <c r="K38" s="100"/>
      <c r="L38" s="200"/>
      <c r="M38" s="100"/>
      <c r="N38" s="157"/>
      <c r="O38" s="158"/>
      <c r="P38" s="158"/>
      <c r="Q38" s="158"/>
      <c r="R38" s="158"/>
      <c r="S38" s="158"/>
      <c r="T38" s="159"/>
    </row>
    <row r="39" spans="1:20" x14ac:dyDescent="0.2">
      <c r="A39" s="152" t="str">
        <f t="shared" si="1"/>
        <v xml:space="preserve"> </v>
      </c>
      <c r="B39" s="125"/>
      <c r="C39" s="220" t="s">
        <v>123</v>
      </c>
      <c r="D39" s="100"/>
      <c r="E39" s="100"/>
      <c r="F39" s="100"/>
      <c r="G39" s="100" t="s">
        <v>51</v>
      </c>
      <c r="H39" s="221">
        <f>ROUNDUP(H37*I39,0)</f>
        <v>572</v>
      </c>
      <c r="I39" s="100">
        <v>2</v>
      </c>
      <c r="J39" s="100"/>
      <c r="K39" s="100"/>
      <c r="L39" s="200"/>
      <c r="M39" s="100"/>
      <c r="N39" s="157"/>
      <c r="O39" s="158"/>
      <c r="P39" s="158"/>
      <c r="Q39" s="158"/>
      <c r="R39" s="158"/>
      <c r="S39" s="158"/>
      <c r="T39" s="159"/>
    </row>
    <row r="40" spans="1:20" x14ac:dyDescent="0.2">
      <c r="A40" s="152" t="str">
        <f t="shared" si="1"/>
        <v xml:space="preserve"> </v>
      </c>
      <c r="B40" s="125"/>
      <c r="C40" s="118" t="s">
        <v>124</v>
      </c>
      <c r="D40" s="125"/>
      <c r="E40" s="125"/>
      <c r="F40" s="125"/>
      <c r="G40" s="125" t="s">
        <v>125</v>
      </c>
      <c r="H40" s="221">
        <f>ROUNDUP(H37*I40,0)</f>
        <v>115</v>
      </c>
      <c r="I40" s="100">
        <v>0.4</v>
      </c>
      <c r="J40" s="100"/>
      <c r="K40" s="100"/>
      <c r="L40" s="200"/>
      <c r="M40" s="100"/>
      <c r="N40" s="157"/>
      <c r="O40" s="158"/>
      <c r="P40" s="158"/>
      <c r="Q40" s="158"/>
      <c r="R40" s="158"/>
      <c r="S40" s="158"/>
      <c r="T40" s="159"/>
    </row>
    <row r="41" spans="1:20" x14ac:dyDescent="0.2">
      <c r="A41" s="152" t="str">
        <f t="shared" si="1"/>
        <v xml:space="preserve"> </v>
      </c>
      <c r="B41" s="125"/>
      <c r="C41" s="118" t="s">
        <v>126</v>
      </c>
      <c r="D41" s="125"/>
      <c r="E41" s="125"/>
      <c r="F41" s="125"/>
      <c r="G41" s="125" t="s">
        <v>51</v>
      </c>
      <c r="H41" s="221">
        <f>ROUNDUP(H37*I41,0)</f>
        <v>715</v>
      </c>
      <c r="I41" s="100">
        <v>2.5</v>
      </c>
      <c r="J41" s="221"/>
      <c r="K41" s="221"/>
      <c r="L41" s="200"/>
      <c r="M41" s="100"/>
      <c r="N41" s="157"/>
      <c r="O41" s="158"/>
      <c r="P41" s="158"/>
      <c r="Q41" s="158"/>
      <c r="R41" s="158"/>
      <c r="S41" s="158"/>
      <c r="T41" s="159"/>
    </row>
    <row r="42" spans="1:20" x14ac:dyDescent="0.2">
      <c r="A42" s="152" t="str">
        <f t="shared" si="1"/>
        <v xml:space="preserve"> </v>
      </c>
      <c r="B42" s="125"/>
      <c r="C42" s="118" t="s">
        <v>127</v>
      </c>
      <c r="D42" s="125"/>
      <c r="E42" s="125"/>
      <c r="F42" s="125"/>
      <c r="G42" s="125" t="s">
        <v>125</v>
      </c>
      <c r="H42" s="221">
        <f>ROUNDUP(H37*I42,2)</f>
        <v>71.45</v>
      </c>
      <c r="I42" s="100">
        <v>0.25</v>
      </c>
      <c r="J42" s="221"/>
      <c r="K42" s="221"/>
      <c r="L42" s="200"/>
      <c r="M42" s="100"/>
      <c r="N42" s="157"/>
      <c r="O42" s="158"/>
      <c r="P42" s="158"/>
      <c r="Q42" s="158"/>
      <c r="R42" s="158"/>
      <c r="S42" s="158"/>
      <c r="T42" s="159"/>
    </row>
    <row r="43" spans="1:20" x14ac:dyDescent="0.2">
      <c r="A43" s="152" t="str">
        <f t="shared" si="1"/>
        <v xml:space="preserve"> </v>
      </c>
      <c r="B43" s="125"/>
      <c r="C43" s="118" t="s">
        <v>128</v>
      </c>
      <c r="D43" s="125"/>
      <c r="E43" s="125"/>
      <c r="F43" s="125"/>
      <c r="G43" s="125" t="s">
        <v>49</v>
      </c>
      <c r="H43" s="100">
        <f>H37*I43</f>
        <v>182.91078399999998</v>
      </c>
      <c r="I43" s="100">
        <v>0.64</v>
      </c>
      <c r="J43" s="221"/>
      <c r="K43" s="221"/>
      <c r="L43" s="200"/>
      <c r="M43" s="100"/>
      <c r="N43" s="157"/>
      <c r="O43" s="158"/>
      <c r="P43" s="158"/>
      <c r="Q43" s="158"/>
      <c r="R43" s="158"/>
      <c r="S43" s="158"/>
      <c r="T43" s="159"/>
    </row>
    <row r="44" spans="1:20" x14ac:dyDescent="0.2">
      <c r="A44" s="152">
        <f t="shared" si="1"/>
        <v>24</v>
      </c>
      <c r="B44" s="98" t="s">
        <v>47</v>
      </c>
      <c r="C44" s="222" t="s">
        <v>129</v>
      </c>
      <c r="D44" s="72"/>
      <c r="E44" s="72"/>
      <c r="F44" s="72"/>
      <c r="I44" s="72"/>
      <c r="J44" s="72"/>
      <c r="L44" s="200"/>
      <c r="M44" s="100"/>
      <c r="N44" s="157"/>
      <c r="O44" s="158"/>
      <c r="P44" s="158"/>
      <c r="Q44" s="158"/>
      <c r="R44" s="158"/>
      <c r="S44" s="158"/>
      <c r="T44" s="159"/>
    </row>
    <row r="45" spans="1:20" x14ac:dyDescent="0.2">
      <c r="A45" s="152"/>
      <c r="B45" s="169"/>
      <c r="C45" s="223" t="s">
        <v>130</v>
      </c>
      <c r="D45" s="109">
        <f>'001'!F19</f>
        <v>0.25</v>
      </c>
      <c r="E45" s="109">
        <f>'001'!G19</f>
        <v>0.32</v>
      </c>
      <c r="F45" s="109">
        <f>'001'!D19</f>
        <v>5</v>
      </c>
      <c r="G45" s="130" t="s">
        <v>55</v>
      </c>
      <c r="H45" s="224">
        <f>'002'!J26</f>
        <v>0.8</v>
      </c>
      <c r="I45" s="221"/>
      <c r="J45" s="221"/>
      <c r="K45" s="210"/>
      <c r="L45" s="200"/>
      <c r="M45" s="225"/>
      <c r="N45" s="157"/>
      <c r="O45" s="158"/>
      <c r="P45" s="158"/>
      <c r="Q45" s="158"/>
      <c r="R45" s="158"/>
      <c r="S45" s="158"/>
      <c r="T45" s="159"/>
    </row>
    <row r="46" spans="1:20" x14ac:dyDescent="0.2">
      <c r="A46" s="152"/>
      <c r="B46" s="169"/>
      <c r="C46" s="223" t="s">
        <v>131</v>
      </c>
      <c r="D46" s="109">
        <f>'001'!F21</f>
        <v>0.2</v>
      </c>
      <c r="E46" s="109">
        <f>'001'!G21</f>
        <v>0.25</v>
      </c>
      <c r="F46" s="109">
        <f>'001'!D21</f>
        <v>7</v>
      </c>
      <c r="G46" s="130" t="s">
        <v>55</v>
      </c>
      <c r="H46" s="224">
        <f>'002'!J28</f>
        <v>0.70000000000000007</v>
      </c>
      <c r="I46" s="221"/>
      <c r="J46" s="221"/>
      <c r="K46" s="210"/>
      <c r="L46" s="200"/>
      <c r="M46" s="225"/>
      <c r="N46" s="157"/>
      <c r="O46" s="158"/>
      <c r="P46" s="158"/>
      <c r="Q46" s="158"/>
      <c r="R46" s="158"/>
      <c r="S46" s="158"/>
      <c r="T46" s="159"/>
    </row>
    <row r="47" spans="1:20" x14ac:dyDescent="0.2">
      <c r="A47" s="152" t="str">
        <f t="shared" ref="A47:A64" si="3">IF(COUNTBLANK(B47)=1," ",COUNTA(B$13:B47))</f>
        <v xml:space="preserve"> </v>
      </c>
      <c r="B47" s="226"/>
      <c r="C47" s="204" t="s">
        <v>122</v>
      </c>
      <c r="D47" s="226"/>
      <c r="E47" s="226"/>
      <c r="F47" s="226"/>
      <c r="G47" s="226" t="s">
        <v>51</v>
      </c>
      <c r="H47" s="210">
        <f>ROUNDUP((H45+H46)*I47,0)</f>
        <v>4</v>
      </c>
      <c r="I47" s="210">
        <v>2.6</v>
      </c>
      <c r="J47" s="210"/>
      <c r="K47" s="210"/>
      <c r="L47" s="200"/>
      <c r="M47" s="210"/>
      <c r="N47" s="157"/>
      <c r="O47" s="158"/>
      <c r="P47" s="158"/>
      <c r="Q47" s="158"/>
      <c r="R47" s="158"/>
      <c r="S47" s="158"/>
      <c r="T47" s="159"/>
    </row>
    <row r="48" spans="1:20" x14ac:dyDescent="0.2">
      <c r="A48" s="152" t="str">
        <f t="shared" si="3"/>
        <v xml:space="preserve"> </v>
      </c>
      <c r="B48" s="212"/>
      <c r="C48" s="227" t="s">
        <v>123</v>
      </c>
      <c r="D48" s="221"/>
      <c r="E48" s="221"/>
      <c r="F48" s="221"/>
      <c r="G48" s="221" t="s">
        <v>51</v>
      </c>
      <c r="H48" s="221">
        <f>ROUNDUP((H45+H46)*I48,0)</f>
        <v>3</v>
      </c>
      <c r="I48" s="221">
        <v>2</v>
      </c>
      <c r="J48" s="221"/>
      <c r="K48" s="221"/>
      <c r="L48" s="200"/>
      <c r="M48" s="221"/>
      <c r="N48" s="157"/>
      <c r="O48" s="158"/>
      <c r="P48" s="158"/>
      <c r="Q48" s="158"/>
      <c r="R48" s="158"/>
      <c r="S48" s="158"/>
      <c r="T48" s="159"/>
    </row>
    <row r="49" spans="1:22" x14ac:dyDescent="0.2">
      <c r="A49" s="152" t="str">
        <f t="shared" si="3"/>
        <v xml:space="preserve"> </v>
      </c>
      <c r="B49" s="212"/>
      <c r="C49" s="211" t="s">
        <v>124</v>
      </c>
      <c r="D49" s="211"/>
      <c r="E49" s="211"/>
      <c r="F49" s="211"/>
      <c r="G49" s="212" t="s">
        <v>51</v>
      </c>
      <c r="H49" s="221">
        <f>ROUNDUP((H45+H46)*I49,0)</f>
        <v>1</v>
      </c>
      <c r="I49" s="221">
        <v>0.4</v>
      </c>
      <c r="J49" s="221"/>
      <c r="K49" s="221"/>
      <c r="L49" s="200"/>
      <c r="M49" s="221"/>
      <c r="N49" s="157"/>
      <c r="O49" s="158"/>
      <c r="P49" s="158"/>
      <c r="Q49" s="158"/>
      <c r="R49" s="158"/>
      <c r="S49" s="158"/>
      <c r="T49" s="159"/>
    </row>
    <row r="50" spans="1:22" x14ac:dyDescent="0.2">
      <c r="A50" s="152" t="str">
        <f t="shared" si="3"/>
        <v xml:space="preserve"> </v>
      </c>
      <c r="B50" s="212"/>
      <c r="C50" s="211" t="s">
        <v>126</v>
      </c>
      <c r="D50" s="211"/>
      <c r="E50" s="211"/>
      <c r="F50" s="211"/>
      <c r="G50" s="212" t="s">
        <v>51</v>
      </c>
      <c r="H50" s="221">
        <f>ROUNDUP((H45+H46)*I50,0)</f>
        <v>4</v>
      </c>
      <c r="I50" s="221">
        <v>2.5</v>
      </c>
      <c r="J50" s="221"/>
      <c r="K50" s="221"/>
      <c r="L50" s="200"/>
      <c r="M50" s="221"/>
      <c r="N50" s="157"/>
      <c r="O50" s="158"/>
      <c r="P50" s="158"/>
      <c r="Q50" s="158"/>
      <c r="R50" s="158"/>
      <c r="S50" s="158"/>
      <c r="T50" s="159"/>
    </row>
    <row r="51" spans="1:22" x14ac:dyDescent="0.2">
      <c r="A51" s="152" t="str">
        <f t="shared" si="3"/>
        <v xml:space="preserve"> </v>
      </c>
      <c r="B51" s="212"/>
      <c r="C51" s="211" t="s">
        <v>127</v>
      </c>
      <c r="D51" s="211"/>
      <c r="E51" s="211"/>
      <c r="F51" s="211"/>
      <c r="G51" s="212" t="s">
        <v>51</v>
      </c>
      <c r="H51" s="221">
        <f>ROUNDUP((H45+H46)*I51,2)</f>
        <v>0.3</v>
      </c>
      <c r="I51" s="221">
        <v>0.2</v>
      </c>
      <c r="J51" s="221"/>
      <c r="K51" s="221"/>
      <c r="L51" s="200"/>
      <c r="M51" s="221"/>
      <c r="N51" s="157"/>
      <c r="O51" s="158"/>
      <c r="P51" s="158"/>
      <c r="Q51" s="158"/>
      <c r="R51" s="158"/>
      <c r="S51" s="158"/>
      <c r="T51" s="159"/>
    </row>
    <row r="52" spans="1:22" x14ac:dyDescent="0.2">
      <c r="A52" s="152" t="str">
        <f t="shared" si="3"/>
        <v xml:space="preserve"> </v>
      </c>
      <c r="B52" s="212"/>
      <c r="C52" s="211" t="s">
        <v>132</v>
      </c>
      <c r="D52" s="211"/>
      <c r="E52" s="211"/>
      <c r="F52" s="211"/>
      <c r="G52" s="130" t="s">
        <v>55</v>
      </c>
      <c r="H52" s="228">
        <f>H45+H46</f>
        <v>1.5</v>
      </c>
      <c r="I52" s="221">
        <v>1</v>
      </c>
      <c r="J52" s="221"/>
      <c r="K52" s="221"/>
      <c r="L52" s="200"/>
      <c r="M52" s="221"/>
      <c r="N52" s="157"/>
      <c r="O52" s="158"/>
      <c r="P52" s="158"/>
      <c r="Q52" s="158"/>
      <c r="R52" s="158"/>
      <c r="S52" s="158"/>
      <c r="T52" s="159"/>
    </row>
    <row r="53" spans="1:22" ht="22.5" x14ac:dyDescent="0.2">
      <c r="A53" s="152">
        <f t="shared" si="3"/>
        <v>25</v>
      </c>
      <c r="B53" s="98" t="s">
        <v>47</v>
      </c>
      <c r="C53" s="229" t="s">
        <v>133</v>
      </c>
      <c r="D53" s="229"/>
      <c r="E53" s="229"/>
      <c r="F53" s="229"/>
      <c r="G53" s="152" t="s">
        <v>76</v>
      </c>
      <c r="H53" s="230">
        <f>2.2*0.25*0.25</f>
        <v>0.13750000000000001</v>
      </c>
      <c r="I53" s="231"/>
      <c r="J53" s="231"/>
      <c r="K53" s="210"/>
      <c r="L53" s="200"/>
      <c r="M53" s="232"/>
      <c r="N53" s="157"/>
      <c r="O53" s="158"/>
      <c r="P53" s="158"/>
      <c r="Q53" s="158"/>
      <c r="R53" s="158"/>
      <c r="S53" s="158"/>
      <c r="T53" s="159"/>
      <c r="U53" s="506"/>
      <c r="V53" s="506"/>
    </row>
    <row r="54" spans="1:22" x14ac:dyDescent="0.2">
      <c r="A54" s="152" t="str">
        <f t="shared" si="3"/>
        <v xml:space="preserve"> </v>
      </c>
      <c r="B54" s="125"/>
      <c r="C54" s="233" t="s">
        <v>134</v>
      </c>
      <c r="D54" s="233"/>
      <c r="E54" s="233"/>
      <c r="F54" s="233"/>
      <c r="G54" s="152" t="s">
        <v>76</v>
      </c>
      <c r="H54" s="230">
        <f>ROUNDUP(H53*I54,2)</f>
        <v>0.03</v>
      </c>
      <c r="I54" s="231">
        <v>0.15</v>
      </c>
      <c r="J54" s="231"/>
      <c r="K54" s="231"/>
      <c r="L54" s="200"/>
      <c r="M54" s="231"/>
      <c r="N54" s="157"/>
      <c r="O54" s="158"/>
      <c r="P54" s="158"/>
      <c r="Q54" s="158"/>
      <c r="R54" s="158"/>
      <c r="S54" s="158"/>
      <c r="T54" s="159"/>
      <c r="U54" s="506"/>
      <c r="V54" s="506"/>
    </row>
    <row r="55" spans="1:22" x14ac:dyDescent="0.2">
      <c r="A55" s="152" t="str">
        <f t="shared" si="3"/>
        <v xml:space="preserve"> </v>
      </c>
      <c r="B55" s="125"/>
      <c r="C55" s="233" t="s">
        <v>135</v>
      </c>
      <c r="D55" s="233"/>
      <c r="E55" s="233"/>
      <c r="F55" s="233"/>
      <c r="G55" s="152" t="s">
        <v>76</v>
      </c>
      <c r="H55" s="230">
        <f>ROUNDUP(H53*I55,2)</f>
        <v>0.13</v>
      </c>
      <c r="I55" s="231">
        <v>0.93</v>
      </c>
      <c r="J55" s="231"/>
      <c r="K55" s="231"/>
      <c r="L55" s="200"/>
      <c r="M55" s="231"/>
      <c r="N55" s="157"/>
      <c r="O55" s="158"/>
      <c r="P55" s="158"/>
      <c r="Q55" s="158"/>
      <c r="R55" s="158"/>
      <c r="S55" s="158"/>
      <c r="T55" s="159"/>
      <c r="U55" s="506"/>
      <c r="V55" s="506"/>
    </row>
    <row r="56" spans="1:22" ht="22.5" x14ac:dyDescent="0.2">
      <c r="A56" s="152">
        <f t="shared" si="3"/>
        <v>26</v>
      </c>
      <c r="B56" s="98" t="s">
        <v>47</v>
      </c>
      <c r="C56" s="229" t="s">
        <v>136</v>
      </c>
      <c r="D56" s="229"/>
      <c r="E56" s="229"/>
      <c r="F56" s="229"/>
      <c r="G56" s="152" t="s">
        <v>51</v>
      </c>
      <c r="H56" s="230">
        <v>15</v>
      </c>
      <c r="I56" s="234"/>
      <c r="J56" s="231"/>
      <c r="K56" s="210"/>
      <c r="L56" s="200"/>
      <c r="M56" s="235"/>
      <c r="N56" s="157"/>
      <c r="O56" s="158"/>
      <c r="P56" s="158"/>
      <c r="Q56" s="158"/>
      <c r="R56" s="158"/>
      <c r="S56" s="158"/>
      <c r="T56" s="159"/>
    </row>
    <row r="57" spans="1:22" ht="78.75" x14ac:dyDescent="0.2">
      <c r="A57" s="152" t="str">
        <f t="shared" si="3"/>
        <v xml:space="preserve"> </v>
      </c>
      <c r="B57" s="98"/>
      <c r="C57" s="222" t="s">
        <v>137</v>
      </c>
      <c r="D57" s="222"/>
      <c r="E57" s="222"/>
      <c r="F57" s="222"/>
      <c r="G57" s="222"/>
      <c r="H57" s="222"/>
      <c r="I57" s="222"/>
      <c r="J57" s="222"/>
      <c r="K57" s="222"/>
      <c r="L57" s="200"/>
      <c r="M57" s="222"/>
      <c r="N57" s="157"/>
      <c r="O57" s="158"/>
      <c r="P57" s="158"/>
      <c r="Q57" s="158"/>
      <c r="R57" s="158"/>
      <c r="S57" s="158"/>
      <c r="T57" s="159"/>
    </row>
    <row r="58" spans="1:22" x14ac:dyDescent="0.2">
      <c r="A58" s="152">
        <f t="shared" si="3"/>
        <v>27</v>
      </c>
      <c r="B58" s="89" t="s">
        <v>47</v>
      </c>
      <c r="C58" s="236" t="s">
        <v>469</v>
      </c>
      <c r="D58" s="236"/>
      <c r="E58" s="236"/>
      <c r="F58" s="236"/>
      <c r="G58" s="237" t="s">
        <v>55</v>
      </c>
      <c r="H58" s="238">
        <f>'002'!J20</f>
        <v>15.08</v>
      </c>
      <c r="I58" s="215"/>
      <c r="J58" s="199"/>
      <c r="K58" s="210"/>
      <c r="L58" s="200"/>
      <c r="M58" s="216"/>
      <c r="N58" s="157"/>
      <c r="O58" s="158"/>
      <c r="P58" s="158"/>
      <c r="Q58" s="158"/>
      <c r="R58" s="158"/>
      <c r="S58" s="158"/>
      <c r="T58" s="159"/>
    </row>
    <row r="59" spans="1:22" ht="22.5" x14ac:dyDescent="0.2">
      <c r="A59" s="152" t="str">
        <f t="shared" si="3"/>
        <v xml:space="preserve"> </v>
      </c>
      <c r="B59" s="98"/>
      <c r="C59" s="222" t="s">
        <v>139</v>
      </c>
      <c r="D59" s="222"/>
      <c r="E59" s="222"/>
      <c r="F59" s="222"/>
      <c r="G59" s="130"/>
      <c r="H59" s="239"/>
      <c r="I59" s="212"/>
      <c r="J59" s="100"/>
      <c r="K59" s="221"/>
      <c r="L59" s="200"/>
      <c r="M59" s="122"/>
      <c r="N59" s="157"/>
      <c r="O59" s="158"/>
      <c r="P59" s="158"/>
      <c r="Q59" s="158"/>
      <c r="R59" s="158"/>
      <c r="S59" s="158"/>
      <c r="T59" s="159"/>
    </row>
    <row r="60" spans="1:22" x14ac:dyDescent="0.2">
      <c r="A60" s="152">
        <f t="shared" si="3"/>
        <v>28</v>
      </c>
      <c r="B60" s="98" t="s">
        <v>47</v>
      </c>
      <c r="C60" s="222" t="s">
        <v>470</v>
      </c>
      <c r="D60" s="222"/>
      <c r="E60" s="222"/>
      <c r="F60" s="222"/>
      <c r="G60" s="130" t="s">
        <v>55</v>
      </c>
      <c r="H60" s="239">
        <f>'002'!J21</f>
        <v>3.8</v>
      </c>
      <c r="I60" s="212"/>
      <c r="J60" s="100"/>
      <c r="K60" s="210"/>
      <c r="L60" s="200"/>
      <c r="M60" s="122"/>
      <c r="N60" s="157"/>
      <c r="O60" s="158"/>
      <c r="P60" s="158"/>
      <c r="Q60" s="158"/>
      <c r="R60" s="158"/>
      <c r="S60" s="158"/>
      <c r="T60" s="159"/>
    </row>
    <row r="61" spans="1:22" ht="45" x14ac:dyDescent="0.2">
      <c r="A61" s="152" t="str">
        <f t="shared" si="3"/>
        <v xml:space="preserve"> </v>
      </c>
      <c r="B61" s="89"/>
      <c r="C61" s="236" t="s">
        <v>141</v>
      </c>
      <c r="D61" s="236"/>
      <c r="E61" s="236"/>
      <c r="F61" s="236"/>
      <c r="G61" s="237"/>
      <c r="H61" s="238"/>
      <c r="I61" s="215"/>
      <c r="J61" s="199"/>
      <c r="K61" s="198"/>
      <c r="L61" s="200"/>
      <c r="M61" s="216"/>
      <c r="N61" s="157"/>
      <c r="O61" s="158"/>
      <c r="P61" s="158"/>
      <c r="Q61" s="158"/>
      <c r="R61" s="158"/>
      <c r="S61" s="158"/>
      <c r="T61" s="159"/>
    </row>
    <row r="62" spans="1:22" x14ac:dyDescent="0.2">
      <c r="A62" s="152">
        <f t="shared" si="3"/>
        <v>29</v>
      </c>
      <c r="B62" s="98" t="s">
        <v>47</v>
      </c>
      <c r="C62" s="222" t="s">
        <v>471</v>
      </c>
      <c r="D62" s="222"/>
      <c r="E62" s="222"/>
      <c r="F62" s="222"/>
      <c r="G62" s="130" t="s">
        <v>55</v>
      </c>
      <c r="H62" s="239">
        <f>'002'!J22</f>
        <v>3.6</v>
      </c>
      <c r="I62" s="212"/>
      <c r="J62" s="100"/>
      <c r="K62" s="210"/>
      <c r="L62" s="200"/>
      <c r="M62" s="122"/>
      <c r="N62" s="157"/>
      <c r="O62" s="158"/>
      <c r="P62" s="158"/>
      <c r="Q62" s="158"/>
      <c r="R62" s="158"/>
      <c r="S62" s="158"/>
      <c r="T62" s="159"/>
    </row>
    <row r="63" spans="1:22" ht="78.75" x14ac:dyDescent="0.2">
      <c r="A63" s="152" t="str">
        <f t="shared" si="3"/>
        <v xml:space="preserve"> </v>
      </c>
      <c r="B63" s="98"/>
      <c r="C63" s="222" t="s">
        <v>143</v>
      </c>
      <c r="D63" s="222"/>
      <c r="E63" s="222"/>
      <c r="F63" s="222"/>
      <c r="G63" s="130"/>
      <c r="H63" s="239"/>
      <c r="I63" s="212"/>
      <c r="J63" s="100"/>
      <c r="K63" s="221"/>
      <c r="L63" s="200"/>
      <c r="M63" s="122"/>
      <c r="N63" s="157"/>
      <c r="O63" s="158"/>
      <c r="P63" s="158"/>
      <c r="Q63" s="158"/>
      <c r="R63" s="158"/>
      <c r="S63" s="158"/>
      <c r="T63" s="159"/>
    </row>
    <row r="64" spans="1:22" x14ac:dyDescent="0.2">
      <c r="A64" s="152">
        <f t="shared" si="3"/>
        <v>30</v>
      </c>
      <c r="B64" s="98" t="s">
        <v>47</v>
      </c>
      <c r="C64" s="222" t="s">
        <v>472</v>
      </c>
      <c r="D64" s="222"/>
      <c r="E64" s="222"/>
      <c r="F64" s="222"/>
      <c r="G64" s="130" t="s">
        <v>55</v>
      </c>
      <c r="H64" s="239">
        <f>'002'!J23</f>
        <v>6.3000000000000007</v>
      </c>
      <c r="I64" s="212"/>
      <c r="J64" s="100"/>
      <c r="K64" s="210"/>
      <c r="L64" s="200"/>
      <c r="M64" s="122"/>
      <c r="N64" s="157"/>
      <c r="O64" s="158"/>
      <c r="P64" s="158"/>
      <c r="Q64" s="158"/>
      <c r="R64" s="158"/>
      <c r="S64" s="158"/>
      <c r="T64" s="159"/>
    </row>
    <row r="65" spans="1:23" ht="112.5" x14ac:dyDescent="0.2">
      <c r="A65" s="152"/>
      <c r="B65" s="98"/>
      <c r="C65" s="222" t="s">
        <v>473</v>
      </c>
      <c r="D65" s="222"/>
      <c r="E65" s="222"/>
      <c r="F65" s="222"/>
      <c r="G65" s="130"/>
      <c r="H65" s="239"/>
      <c r="I65" s="212"/>
      <c r="J65" s="100"/>
      <c r="K65" s="210"/>
      <c r="L65" s="200"/>
      <c r="M65" s="122"/>
      <c r="N65" s="157"/>
      <c r="O65" s="158"/>
      <c r="P65" s="158"/>
      <c r="Q65" s="158"/>
      <c r="R65" s="158"/>
      <c r="S65" s="158"/>
      <c r="T65" s="159"/>
    </row>
    <row r="66" spans="1:23" x14ac:dyDescent="0.2">
      <c r="A66" s="152">
        <f t="shared" ref="A66:A85" si="4">IF(COUNTBLANK(B66)=1," ",COUNTA(B$13:B66))</f>
        <v>31</v>
      </c>
      <c r="B66" s="98" t="s">
        <v>47</v>
      </c>
      <c r="C66" s="222" t="s">
        <v>474</v>
      </c>
      <c r="D66" s="222"/>
      <c r="E66" s="222"/>
      <c r="F66" s="222"/>
      <c r="G66" s="130" t="s">
        <v>55</v>
      </c>
      <c r="H66" s="239">
        <f>'002'!J25</f>
        <v>3.42</v>
      </c>
      <c r="I66" s="212"/>
      <c r="J66" s="100"/>
      <c r="K66" s="210"/>
      <c r="L66" s="200"/>
      <c r="M66" s="122"/>
      <c r="N66" s="157"/>
      <c r="O66" s="158"/>
      <c r="P66" s="158"/>
      <c r="Q66" s="158"/>
      <c r="R66" s="158"/>
      <c r="S66" s="158"/>
      <c r="T66" s="159"/>
    </row>
    <row r="67" spans="1:23" ht="101.25" x14ac:dyDescent="0.2">
      <c r="A67" s="152" t="str">
        <f t="shared" si="4"/>
        <v xml:space="preserve"> </v>
      </c>
      <c r="B67" s="98"/>
      <c r="C67" s="222" t="s">
        <v>145</v>
      </c>
      <c r="D67" s="222"/>
      <c r="E67" s="222"/>
      <c r="F67" s="222"/>
      <c r="G67" s="130"/>
      <c r="H67" s="239"/>
      <c r="I67" s="212"/>
      <c r="J67" s="100"/>
      <c r="K67" s="221"/>
      <c r="L67" s="200"/>
      <c r="M67" s="122"/>
      <c r="N67" s="157"/>
      <c r="O67" s="158"/>
      <c r="P67" s="158"/>
      <c r="Q67" s="158"/>
      <c r="R67" s="158"/>
      <c r="S67" s="158"/>
      <c r="T67" s="159"/>
    </row>
    <row r="68" spans="1:23" x14ac:dyDescent="0.2">
      <c r="A68" s="152">
        <f t="shared" si="4"/>
        <v>32</v>
      </c>
      <c r="B68" s="98" t="s">
        <v>47</v>
      </c>
      <c r="C68" s="222" t="s">
        <v>475</v>
      </c>
      <c r="D68" s="222"/>
      <c r="E68" s="222"/>
      <c r="F68" s="222"/>
      <c r="G68" s="130" t="s">
        <v>55</v>
      </c>
      <c r="H68" s="239">
        <f>'002'!J25</f>
        <v>3.42</v>
      </c>
      <c r="I68" s="212"/>
      <c r="J68" s="100"/>
      <c r="K68" s="210"/>
      <c r="L68" s="200"/>
      <c r="M68" s="122"/>
      <c r="N68" s="157"/>
      <c r="O68" s="158"/>
      <c r="P68" s="158"/>
      <c r="Q68" s="158"/>
      <c r="R68" s="158"/>
      <c r="S68" s="158"/>
      <c r="T68" s="159"/>
    </row>
    <row r="69" spans="1:23" x14ac:dyDescent="0.2">
      <c r="A69" s="152">
        <f t="shared" si="4"/>
        <v>33</v>
      </c>
      <c r="B69" s="98" t="s">
        <v>47</v>
      </c>
      <c r="C69" s="240" t="s">
        <v>147</v>
      </c>
      <c r="D69" s="240"/>
      <c r="E69" s="240"/>
      <c r="F69" s="240"/>
      <c r="G69" s="212" t="s">
        <v>55</v>
      </c>
      <c r="H69" s="221">
        <f>SUM(H58:H68)</f>
        <v>35.620000000000005</v>
      </c>
      <c r="I69" s="221"/>
      <c r="J69" s="221"/>
      <c r="K69" s="210"/>
      <c r="L69" s="200"/>
      <c r="M69" s="225"/>
      <c r="N69" s="157"/>
      <c r="O69" s="158"/>
      <c r="P69" s="158"/>
      <c r="Q69" s="158"/>
      <c r="R69" s="158"/>
      <c r="S69" s="158"/>
      <c r="T69" s="159"/>
    </row>
    <row r="70" spans="1:23" x14ac:dyDescent="0.2">
      <c r="A70" s="152" t="str">
        <f t="shared" si="4"/>
        <v xml:space="preserve"> </v>
      </c>
      <c r="B70" s="212"/>
      <c r="C70" s="241" t="s">
        <v>122</v>
      </c>
      <c r="D70" s="241"/>
      <c r="E70" s="241"/>
      <c r="F70" s="241"/>
      <c r="G70" s="212" t="s">
        <v>51</v>
      </c>
      <c r="H70" s="221">
        <f>ROUNDUP(H69*I70,0)</f>
        <v>93</v>
      </c>
      <c r="I70" s="221">
        <v>2.6</v>
      </c>
      <c r="J70" s="221"/>
      <c r="K70" s="221"/>
      <c r="L70" s="200"/>
      <c r="M70" s="100"/>
      <c r="N70" s="157"/>
      <c r="O70" s="158"/>
      <c r="P70" s="158"/>
      <c r="Q70" s="158"/>
      <c r="R70" s="158"/>
      <c r="S70" s="158"/>
      <c r="T70" s="159"/>
    </row>
    <row r="71" spans="1:23" x14ac:dyDescent="0.2">
      <c r="A71" s="152" t="str">
        <f t="shared" si="4"/>
        <v xml:space="preserve"> </v>
      </c>
      <c r="B71" s="212"/>
      <c r="C71" s="240" t="s">
        <v>123</v>
      </c>
      <c r="D71" s="240"/>
      <c r="E71" s="240"/>
      <c r="F71" s="240"/>
      <c r="G71" s="221" t="s">
        <v>51</v>
      </c>
      <c r="H71" s="221">
        <f>ROUNDUP(H69*I71,0)</f>
        <v>72</v>
      </c>
      <c r="I71" s="221">
        <v>2</v>
      </c>
      <c r="J71" s="221"/>
      <c r="K71" s="221"/>
      <c r="L71" s="200"/>
      <c r="M71" s="100"/>
      <c r="N71" s="157"/>
      <c r="O71" s="158"/>
      <c r="P71" s="158"/>
      <c r="Q71" s="158"/>
      <c r="R71" s="158"/>
      <c r="S71" s="158"/>
      <c r="T71" s="159"/>
    </row>
    <row r="72" spans="1:23" x14ac:dyDescent="0.2">
      <c r="A72" s="152" t="str">
        <f t="shared" si="4"/>
        <v xml:space="preserve"> </v>
      </c>
      <c r="B72" s="98"/>
      <c r="C72" s="241" t="s">
        <v>124</v>
      </c>
      <c r="D72" s="241"/>
      <c r="E72" s="241"/>
      <c r="F72" s="241"/>
      <c r="G72" s="212" t="s">
        <v>125</v>
      </c>
      <c r="H72" s="221">
        <f>ROUNDUP(H69*I72,0)</f>
        <v>15</v>
      </c>
      <c r="I72" s="221">
        <v>0.4</v>
      </c>
      <c r="J72" s="221"/>
      <c r="K72" s="221"/>
      <c r="L72" s="200"/>
      <c r="M72" s="100"/>
      <c r="N72" s="157"/>
      <c r="O72" s="158"/>
      <c r="P72" s="158"/>
      <c r="Q72" s="158"/>
      <c r="R72" s="158"/>
      <c r="S72" s="158"/>
      <c r="T72" s="159"/>
    </row>
    <row r="73" spans="1:23" x14ac:dyDescent="0.2">
      <c r="A73" s="152" t="str">
        <f t="shared" si="4"/>
        <v xml:space="preserve"> </v>
      </c>
      <c r="B73" s="98"/>
      <c r="C73" s="241" t="s">
        <v>126</v>
      </c>
      <c r="D73" s="241"/>
      <c r="E73" s="241"/>
      <c r="F73" s="241"/>
      <c r="G73" s="212" t="s">
        <v>51</v>
      </c>
      <c r="H73" s="221">
        <f>ROUNDUP(H69*I73,0)</f>
        <v>90</v>
      </c>
      <c r="I73" s="221">
        <v>2.5</v>
      </c>
      <c r="J73" s="221"/>
      <c r="K73" s="221"/>
      <c r="L73" s="200"/>
      <c r="M73" s="100"/>
      <c r="N73" s="157"/>
      <c r="O73" s="158"/>
      <c r="P73" s="158"/>
      <c r="Q73" s="158"/>
      <c r="R73" s="158"/>
      <c r="S73" s="158"/>
      <c r="T73" s="159"/>
    </row>
    <row r="74" spans="1:23" x14ac:dyDescent="0.2">
      <c r="A74" s="152" t="str">
        <f t="shared" si="4"/>
        <v xml:space="preserve"> </v>
      </c>
      <c r="B74" s="98"/>
      <c r="C74" s="241" t="s">
        <v>127</v>
      </c>
      <c r="D74" s="241"/>
      <c r="E74" s="241"/>
      <c r="F74" s="241"/>
      <c r="G74" s="212" t="s">
        <v>125</v>
      </c>
      <c r="H74" s="221">
        <f>ROUNDUP(H69*I74,2)</f>
        <v>7.13</v>
      </c>
      <c r="I74" s="221">
        <v>0.2</v>
      </c>
      <c r="J74" s="221"/>
      <c r="K74" s="221"/>
      <c r="L74" s="200"/>
      <c r="M74" s="100"/>
      <c r="N74" s="157"/>
      <c r="O74" s="158"/>
      <c r="P74" s="158"/>
      <c r="Q74" s="158"/>
      <c r="R74" s="158"/>
      <c r="S74" s="158"/>
      <c r="T74" s="159"/>
    </row>
    <row r="75" spans="1:23" x14ac:dyDescent="0.2">
      <c r="A75" s="152">
        <f t="shared" si="4"/>
        <v>34</v>
      </c>
      <c r="B75" s="98" t="s">
        <v>47</v>
      </c>
      <c r="C75" s="222" t="s">
        <v>148</v>
      </c>
      <c r="D75" s="222"/>
      <c r="E75" s="222"/>
      <c r="F75" s="222"/>
      <c r="G75" s="130" t="s">
        <v>49</v>
      </c>
      <c r="H75" s="110">
        <f>'002'!K29</f>
        <v>1286.7</v>
      </c>
      <c r="I75" s="212"/>
      <c r="J75" s="100"/>
      <c r="K75" s="210"/>
      <c r="L75" s="200"/>
      <c r="M75" s="122"/>
      <c r="N75" s="157"/>
      <c r="O75" s="158"/>
      <c r="P75" s="158"/>
      <c r="Q75" s="158"/>
      <c r="R75" s="158"/>
      <c r="S75" s="158"/>
      <c r="T75" s="159"/>
      <c r="U75" s="506"/>
      <c r="V75" s="506"/>
      <c r="W75" s="506"/>
    </row>
    <row r="76" spans="1:23" x14ac:dyDescent="0.2">
      <c r="A76" s="152">
        <f t="shared" si="4"/>
        <v>35</v>
      </c>
      <c r="B76" s="98" t="s">
        <v>47</v>
      </c>
      <c r="C76" s="222" t="s">
        <v>149</v>
      </c>
      <c r="D76" s="222"/>
      <c r="E76" s="222"/>
      <c r="F76" s="222"/>
      <c r="G76" s="130" t="s">
        <v>49</v>
      </c>
      <c r="H76" s="110">
        <f>'002'!L29</f>
        <v>635.8900000000001</v>
      </c>
      <c r="I76" s="212"/>
      <c r="J76" s="100"/>
      <c r="K76" s="210"/>
      <c r="L76" s="200"/>
      <c r="M76" s="122"/>
      <c r="N76" s="157"/>
      <c r="O76" s="158"/>
      <c r="P76" s="158"/>
      <c r="Q76" s="158"/>
      <c r="R76" s="158"/>
      <c r="S76" s="158"/>
      <c r="T76" s="159"/>
      <c r="U76" s="506"/>
      <c r="V76" s="506"/>
      <c r="W76" s="506"/>
    </row>
    <row r="77" spans="1:23" ht="33.75" x14ac:dyDescent="0.2">
      <c r="A77" s="152">
        <f t="shared" si="4"/>
        <v>36</v>
      </c>
      <c r="B77" s="98" t="s">
        <v>47</v>
      </c>
      <c r="C77" s="56" t="s">
        <v>150</v>
      </c>
      <c r="D77" s="56"/>
      <c r="E77" s="56"/>
      <c r="F77" s="56"/>
      <c r="G77" s="152" t="s">
        <v>49</v>
      </c>
      <c r="H77" s="131">
        <f>'002'!P29</f>
        <v>330.09900000000005</v>
      </c>
      <c r="I77" s="170"/>
      <c r="J77" s="171"/>
      <c r="K77" s="210"/>
      <c r="L77" s="200"/>
      <c r="M77" s="242"/>
      <c r="N77" s="157"/>
      <c r="O77" s="158"/>
      <c r="P77" s="158"/>
      <c r="Q77" s="158"/>
      <c r="R77" s="158"/>
      <c r="S77" s="158"/>
      <c r="T77" s="159"/>
    </row>
    <row r="78" spans="1:23" ht="22.5" x14ac:dyDescent="0.2">
      <c r="A78" s="152">
        <f t="shared" si="4"/>
        <v>37</v>
      </c>
      <c r="B78" s="98" t="s">
        <v>47</v>
      </c>
      <c r="C78" s="222" t="s">
        <v>151</v>
      </c>
      <c r="D78" s="222"/>
      <c r="E78" s="222"/>
      <c r="F78" s="222"/>
      <c r="G78" s="130" t="s">
        <v>49</v>
      </c>
      <c r="H78" s="110">
        <f>'002'!O29</f>
        <v>153.95500000000001</v>
      </c>
      <c r="I78" s="212"/>
      <c r="J78" s="221"/>
      <c r="K78" s="210"/>
      <c r="L78" s="200"/>
      <c r="M78" s="221"/>
      <c r="N78" s="157"/>
      <c r="O78" s="158"/>
      <c r="P78" s="158"/>
      <c r="Q78" s="158"/>
      <c r="R78" s="158"/>
      <c r="S78" s="158"/>
      <c r="T78" s="159"/>
    </row>
    <row r="79" spans="1:23" ht="22.5" x14ac:dyDescent="0.2">
      <c r="A79" s="152">
        <f t="shared" si="4"/>
        <v>38</v>
      </c>
      <c r="B79" s="98" t="s">
        <v>47</v>
      </c>
      <c r="C79" s="222" t="s">
        <v>152</v>
      </c>
      <c r="D79" s="222"/>
      <c r="E79" s="222"/>
      <c r="F79" s="222"/>
      <c r="G79" s="130" t="s">
        <v>55</v>
      </c>
      <c r="H79" s="110">
        <f>'002'!N29</f>
        <v>190.767</v>
      </c>
      <c r="I79" s="243"/>
      <c r="J79" s="221"/>
      <c r="K79" s="210"/>
      <c r="L79" s="200"/>
      <c r="M79" s="225"/>
      <c r="N79" s="157"/>
      <c r="O79" s="158"/>
      <c r="P79" s="158"/>
      <c r="Q79" s="158"/>
      <c r="R79" s="158"/>
      <c r="S79" s="158"/>
      <c r="T79" s="159"/>
    </row>
    <row r="80" spans="1:23" x14ac:dyDescent="0.2">
      <c r="A80" s="152" t="str">
        <f t="shared" si="4"/>
        <v xml:space="preserve"> </v>
      </c>
      <c r="B80" s="244"/>
      <c r="C80" s="227" t="s">
        <v>153</v>
      </c>
      <c r="D80" s="227"/>
      <c r="E80" s="227"/>
      <c r="F80" s="227"/>
      <c r="G80" s="221" t="s">
        <v>49</v>
      </c>
      <c r="H80" s="221">
        <f>ROUNDUP(H79*I80,0)</f>
        <v>58</v>
      </c>
      <c r="I80" s="221">
        <v>0.30000000000000004</v>
      </c>
      <c r="J80" s="221"/>
      <c r="K80" s="221"/>
      <c r="L80" s="200"/>
      <c r="M80" s="221"/>
      <c r="N80" s="157"/>
      <c r="O80" s="158"/>
      <c r="P80" s="158"/>
      <c r="Q80" s="158"/>
      <c r="R80" s="158"/>
      <c r="S80" s="158"/>
      <c r="T80" s="159"/>
    </row>
    <row r="81" spans="1:20" x14ac:dyDescent="0.2">
      <c r="A81" s="152" t="str">
        <f t="shared" si="4"/>
        <v xml:space="preserve"> </v>
      </c>
      <c r="B81" s="244"/>
      <c r="C81" s="227" t="s">
        <v>154</v>
      </c>
      <c r="D81" s="227"/>
      <c r="E81" s="227"/>
      <c r="F81" s="227"/>
      <c r="G81" s="221" t="s">
        <v>55</v>
      </c>
      <c r="H81" s="221">
        <f>ROUNDUP(H79*I81,0)</f>
        <v>229</v>
      </c>
      <c r="I81" s="221">
        <v>1.2</v>
      </c>
      <c r="J81" s="221"/>
      <c r="K81" s="221"/>
      <c r="L81" s="200"/>
      <c r="M81" s="221"/>
      <c r="N81" s="157"/>
      <c r="O81" s="158"/>
      <c r="P81" s="158"/>
      <c r="Q81" s="158"/>
      <c r="R81" s="158"/>
      <c r="S81" s="158"/>
      <c r="T81" s="159"/>
    </row>
    <row r="82" spans="1:20" x14ac:dyDescent="0.2">
      <c r="A82" s="152" t="str">
        <f t="shared" si="4"/>
        <v xml:space="preserve"> </v>
      </c>
      <c r="B82" s="244"/>
      <c r="C82" s="227" t="s">
        <v>155</v>
      </c>
      <c r="D82" s="227"/>
      <c r="E82" s="227"/>
      <c r="F82" s="227"/>
      <c r="G82" s="221" t="s">
        <v>64</v>
      </c>
      <c r="H82" s="221">
        <f>ROUNDUP(H79*I82,0)</f>
        <v>191</v>
      </c>
      <c r="I82" s="221">
        <v>1</v>
      </c>
      <c r="J82" s="221"/>
      <c r="K82" s="221"/>
      <c r="L82" s="200"/>
      <c r="M82" s="221"/>
      <c r="N82" s="157"/>
      <c r="O82" s="158"/>
      <c r="P82" s="158"/>
      <c r="Q82" s="158"/>
      <c r="R82" s="158"/>
      <c r="S82" s="158"/>
      <c r="T82" s="159"/>
    </row>
    <row r="83" spans="1:20" x14ac:dyDescent="0.2">
      <c r="A83" s="152" t="str">
        <f t="shared" si="4"/>
        <v xml:space="preserve"> </v>
      </c>
      <c r="B83" s="244"/>
      <c r="C83" s="118" t="s">
        <v>156</v>
      </c>
      <c r="D83" s="118"/>
      <c r="E83" s="118"/>
      <c r="F83" s="118"/>
      <c r="G83" s="221" t="s">
        <v>64</v>
      </c>
      <c r="H83" s="221">
        <f>ROUNDUP(H79*I83,0)</f>
        <v>153</v>
      </c>
      <c r="I83" s="221">
        <v>0.8</v>
      </c>
      <c r="J83" s="221"/>
      <c r="K83" s="221"/>
      <c r="L83" s="200"/>
      <c r="M83" s="221"/>
      <c r="N83" s="157"/>
      <c r="O83" s="158"/>
      <c r="P83" s="158"/>
      <c r="Q83" s="158"/>
      <c r="R83" s="158"/>
      <c r="S83" s="158"/>
      <c r="T83" s="159"/>
    </row>
    <row r="84" spans="1:20" x14ac:dyDescent="0.2">
      <c r="A84" s="152" t="str">
        <f t="shared" si="4"/>
        <v xml:space="preserve"> </v>
      </c>
      <c r="B84" s="244"/>
      <c r="C84" s="227" t="s">
        <v>157</v>
      </c>
      <c r="D84" s="227"/>
      <c r="E84" s="227"/>
      <c r="F84" s="227"/>
      <c r="G84" s="221" t="s">
        <v>64</v>
      </c>
      <c r="H84" s="221">
        <f>ROUNDUP(H79*I84,2)</f>
        <v>76.31</v>
      </c>
      <c r="I84" s="221">
        <v>0.4</v>
      </c>
      <c r="J84" s="221"/>
      <c r="K84" s="221"/>
      <c r="L84" s="200"/>
      <c r="M84" s="221"/>
      <c r="N84" s="157"/>
      <c r="O84" s="158"/>
      <c r="P84" s="158"/>
      <c r="Q84" s="158"/>
      <c r="R84" s="158"/>
      <c r="S84" s="158"/>
      <c r="T84" s="159"/>
    </row>
    <row r="85" spans="1:20" x14ac:dyDescent="0.2">
      <c r="A85" s="152" t="str">
        <f t="shared" si="4"/>
        <v xml:space="preserve"> </v>
      </c>
      <c r="B85" s="244"/>
      <c r="C85" s="227" t="s">
        <v>158</v>
      </c>
      <c r="D85" s="227"/>
      <c r="E85" s="227"/>
      <c r="F85" s="227"/>
      <c r="G85" s="221" t="s">
        <v>51</v>
      </c>
      <c r="H85" s="100">
        <f>H79*I85</f>
        <v>19.076699999999999</v>
      </c>
      <c r="I85" s="221">
        <v>0.1</v>
      </c>
      <c r="J85" s="221"/>
      <c r="K85" s="221"/>
      <c r="L85" s="200"/>
      <c r="M85" s="221"/>
      <c r="N85" s="157"/>
      <c r="O85" s="158"/>
      <c r="P85" s="158"/>
      <c r="Q85" s="158"/>
      <c r="R85" s="158"/>
      <c r="S85" s="158"/>
      <c r="T85" s="159"/>
    </row>
    <row r="86" spans="1:20" ht="22.5" x14ac:dyDescent="0.2">
      <c r="A86" s="135" t="str">
        <f>IF(COUNTBLANK(L86)=1," ",COUNTA($L86:L$87))</f>
        <v xml:space="preserve"> </v>
      </c>
      <c r="B86" s="136"/>
      <c r="C86" s="475" t="s">
        <v>519</v>
      </c>
      <c r="D86" s="245"/>
      <c r="E86" s="245"/>
      <c r="F86" s="245"/>
      <c r="G86" s="136"/>
      <c r="H86" s="246"/>
      <c r="I86" s="246"/>
      <c r="J86" s="136"/>
      <c r="K86" s="136"/>
      <c r="L86" s="136"/>
      <c r="M86" s="136"/>
      <c r="N86" s="136"/>
      <c r="O86" s="136"/>
      <c r="P86" s="139">
        <f>SUBTOTAL(9,P13:P85)</f>
        <v>0</v>
      </c>
      <c r="Q86" s="139">
        <f>SUBTOTAL(9,Q13:Q85)</f>
        <v>0</v>
      </c>
      <c r="R86" s="139">
        <f>SUBTOTAL(9,R13:R85)</f>
        <v>0</v>
      </c>
      <c r="S86" s="139">
        <f>SUBTOTAL(9,S13:S85)</f>
        <v>0</v>
      </c>
      <c r="T86" s="139">
        <f>SUBTOTAL(9,T13:T85)</f>
        <v>0</v>
      </c>
    </row>
    <row r="87" spans="1:20" x14ac:dyDescent="0.2">
      <c r="A87" s="135" t="str">
        <f t="shared" ref="A87:A88" si="5">IF(COUNTBLANK(L87)=1," ",COUNTA($L$86:L87))</f>
        <v xml:space="preserve"> </v>
      </c>
      <c r="B87" s="136"/>
      <c r="C87" s="247"/>
      <c r="D87" s="247"/>
      <c r="E87" s="247"/>
      <c r="F87" s="247"/>
      <c r="G87" s="146"/>
      <c r="H87" s="146"/>
      <c r="I87" s="146"/>
      <c r="J87" s="144"/>
      <c r="K87" s="136"/>
      <c r="L87" s="136"/>
      <c r="M87" s="136"/>
      <c r="N87" s="136"/>
      <c r="O87" s="136"/>
      <c r="P87" s="138"/>
      <c r="Q87" s="138"/>
      <c r="R87" s="138"/>
      <c r="S87" s="138"/>
      <c r="T87" s="138"/>
    </row>
    <row r="88" spans="1:20" x14ac:dyDescent="0.2">
      <c r="A88" s="135" t="str">
        <f t="shared" si="5"/>
        <v xml:space="preserve"> </v>
      </c>
      <c r="B88" s="136"/>
      <c r="C88" s="245"/>
      <c r="D88" s="245"/>
      <c r="E88" s="245"/>
      <c r="F88" s="245"/>
      <c r="G88" s="146"/>
      <c r="H88" s="246"/>
      <c r="I88" s="246"/>
      <c r="J88" s="136"/>
      <c r="K88" s="246"/>
      <c r="L88" s="136"/>
      <c r="M88" s="136"/>
      <c r="N88" s="136"/>
      <c r="O88" s="136"/>
      <c r="P88" s="147"/>
      <c r="Q88" s="147"/>
      <c r="R88" s="147"/>
      <c r="S88" s="147"/>
      <c r="T88" s="147"/>
    </row>
    <row r="89" spans="1:20" x14ac:dyDescent="0.2">
      <c r="H89" s="74"/>
      <c r="J89" s="188"/>
      <c r="K89" s="74"/>
      <c r="L89" s="74"/>
      <c r="M89" s="74"/>
      <c r="N89" s="74"/>
      <c r="O89" s="74"/>
      <c r="P89" s="74"/>
      <c r="Q89" s="74"/>
      <c r="R89" s="74"/>
      <c r="S89" s="74"/>
      <c r="T89" s="74"/>
    </row>
    <row r="90" spans="1:20" x14ac:dyDescent="0.2">
      <c r="C90" s="29" t="str">
        <f>K!$B$19</f>
        <v>Sastādīja:</v>
      </c>
      <c r="D90" s="29"/>
      <c r="E90" s="29"/>
      <c r="F90" s="29"/>
      <c r="H90" s="74"/>
      <c r="J90" s="188"/>
      <c r="K90" s="74"/>
      <c r="L90" s="74"/>
      <c r="M90" s="74"/>
      <c r="N90" s="74"/>
      <c r="O90" s="74"/>
      <c r="P90" s="74"/>
      <c r="Q90" s="74"/>
      <c r="R90" s="74"/>
      <c r="S90" s="74"/>
      <c r="T90" s="74"/>
    </row>
    <row r="91" spans="1:20" x14ac:dyDescent="0.2">
      <c r="C91" s="29" t="str">
        <f>K!$B$20</f>
        <v>Tāme sastādīta</v>
      </c>
      <c r="D91" s="29"/>
      <c r="E91" s="29"/>
      <c r="F91" s="29"/>
      <c r="H91" s="74"/>
      <c r="J91" s="188"/>
      <c r="K91" s="74"/>
      <c r="L91" s="74"/>
      <c r="M91" s="74"/>
      <c r="N91" s="74"/>
      <c r="O91" s="74"/>
      <c r="P91" s="74"/>
      <c r="Q91" s="74"/>
      <c r="R91" s="74"/>
      <c r="S91" s="74"/>
      <c r="T91" s="74"/>
    </row>
    <row r="92" spans="1:20" x14ac:dyDescent="0.2">
      <c r="C92" s="29"/>
      <c r="D92" s="29"/>
      <c r="E92" s="29"/>
      <c r="F92" s="29"/>
      <c r="H92" s="74"/>
      <c r="J92" s="188"/>
      <c r="K92" s="74"/>
      <c r="L92" s="74"/>
      <c r="M92" s="74"/>
      <c r="N92" s="74"/>
      <c r="O92" s="74"/>
      <c r="P92" s="74"/>
      <c r="Q92" s="74"/>
      <c r="R92" s="74"/>
      <c r="S92" s="74"/>
      <c r="T92" s="74"/>
    </row>
    <row r="93" spans="1:20" x14ac:dyDescent="0.2">
      <c r="C93" s="29" t="str">
        <f>K!$B$22</f>
        <v>Pārbaudīja:</v>
      </c>
      <c r="D93" s="29"/>
      <c r="E93" s="29"/>
      <c r="F93" s="29"/>
      <c r="H93" s="74"/>
      <c r="J93" s="188"/>
      <c r="K93" s="74"/>
      <c r="L93" s="74"/>
      <c r="M93" s="74"/>
      <c r="N93" s="74"/>
      <c r="O93" s="74"/>
      <c r="P93" s="74"/>
      <c r="Q93" s="74"/>
      <c r="R93" s="74"/>
      <c r="S93" s="74"/>
      <c r="T93" s="74"/>
    </row>
    <row r="94" spans="1:20" x14ac:dyDescent="0.2">
      <c r="C94" s="29" t="str">
        <f>K!$B$23</f>
        <v>sertifikāta Nr.</v>
      </c>
      <c r="D94" s="29"/>
      <c r="E94" s="29"/>
      <c r="F94" s="29"/>
      <c r="H94" s="74"/>
      <c r="J94" s="188"/>
      <c r="K94" s="74"/>
      <c r="L94" s="74"/>
      <c r="M94" s="74"/>
      <c r="N94" s="74"/>
      <c r="O94" s="74"/>
      <c r="P94" s="74"/>
      <c r="Q94" s="74"/>
      <c r="R94" s="74"/>
      <c r="S94" s="74"/>
      <c r="T94" s="74"/>
    </row>
  </sheetData>
  <sheetProtection selectLockedCells="1" selectUnlockedCells="1"/>
  <mergeCells count="12">
    <mergeCell ref="C12:F12"/>
    <mergeCell ref="U53:V55"/>
    <mergeCell ref="U75:W76"/>
    <mergeCell ref="A1:J1"/>
    <mergeCell ref="A8:S8"/>
    <mergeCell ref="A10:A11"/>
    <mergeCell ref="B10:B11"/>
    <mergeCell ref="C10:F11"/>
    <mergeCell ref="G10:G11"/>
    <mergeCell ref="H10:H11"/>
    <mergeCell ref="J10:O10"/>
    <mergeCell ref="P10:T10"/>
  </mergeCells>
  <pageMargins left="0" right="0" top="0.78749999999999998" bottom="0.39374999999999999" header="0.51180555555555551" footer="0.51180555555555551"/>
  <pageSetup paperSize="9" scale="91" firstPageNumber="0" orientation="landscape" r:id="rId1"/>
  <headerFooter alignWithMargins="0"/>
  <rowBreaks count="1" manualBreakCount="1">
    <brk id="85"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indexed="21"/>
  </sheetPr>
  <dimension ref="A1:IL66"/>
  <sheetViews>
    <sheetView view="pageBreakPreview" zoomScaleNormal="85" zoomScaleSheetLayoutView="100" workbookViewId="0">
      <selection activeCell="I6" sqref="I6"/>
    </sheetView>
  </sheetViews>
  <sheetFormatPr defaultColWidth="8.5703125" defaultRowHeight="11.25" x14ac:dyDescent="0.2"/>
  <cols>
    <col min="1" max="1" width="5.28515625" style="72" customWidth="1"/>
    <col min="2" max="2" width="5.42578125" style="72" customWidth="1"/>
    <col min="3" max="3" width="45.42578125" style="73" customWidth="1"/>
    <col min="4" max="4" width="10.85546875" style="72" customWidth="1"/>
    <col min="5" max="5" width="5.7109375" style="72" customWidth="1"/>
    <col min="6" max="6" width="0" style="74" hidden="1" customWidth="1"/>
    <col min="7" max="7" width="7.5703125" style="75" customWidth="1"/>
    <col min="8" max="13" width="7.5703125" style="72" customWidth="1"/>
    <col min="14" max="14" width="7.85546875" style="72" customWidth="1"/>
    <col min="15" max="16" width="7.5703125" style="72" customWidth="1"/>
    <col min="17" max="17" width="8.28515625" style="72" customWidth="1"/>
    <col min="18" max="16384" width="8.5703125" style="72"/>
  </cols>
  <sheetData>
    <row r="1" spans="1:246" s="77" customFormat="1" x14ac:dyDescent="0.2">
      <c r="A1" s="490" t="s">
        <v>29</v>
      </c>
      <c r="B1" s="490"/>
      <c r="C1" s="490"/>
      <c r="D1" s="490"/>
      <c r="E1" s="490"/>
      <c r="F1" s="490"/>
      <c r="G1" s="490"/>
      <c r="H1" s="76" t="str">
        <f>KPDV002!A16</f>
        <v>2-4</v>
      </c>
      <c r="IL1" s="36"/>
    </row>
    <row r="2" spans="1:246" s="78" customFormat="1" x14ac:dyDescent="0.2">
      <c r="A2" s="40" t="str">
        <f>KPDV002!A3</f>
        <v>Būves nosaukums:  Dzīvojamā ēka  ar kad. apz. 17000440113 002</v>
      </c>
      <c r="B2" s="40"/>
      <c r="C2" s="40"/>
      <c r="D2" s="40"/>
      <c r="E2" s="40"/>
      <c r="F2" s="40"/>
      <c r="G2" s="40"/>
      <c r="H2" s="40"/>
      <c r="I2" s="40"/>
      <c r="J2" s="40"/>
      <c r="K2" s="40"/>
      <c r="L2" s="40"/>
      <c r="M2" s="40"/>
      <c r="N2" s="40"/>
      <c r="O2" s="40"/>
      <c r="P2" s="40"/>
      <c r="Q2" s="40"/>
      <c r="IL2" s="36"/>
    </row>
    <row r="3" spans="1:246" s="78" customFormat="1" x14ac:dyDescent="0.2">
      <c r="A3" s="40" t="str">
        <f>KPDV002!A4</f>
        <v xml:space="preserve">Objekta nosaukums: Dzīvojamo ēku fasāžu vienkāršota atjaunošana </v>
      </c>
      <c r="B3" s="40"/>
      <c r="C3" s="40"/>
      <c r="D3" s="40"/>
      <c r="E3" s="40"/>
      <c r="F3" s="40"/>
      <c r="G3" s="40"/>
      <c r="H3" s="40"/>
      <c r="I3" s="40"/>
      <c r="J3" s="40"/>
      <c r="K3" s="40"/>
      <c r="L3" s="40"/>
      <c r="M3" s="40"/>
      <c r="N3" s="40"/>
      <c r="O3" s="40"/>
      <c r="P3" s="40"/>
      <c r="Q3" s="40"/>
      <c r="IL3" s="36"/>
    </row>
    <row r="4" spans="1:246" s="78" customFormat="1" x14ac:dyDescent="0.2">
      <c r="A4" s="40" t="str">
        <f>KPDV002!A5</f>
        <v>Objekta adrese: M.Kempes 6, Liepājā</v>
      </c>
      <c r="B4" s="40"/>
      <c r="C4" s="40"/>
      <c r="D4" s="40"/>
      <c r="E4" s="40"/>
      <c r="F4" s="40"/>
      <c r="G4" s="40"/>
      <c r="H4" s="40"/>
      <c r="I4" s="40"/>
      <c r="J4" s="40"/>
      <c r="K4" s="40"/>
      <c r="L4" s="40"/>
      <c r="M4" s="40"/>
      <c r="N4" s="40"/>
      <c r="O4" s="40"/>
      <c r="P4" s="40"/>
      <c r="Q4" s="40"/>
      <c r="IL4" s="36"/>
    </row>
    <row r="5" spans="1:246" s="78" customFormat="1" x14ac:dyDescent="0.2">
      <c r="A5" s="40" t="str">
        <f>KPDV002!A6</f>
        <v>Pasūtījuma Nr.WS-39-17</v>
      </c>
      <c r="B5" s="40"/>
      <c r="C5" s="40"/>
      <c r="D5" s="40"/>
      <c r="E5" s="40"/>
      <c r="F5" s="40"/>
      <c r="G5" s="40"/>
      <c r="H5" s="40"/>
      <c r="I5" s="40"/>
      <c r="J5" s="40"/>
      <c r="K5" s="40"/>
      <c r="L5" s="40"/>
      <c r="M5" s="40"/>
      <c r="N5" s="40"/>
      <c r="O5" s="40"/>
      <c r="P5" s="40"/>
      <c r="Q5" s="40"/>
      <c r="IL5" s="36"/>
    </row>
    <row r="6" spans="1:246" s="78" customFormat="1" x14ac:dyDescent="0.2">
      <c r="A6" s="40" t="str">
        <f>KPDV002!A7</f>
        <v>Pasūtītājs: SIA "Liepājas Namu Apsaimniekotājs"</v>
      </c>
      <c r="B6" s="40"/>
      <c r="C6" s="40"/>
      <c r="D6" s="40"/>
      <c r="E6" s="40"/>
      <c r="F6" s="40"/>
      <c r="G6" s="40"/>
      <c r="H6" s="40"/>
      <c r="I6" s="40"/>
      <c r="J6" s="40"/>
      <c r="K6" s="40"/>
      <c r="L6" s="40"/>
      <c r="M6" s="40"/>
      <c r="N6" s="40"/>
      <c r="O6" s="40"/>
      <c r="P6" s="40"/>
      <c r="Q6" s="40"/>
      <c r="IL6" s="36"/>
    </row>
    <row r="7" spans="1:246" s="78" customFormat="1" x14ac:dyDescent="0.2">
      <c r="A7" s="40"/>
      <c r="B7" s="40"/>
      <c r="C7" s="507" t="s">
        <v>600</v>
      </c>
      <c r="D7" s="40" t="s">
        <v>601</v>
      </c>
      <c r="E7" s="40"/>
      <c r="F7" s="40"/>
      <c r="G7" s="40" t="s">
        <v>602</v>
      </c>
      <c r="H7" s="40"/>
      <c r="I7" s="40"/>
      <c r="J7" s="40"/>
      <c r="K7" s="40"/>
      <c r="L7" s="40"/>
      <c r="M7" s="40"/>
      <c r="N7" s="40"/>
      <c r="O7" s="40"/>
      <c r="P7" s="40"/>
      <c r="Q7" s="40"/>
      <c r="IL7" s="36"/>
    </row>
    <row r="8" spans="1:246" s="80" customFormat="1" x14ac:dyDescent="0.2">
      <c r="A8" s="490" t="s">
        <v>30</v>
      </c>
      <c r="B8" s="490"/>
      <c r="C8" s="490"/>
      <c r="D8" s="490"/>
      <c r="E8" s="490"/>
      <c r="F8" s="490"/>
      <c r="G8" s="490"/>
      <c r="H8" s="490"/>
      <c r="I8" s="490"/>
      <c r="J8" s="490"/>
      <c r="K8" s="490"/>
      <c r="L8" s="490"/>
      <c r="M8" s="490"/>
      <c r="N8" s="490"/>
      <c r="O8" s="490"/>
      <c r="P8" s="490"/>
      <c r="Q8" s="79">
        <f>Q59</f>
        <v>0</v>
      </c>
      <c r="IL8" s="43"/>
    </row>
    <row r="9" spans="1:246" s="78" customFormat="1" x14ac:dyDescent="0.2">
      <c r="A9" s="460" t="str">
        <f>C13</f>
        <v>Bēniņu siltināšanai veicamie būvdarbi (ēka 002)</v>
      </c>
      <c r="B9" s="460"/>
      <c r="C9" s="460"/>
      <c r="D9" s="460"/>
      <c r="E9" s="460"/>
      <c r="F9" s="40"/>
      <c r="G9" s="40"/>
      <c r="H9" s="40"/>
      <c r="I9" s="40"/>
      <c r="J9" s="40"/>
      <c r="K9" s="40"/>
      <c r="L9" s="40"/>
      <c r="M9" s="40"/>
      <c r="N9" s="40"/>
      <c r="O9" s="40"/>
      <c r="P9" s="40"/>
      <c r="Q9" s="474" t="s">
        <v>518</v>
      </c>
      <c r="IL9" s="36"/>
    </row>
    <row r="10" spans="1:246" s="78" customFormat="1" ht="10.15" customHeight="1" x14ac:dyDescent="0.2">
      <c r="A10" s="491" t="s">
        <v>32</v>
      </c>
      <c r="B10" s="491" t="s">
        <v>33</v>
      </c>
      <c r="C10" s="492" t="s">
        <v>34</v>
      </c>
      <c r="D10" s="491" t="s">
        <v>35</v>
      </c>
      <c r="E10" s="491" t="s">
        <v>36</v>
      </c>
      <c r="F10" s="36"/>
      <c r="G10" s="493" t="s">
        <v>37</v>
      </c>
      <c r="H10" s="493"/>
      <c r="I10" s="493"/>
      <c r="J10" s="493"/>
      <c r="K10" s="493"/>
      <c r="L10" s="493"/>
      <c r="M10" s="493" t="s">
        <v>38</v>
      </c>
      <c r="N10" s="493"/>
      <c r="O10" s="493"/>
      <c r="P10" s="493"/>
      <c r="Q10" s="493"/>
      <c r="IL10" s="36"/>
    </row>
    <row r="11" spans="1:246" s="78" customFormat="1" ht="45" x14ac:dyDescent="0.2">
      <c r="A11" s="491"/>
      <c r="B11" s="491"/>
      <c r="C11" s="492"/>
      <c r="D11" s="491"/>
      <c r="E11" s="491"/>
      <c r="F11" s="36"/>
      <c r="G11" s="83" t="s">
        <v>39</v>
      </c>
      <c r="H11" s="83" t="s">
        <v>40</v>
      </c>
      <c r="I11" s="83" t="s">
        <v>41</v>
      </c>
      <c r="J11" s="83" t="s">
        <v>42</v>
      </c>
      <c r="K11" s="83" t="s">
        <v>43</v>
      </c>
      <c r="L11" s="83" t="s">
        <v>44</v>
      </c>
      <c r="M11" s="83" t="s">
        <v>45</v>
      </c>
      <c r="N11" s="83" t="s">
        <v>41</v>
      </c>
      <c r="O11" s="83" t="s">
        <v>42</v>
      </c>
      <c r="P11" s="83" t="s">
        <v>43</v>
      </c>
      <c r="Q11" s="83" t="s">
        <v>46</v>
      </c>
      <c r="IL11" s="36"/>
    </row>
    <row r="12" spans="1:246" s="73" customFormat="1" x14ac:dyDescent="0.2">
      <c r="A12" s="461">
        <v>1</v>
      </c>
      <c r="B12" s="461">
        <f>A12+1</f>
        <v>2</v>
      </c>
      <c r="C12" s="462">
        <f>B12+1</f>
        <v>3</v>
      </c>
      <c r="D12" s="461">
        <f>C12+1</f>
        <v>4</v>
      </c>
      <c r="E12" s="461">
        <f>D12+1</f>
        <v>5</v>
      </c>
      <c r="F12" s="463">
        <v>1</v>
      </c>
      <c r="G12" s="464">
        <f>E12+1</f>
        <v>6</v>
      </c>
      <c r="H12" s="465">
        <f t="shared" ref="H12:Q12" si="0">G12+1</f>
        <v>7</v>
      </c>
      <c r="I12" s="465">
        <f t="shared" si="0"/>
        <v>8</v>
      </c>
      <c r="J12" s="465">
        <f t="shared" si="0"/>
        <v>9</v>
      </c>
      <c r="K12" s="466">
        <f t="shared" si="0"/>
        <v>10</v>
      </c>
      <c r="L12" s="461">
        <f t="shared" si="0"/>
        <v>11</v>
      </c>
      <c r="M12" s="464">
        <f t="shared" si="0"/>
        <v>12</v>
      </c>
      <c r="N12" s="465">
        <f t="shared" si="0"/>
        <v>13</v>
      </c>
      <c r="O12" s="465">
        <f t="shared" si="0"/>
        <v>14</v>
      </c>
      <c r="P12" s="465">
        <f t="shared" si="0"/>
        <v>15</v>
      </c>
      <c r="Q12" s="466">
        <f t="shared" si="0"/>
        <v>16</v>
      </c>
      <c r="IL12" s="72"/>
    </row>
    <row r="13" spans="1:246" x14ac:dyDescent="0.2">
      <c r="A13" s="305" t="str">
        <f>IF(COUNTBLANK(I13)=1," ",COUNTA($I$13:I13))</f>
        <v xml:space="preserve"> </v>
      </c>
      <c r="B13" s="303"/>
      <c r="C13" s="530" t="s">
        <v>476</v>
      </c>
      <c r="D13" s="332"/>
      <c r="E13" s="333"/>
      <c r="F13" s="333"/>
      <c r="G13" s="333"/>
      <c r="H13" s="304"/>
      <c r="I13" s="304"/>
      <c r="J13" s="304"/>
      <c r="K13" s="304"/>
      <c r="L13" s="158"/>
      <c r="M13" s="158"/>
      <c r="N13" s="158"/>
      <c r="O13" s="158"/>
      <c r="P13" s="158"/>
      <c r="Q13" s="159"/>
    </row>
    <row r="14" spans="1:246" x14ac:dyDescent="0.2">
      <c r="A14" s="305">
        <f>IF(COUNTBLANK(B14)=1," ",COUNTA($B14:B$14))</f>
        <v>1</v>
      </c>
      <c r="B14" s="306" t="s">
        <v>47</v>
      </c>
      <c r="C14" s="531" t="s">
        <v>235</v>
      </c>
      <c r="D14" s="303" t="s">
        <v>78</v>
      </c>
      <c r="E14" s="304">
        <v>2</v>
      </c>
      <c r="F14" s="304"/>
      <c r="G14" s="307"/>
      <c r="H14" s="308"/>
      <c r="I14" s="309"/>
      <c r="J14" s="309"/>
      <c r="K14" s="307"/>
      <c r="L14" s="158"/>
      <c r="M14" s="158"/>
      <c r="N14" s="158"/>
      <c r="O14" s="158"/>
      <c r="P14" s="158"/>
      <c r="Q14" s="159"/>
    </row>
    <row r="15" spans="1:246" x14ac:dyDescent="0.2">
      <c r="A15" s="305">
        <f t="shared" ref="A15:A55" si="1">IF(COUNTBLANK(B15)=1," ",COUNTA($B$13:B15))</f>
        <v>2</v>
      </c>
      <c r="B15" s="306" t="s">
        <v>47</v>
      </c>
      <c r="C15" s="531" t="s">
        <v>236</v>
      </c>
      <c r="D15" s="303" t="s">
        <v>237</v>
      </c>
      <c r="E15" s="304">
        <v>18.12</v>
      </c>
      <c r="F15" s="304"/>
      <c r="G15" s="307"/>
      <c r="H15" s="308"/>
      <c r="I15" s="309"/>
      <c r="J15" s="309"/>
      <c r="K15" s="307"/>
      <c r="L15" s="158"/>
      <c r="M15" s="158"/>
      <c r="N15" s="158"/>
      <c r="O15" s="158"/>
      <c r="P15" s="158"/>
      <c r="Q15" s="159"/>
    </row>
    <row r="16" spans="1:246" x14ac:dyDescent="0.2">
      <c r="A16" s="305">
        <f t="shared" si="1"/>
        <v>3</v>
      </c>
      <c r="B16" s="306" t="s">
        <v>47</v>
      </c>
      <c r="C16" s="531" t="s">
        <v>238</v>
      </c>
      <c r="D16" s="303" t="s">
        <v>239</v>
      </c>
      <c r="E16" s="304">
        <v>4.32</v>
      </c>
      <c r="F16" s="307"/>
      <c r="G16" s="307"/>
      <c r="H16" s="308"/>
      <c r="I16" s="309"/>
      <c r="J16" s="317"/>
      <c r="K16" s="307"/>
      <c r="L16" s="158"/>
      <c r="M16" s="158"/>
      <c r="N16" s="158"/>
      <c r="O16" s="158"/>
      <c r="P16" s="158"/>
      <c r="Q16" s="159"/>
    </row>
    <row r="17" spans="1:17" x14ac:dyDescent="0.2">
      <c r="A17" s="305" t="str">
        <f t="shared" si="1"/>
        <v xml:space="preserve"> </v>
      </c>
      <c r="B17" s="306"/>
      <c r="C17" s="532" t="s">
        <v>134</v>
      </c>
      <c r="D17" s="51" t="s">
        <v>76</v>
      </c>
      <c r="E17" s="313">
        <f>ROUNDUP(E16*F17,2)</f>
        <v>0.65</v>
      </c>
      <c r="F17" s="307">
        <v>0.15</v>
      </c>
      <c r="G17" s="307"/>
      <c r="H17" s="307"/>
      <c r="I17" s="307"/>
      <c r="J17" s="307"/>
      <c r="K17" s="307"/>
      <c r="L17" s="158"/>
      <c r="M17" s="158"/>
      <c r="N17" s="158"/>
      <c r="O17" s="158"/>
      <c r="P17" s="158"/>
      <c r="Q17" s="159"/>
    </row>
    <row r="18" spans="1:17" x14ac:dyDescent="0.2">
      <c r="A18" s="305" t="str">
        <f t="shared" si="1"/>
        <v xml:space="preserve"> </v>
      </c>
      <c r="B18" s="306"/>
      <c r="C18" s="532" t="s">
        <v>135</v>
      </c>
      <c r="D18" s="51" t="s">
        <v>76</v>
      </c>
      <c r="E18" s="313">
        <f>ROUNDUP(E16*F18,2)</f>
        <v>4.0199999999999996</v>
      </c>
      <c r="F18" s="307">
        <v>0.93</v>
      </c>
      <c r="G18" s="307"/>
      <c r="H18" s="307"/>
      <c r="I18" s="307"/>
      <c r="J18" s="307"/>
      <c r="K18" s="307"/>
      <c r="L18" s="158"/>
      <c r="M18" s="158"/>
      <c r="N18" s="158"/>
      <c r="O18" s="158"/>
      <c r="P18" s="158"/>
      <c r="Q18" s="159"/>
    </row>
    <row r="19" spans="1:17" x14ac:dyDescent="0.2">
      <c r="A19" s="305" t="str">
        <f t="shared" si="1"/>
        <v xml:space="preserve"> </v>
      </c>
      <c r="B19" s="306"/>
      <c r="C19" s="532" t="s">
        <v>66</v>
      </c>
      <c r="D19" s="318" t="s">
        <v>233</v>
      </c>
      <c r="E19" s="313">
        <f>ROUNDUP(E16*F19,0)</f>
        <v>2</v>
      </c>
      <c r="F19" s="307">
        <v>0.25</v>
      </c>
      <c r="G19" s="307"/>
      <c r="H19" s="307"/>
      <c r="I19" s="307"/>
      <c r="J19" s="307"/>
      <c r="K19" s="307"/>
      <c r="L19" s="158"/>
      <c r="M19" s="158"/>
      <c r="N19" s="158"/>
      <c r="O19" s="158"/>
      <c r="P19" s="158"/>
      <c r="Q19" s="159"/>
    </row>
    <row r="20" spans="1:17" x14ac:dyDescent="0.2">
      <c r="A20" s="305">
        <f t="shared" si="1"/>
        <v>4</v>
      </c>
      <c r="B20" s="306" t="s">
        <v>47</v>
      </c>
      <c r="C20" s="531" t="s">
        <v>240</v>
      </c>
      <c r="D20" s="303" t="s">
        <v>55</v>
      </c>
      <c r="E20" s="304">
        <v>308</v>
      </c>
      <c r="F20" s="304"/>
      <c r="G20" s="307"/>
      <c r="H20" s="308"/>
      <c r="I20" s="309"/>
      <c r="J20" s="309"/>
      <c r="K20" s="307"/>
      <c r="L20" s="158"/>
      <c r="M20" s="158"/>
      <c r="N20" s="158"/>
      <c r="O20" s="158"/>
      <c r="P20" s="158"/>
      <c r="Q20" s="159"/>
    </row>
    <row r="21" spans="1:17" x14ac:dyDescent="0.2">
      <c r="A21" s="305">
        <f t="shared" si="1"/>
        <v>5</v>
      </c>
      <c r="B21" s="306" t="s">
        <v>47</v>
      </c>
      <c r="C21" s="531" t="s">
        <v>241</v>
      </c>
      <c r="D21" s="303" t="s">
        <v>76</v>
      </c>
      <c r="E21" s="304">
        <v>46.2</v>
      </c>
      <c r="F21" s="304"/>
      <c r="G21" s="315"/>
      <c r="H21" s="308"/>
      <c r="I21" s="314"/>
      <c r="J21" s="314"/>
      <c r="K21" s="315"/>
      <c r="L21" s="158"/>
      <c r="M21" s="158"/>
      <c r="N21" s="158"/>
      <c r="O21" s="158"/>
      <c r="P21" s="158"/>
      <c r="Q21" s="159"/>
    </row>
    <row r="22" spans="1:17" ht="22.5" x14ac:dyDescent="0.2">
      <c r="A22" s="305">
        <f t="shared" si="1"/>
        <v>6</v>
      </c>
      <c r="B22" s="306" t="s">
        <v>47</v>
      </c>
      <c r="C22" s="531" t="s">
        <v>242</v>
      </c>
      <c r="D22" s="303" t="s">
        <v>55</v>
      </c>
      <c r="E22" s="304">
        <v>308</v>
      </c>
      <c r="F22" s="315"/>
      <c r="G22" s="315"/>
      <c r="H22" s="308"/>
      <c r="I22" s="314"/>
      <c r="J22" s="310"/>
      <c r="K22" s="315"/>
      <c r="L22" s="158"/>
      <c r="M22" s="158"/>
      <c r="N22" s="158"/>
      <c r="O22" s="158"/>
      <c r="P22" s="158"/>
      <c r="Q22" s="159"/>
    </row>
    <row r="23" spans="1:17" x14ac:dyDescent="0.2">
      <c r="A23" s="305" t="str">
        <f t="shared" si="1"/>
        <v xml:space="preserve"> </v>
      </c>
      <c r="B23" s="316"/>
      <c r="C23" s="533" t="s">
        <v>243</v>
      </c>
      <c r="D23" s="152" t="s">
        <v>76</v>
      </c>
      <c r="E23" s="315">
        <f>E22*F23</f>
        <v>6.16</v>
      </c>
      <c r="F23" s="315">
        <v>0.02</v>
      </c>
      <c r="G23" s="315"/>
      <c r="H23" s="315"/>
      <c r="I23" s="315"/>
      <c r="J23" s="315"/>
      <c r="K23" s="315"/>
      <c r="L23" s="158"/>
      <c r="M23" s="158"/>
      <c r="N23" s="158"/>
      <c r="O23" s="158"/>
      <c r="P23" s="158"/>
      <c r="Q23" s="159"/>
    </row>
    <row r="24" spans="1:17" ht="22.5" x14ac:dyDescent="0.2">
      <c r="A24" s="305">
        <f t="shared" si="1"/>
        <v>7</v>
      </c>
      <c r="B24" s="306" t="s">
        <v>47</v>
      </c>
      <c r="C24" s="531" t="s">
        <v>244</v>
      </c>
      <c r="D24" s="303" t="s">
        <v>49</v>
      </c>
      <c r="E24" s="304">
        <v>86</v>
      </c>
      <c r="F24" s="304"/>
      <c r="G24" s="304"/>
      <c r="H24" s="308"/>
      <c r="I24" s="304"/>
      <c r="J24" s="304"/>
      <c r="K24" s="304"/>
      <c r="L24" s="158"/>
      <c r="M24" s="158"/>
      <c r="N24" s="158"/>
      <c r="O24" s="158"/>
      <c r="P24" s="158"/>
      <c r="Q24" s="159"/>
    </row>
    <row r="25" spans="1:17" ht="22.5" x14ac:dyDescent="0.2">
      <c r="A25" s="305">
        <f t="shared" si="1"/>
        <v>8</v>
      </c>
      <c r="B25" s="306" t="s">
        <v>47</v>
      </c>
      <c r="C25" s="534" t="s">
        <v>245</v>
      </c>
      <c r="D25" s="303" t="s">
        <v>55</v>
      </c>
      <c r="E25" s="304">
        <v>351</v>
      </c>
      <c r="F25" s="304"/>
      <c r="G25" s="315"/>
      <c r="H25" s="308"/>
      <c r="I25" s="315"/>
      <c r="J25" s="314"/>
      <c r="K25" s="315"/>
      <c r="L25" s="158"/>
      <c r="M25" s="158"/>
      <c r="N25" s="158"/>
      <c r="O25" s="158"/>
      <c r="P25" s="158"/>
      <c r="Q25" s="159"/>
    </row>
    <row r="26" spans="1:17" x14ac:dyDescent="0.2">
      <c r="A26" s="305">
        <f t="shared" si="1"/>
        <v>9</v>
      </c>
      <c r="B26" s="306" t="s">
        <v>47</v>
      </c>
      <c r="C26" s="534" t="s">
        <v>586</v>
      </c>
      <c r="D26" s="303" t="s">
        <v>76</v>
      </c>
      <c r="E26" s="304">
        <v>123.2</v>
      </c>
      <c r="F26" s="315"/>
      <c r="G26" s="315"/>
      <c r="H26" s="308"/>
      <c r="I26" s="304"/>
      <c r="J26" s="315"/>
      <c r="K26" s="315"/>
      <c r="L26" s="158"/>
      <c r="M26" s="158"/>
      <c r="N26" s="158"/>
      <c r="O26" s="158"/>
      <c r="P26" s="158"/>
      <c r="Q26" s="159"/>
    </row>
    <row r="27" spans="1:17" s="107" customFormat="1" x14ac:dyDescent="0.2">
      <c r="A27" s="305" t="str">
        <f t="shared" si="1"/>
        <v xml:space="preserve"> </v>
      </c>
      <c r="B27" s="334"/>
      <c r="C27" s="535" t="s">
        <v>246</v>
      </c>
      <c r="D27" s="171" t="s">
        <v>76</v>
      </c>
      <c r="E27" s="315">
        <f>E26*F27</f>
        <v>135.52000000000001</v>
      </c>
      <c r="F27" s="315">
        <v>1.1000000000000001</v>
      </c>
      <c r="G27" s="315"/>
      <c r="H27" s="315"/>
      <c r="I27" s="315"/>
      <c r="J27" s="315"/>
      <c r="K27" s="315"/>
      <c r="L27" s="158"/>
      <c r="M27" s="158"/>
      <c r="N27" s="158"/>
      <c r="O27" s="158"/>
      <c r="P27" s="158"/>
      <c r="Q27" s="159"/>
    </row>
    <row r="28" spans="1:17" s="107" customFormat="1" x14ac:dyDescent="0.2">
      <c r="A28" s="305">
        <f t="shared" si="1"/>
        <v>10</v>
      </c>
      <c r="B28" s="305" t="str">
        <f>'001'!A41</f>
        <v>P4</v>
      </c>
      <c r="C28" s="536" t="s">
        <v>247</v>
      </c>
      <c r="D28" s="303" t="s">
        <v>55</v>
      </c>
      <c r="E28" s="333">
        <f>'002'!D49</f>
        <v>20</v>
      </c>
      <c r="F28" s="315">
        <v>0.4</v>
      </c>
      <c r="G28" s="308"/>
      <c r="H28" s="304"/>
      <c r="I28" s="315"/>
      <c r="J28" s="315"/>
      <c r="K28" s="158"/>
      <c r="L28" s="158"/>
      <c r="M28" s="158"/>
      <c r="N28" s="158"/>
      <c r="O28" s="158"/>
      <c r="P28" s="158"/>
      <c r="Q28" s="159"/>
    </row>
    <row r="29" spans="1:17" s="107" customFormat="1" x14ac:dyDescent="0.2">
      <c r="A29" s="305" t="str">
        <f t="shared" si="1"/>
        <v xml:space="preserve"> </v>
      </c>
      <c r="B29" s="334"/>
      <c r="C29" s="535" t="s">
        <v>587</v>
      </c>
      <c r="D29" s="303" t="s">
        <v>55</v>
      </c>
      <c r="E29" s="315">
        <f>E28*F29</f>
        <v>21</v>
      </c>
      <c r="F29" s="315">
        <v>1.05</v>
      </c>
      <c r="G29" s="315"/>
      <c r="H29" s="315"/>
      <c r="I29" s="315"/>
      <c r="J29" s="315"/>
      <c r="K29" s="315"/>
      <c r="L29" s="158"/>
      <c r="M29" s="158"/>
      <c r="N29" s="158"/>
      <c r="O29" s="158"/>
      <c r="P29" s="158"/>
      <c r="Q29" s="159"/>
    </row>
    <row r="30" spans="1:17" s="107" customFormat="1" x14ac:dyDescent="0.2">
      <c r="A30" s="305" t="str">
        <f t="shared" si="1"/>
        <v xml:space="preserve"> </v>
      </c>
      <c r="B30" s="334"/>
      <c r="C30" s="535" t="s">
        <v>595</v>
      </c>
      <c r="D30" s="303" t="s">
        <v>55</v>
      </c>
      <c r="E30" s="315">
        <f>E28*F30</f>
        <v>21</v>
      </c>
      <c r="F30" s="315">
        <v>1.05</v>
      </c>
      <c r="G30" s="315"/>
      <c r="H30" s="315"/>
      <c r="I30" s="315"/>
      <c r="J30" s="315"/>
      <c r="K30" s="315"/>
      <c r="L30" s="158"/>
      <c r="M30" s="158"/>
      <c r="N30" s="158"/>
      <c r="O30" s="158"/>
      <c r="P30" s="158"/>
      <c r="Q30" s="159"/>
    </row>
    <row r="31" spans="1:17" s="107" customFormat="1" x14ac:dyDescent="0.2">
      <c r="A31" s="305" t="str">
        <f t="shared" si="1"/>
        <v xml:space="preserve"> </v>
      </c>
      <c r="B31" s="334"/>
      <c r="C31" s="535" t="s">
        <v>595</v>
      </c>
      <c r="D31" s="303" t="s">
        <v>55</v>
      </c>
      <c r="E31" s="315">
        <f>E28*F31</f>
        <v>21</v>
      </c>
      <c r="F31" s="315">
        <v>1.05</v>
      </c>
      <c r="G31" s="315"/>
      <c r="H31" s="315"/>
      <c r="I31" s="315"/>
      <c r="J31" s="315"/>
      <c r="K31" s="315"/>
      <c r="L31" s="158"/>
      <c r="M31" s="158"/>
      <c r="N31" s="158"/>
      <c r="O31" s="158"/>
      <c r="P31" s="158"/>
      <c r="Q31" s="159"/>
    </row>
    <row r="32" spans="1:17" s="107" customFormat="1" x14ac:dyDescent="0.2">
      <c r="A32" s="305" t="str">
        <f t="shared" si="1"/>
        <v xml:space="preserve"> </v>
      </c>
      <c r="B32" s="334"/>
      <c r="C32" s="535" t="s">
        <v>248</v>
      </c>
      <c r="D32" s="303" t="s">
        <v>55</v>
      </c>
      <c r="E32" s="315">
        <f>E28*F32</f>
        <v>21</v>
      </c>
      <c r="F32" s="315">
        <v>1.05</v>
      </c>
      <c r="G32" s="315"/>
      <c r="H32" s="315"/>
      <c r="I32" s="315"/>
      <c r="J32" s="315"/>
      <c r="K32" s="315"/>
      <c r="L32" s="158"/>
      <c r="M32" s="158"/>
      <c r="N32" s="158"/>
      <c r="O32" s="158"/>
      <c r="P32" s="158"/>
      <c r="Q32" s="159"/>
    </row>
    <row r="33" spans="1:17" s="107" customFormat="1" ht="22.5" x14ac:dyDescent="0.2">
      <c r="A33" s="305">
        <f t="shared" si="1"/>
        <v>11</v>
      </c>
      <c r="B33" s="306" t="s">
        <v>47</v>
      </c>
      <c r="C33" s="534" t="s">
        <v>590</v>
      </c>
      <c r="D33" s="303" t="s">
        <v>55</v>
      </c>
      <c r="E33" s="304">
        <v>36</v>
      </c>
      <c r="F33" s="315"/>
      <c r="G33" s="315"/>
      <c r="H33" s="308"/>
      <c r="I33" s="315"/>
      <c r="J33" s="314"/>
      <c r="K33" s="315"/>
      <c r="L33" s="158"/>
      <c r="M33" s="158"/>
      <c r="N33" s="158"/>
      <c r="O33" s="158"/>
      <c r="P33" s="158"/>
      <c r="Q33" s="159"/>
    </row>
    <row r="34" spans="1:17" s="107" customFormat="1" x14ac:dyDescent="0.2">
      <c r="A34" s="305" t="str">
        <f t="shared" si="1"/>
        <v xml:space="preserve"> </v>
      </c>
      <c r="B34" s="312"/>
      <c r="C34" s="537" t="s">
        <v>249</v>
      </c>
      <c r="D34" s="152" t="s">
        <v>55</v>
      </c>
      <c r="E34" s="304">
        <f>ROUNDUP(E33*F34,2)</f>
        <v>37.799999999999997</v>
      </c>
      <c r="F34" s="315">
        <v>1.05</v>
      </c>
      <c r="G34" s="315"/>
      <c r="H34" s="315"/>
      <c r="I34" s="315"/>
      <c r="J34" s="315"/>
      <c r="K34" s="315"/>
      <c r="L34" s="158"/>
      <c r="M34" s="158"/>
      <c r="N34" s="158"/>
      <c r="O34" s="158"/>
      <c r="P34" s="158"/>
      <c r="Q34" s="159"/>
    </row>
    <row r="35" spans="1:17" s="107" customFormat="1" x14ac:dyDescent="0.2">
      <c r="A35" s="305" t="str">
        <f t="shared" si="1"/>
        <v xml:space="preserve"> </v>
      </c>
      <c r="B35" s="312"/>
      <c r="C35" s="537" t="s">
        <v>544</v>
      </c>
      <c r="D35" s="316" t="s">
        <v>125</v>
      </c>
      <c r="E35" s="304">
        <f>ROUNDUP(E33*F35,2)</f>
        <v>9</v>
      </c>
      <c r="F35" s="315">
        <v>0.25</v>
      </c>
      <c r="G35" s="315"/>
      <c r="H35" s="315"/>
      <c r="I35" s="315"/>
      <c r="J35" s="315"/>
      <c r="K35" s="315"/>
      <c r="L35" s="158"/>
      <c r="M35" s="158"/>
      <c r="N35" s="158"/>
      <c r="O35" s="158"/>
      <c r="P35" s="158"/>
      <c r="Q35" s="159"/>
    </row>
    <row r="36" spans="1:17" s="107" customFormat="1" x14ac:dyDescent="0.2">
      <c r="A36" s="305" t="str">
        <f t="shared" si="1"/>
        <v xml:space="preserve"> </v>
      </c>
      <c r="B36" s="312"/>
      <c r="C36" s="537" t="s">
        <v>250</v>
      </c>
      <c r="D36" s="316" t="s">
        <v>64</v>
      </c>
      <c r="E36" s="304">
        <f>ROUNDUP(E33*F36,2)</f>
        <v>180</v>
      </c>
      <c r="F36" s="315">
        <v>5</v>
      </c>
      <c r="G36" s="315"/>
      <c r="H36" s="315"/>
      <c r="I36" s="315"/>
      <c r="J36" s="315"/>
      <c r="K36" s="315"/>
      <c r="L36" s="158"/>
      <c r="M36" s="158"/>
      <c r="N36" s="158"/>
      <c r="O36" s="158"/>
      <c r="P36" s="158"/>
      <c r="Q36" s="159"/>
    </row>
    <row r="37" spans="1:17" x14ac:dyDescent="0.2">
      <c r="A37" s="305" t="str">
        <f t="shared" si="1"/>
        <v xml:space="preserve"> </v>
      </c>
      <c r="B37" s="312"/>
      <c r="C37" s="537" t="s">
        <v>251</v>
      </c>
      <c r="D37" s="152" t="s">
        <v>78</v>
      </c>
      <c r="E37" s="304">
        <f>ROUNDUP(E33*F37,0)</f>
        <v>432</v>
      </c>
      <c r="F37" s="315">
        <v>12</v>
      </c>
      <c r="G37" s="315"/>
      <c r="H37" s="315"/>
      <c r="I37" s="315"/>
      <c r="J37" s="315"/>
      <c r="K37" s="315"/>
      <c r="L37" s="158"/>
      <c r="M37" s="158"/>
      <c r="N37" s="158"/>
      <c r="O37" s="158"/>
      <c r="P37" s="158"/>
      <c r="Q37" s="159"/>
    </row>
    <row r="38" spans="1:17" x14ac:dyDescent="0.2">
      <c r="A38" s="305">
        <f t="shared" si="1"/>
        <v>12</v>
      </c>
      <c r="B38" s="306" t="s">
        <v>47</v>
      </c>
      <c r="C38" s="531" t="s">
        <v>591</v>
      </c>
      <c r="D38" s="303" t="s">
        <v>55</v>
      </c>
      <c r="E38" s="304">
        <v>43</v>
      </c>
      <c r="F38" s="315"/>
      <c r="G38" s="315"/>
      <c r="H38" s="308"/>
      <c r="I38" s="315"/>
      <c r="J38" s="314"/>
      <c r="K38" s="315"/>
      <c r="L38" s="158"/>
      <c r="M38" s="158"/>
      <c r="N38" s="158"/>
      <c r="O38" s="158"/>
      <c r="P38" s="158"/>
      <c r="Q38" s="159"/>
    </row>
    <row r="39" spans="1:17" x14ac:dyDescent="0.2">
      <c r="A39" s="305" t="str">
        <f t="shared" si="1"/>
        <v xml:space="preserve"> </v>
      </c>
      <c r="B39" s="312"/>
      <c r="C39" s="537" t="s">
        <v>249</v>
      </c>
      <c r="D39" s="152" t="s">
        <v>55</v>
      </c>
      <c r="E39" s="304">
        <f>ROUNDUP(E38*F39,2)</f>
        <v>45.15</v>
      </c>
      <c r="F39" s="315">
        <v>1.05</v>
      </c>
      <c r="G39" s="315"/>
      <c r="H39" s="315"/>
      <c r="I39" s="315"/>
      <c r="J39" s="315"/>
      <c r="K39" s="315"/>
      <c r="L39" s="158"/>
      <c r="M39" s="158"/>
      <c r="N39" s="158"/>
      <c r="O39" s="158"/>
      <c r="P39" s="158"/>
      <c r="Q39" s="159"/>
    </row>
    <row r="40" spans="1:17" x14ac:dyDescent="0.2">
      <c r="A40" s="305" t="str">
        <f t="shared" si="1"/>
        <v xml:space="preserve"> </v>
      </c>
      <c r="B40" s="312"/>
      <c r="C40" s="537" t="s">
        <v>544</v>
      </c>
      <c r="D40" s="316" t="s">
        <v>125</v>
      </c>
      <c r="E40" s="304">
        <f>ROUNDUP(E38*F40,2)</f>
        <v>10.75</v>
      </c>
      <c r="F40" s="315">
        <v>0.25</v>
      </c>
      <c r="G40" s="315"/>
      <c r="H40" s="315"/>
      <c r="I40" s="315"/>
      <c r="J40" s="315"/>
      <c r="K40" s="315"/>
      <c r="L40" s="158"/>
      <c r="M40" s="158"/>
      <c r="N40" s="158"/>
      <c r="O40" s="158"/>
      <c r="P40" s="158"/>
      <c r="Q40" s="159"/>
    </row>
    <row r="41" spans="1:17" x14ac:dyDescent="0.2">
      <c r="A41" s="305" t="str">
        <f t="shared" si="1"/>
        <v xml:space="preserve"> </v>
      </c>
      <c r="B41" s="312"/>
      <c r="C41" s="537" t="s">
        <v>250</v>
      </c>
      <c r="D41" s="316" t="s">
        <v>64</v>
      </c>
      <c r="E41" s="304">
        <f>ROUNDUP(E38*F41,2)</f>
        <v>215</v>
      </c>
      <c r="F41" s="315">
        <v>5</v>
      </c>
      <c r="G41" s="315"/>
      <c r="H41" s="315"/>
      <c r="I41" s="315"/>
      <c r="J41" s="315"/>
      <c r="K41" s="315"/>
      <c r="L41" s="158"/>
      <c r="M41" s="158"/>
      <c r="N41" s="158"/>
      <c r="O41" s="158"/>
      <c r="P41" s="158"/>
      <c r="Q41" s="159"/>
    </row>
    <row r="42" spans="1:17" x14ac:dyDescent="0.2">
      <c r="A42" s="305" t="str">
        <f t="shared" si="1"/>
        <v xml:space="preserve"> </v>
      </c>
      <c r="B42" s="312"/>
      <c r="C42" s="537" t="s">
        <v>251</v>
      </c>
      <c r="D42" s="152" t="s">
        <v>78</v>
      </c>
      <c r="E42" s="304">
        <f>ROUNDUP(E38*F42,0)</f>
        <v>516</v>
      </c>
      <c r="F42" s="315">
        <v>12</v>
      </c>
      <c r="G42" s="315"/>
      <c r="H42" s="315"/>
      <c r="I42" s="315"/>
      <c r="J42" s="315"/>
      <c r="K42" s="315"/>
      <c r="L42" s="158"/>
      <c r="M42" s="158"/>
      <c r="N42" s="158"/>
      <c r="O42" s="158"/>
      <c r="P42" s="158"/>
      <c r="Q42" s="159"/>
    </row>
    <row r="43" spans="1:17" ht="22.5" x14ac:dyDescent="0.2">
      <c r="A43" s="305">
        <f t="shared" si="1"/>
        <v>13</v>
      </c>
      <c r="B43" s="306" t="s">
        <v>47</v>
      </c>
      <c r="C43" s="534" t="s">
        <v>592</v>
      </c>
      <c r="D43" s="303" t="s">
        <v>231</v>
      </c>
      <c r="E43" s="304">
        <v>40</v>
      </c>
      <c r="F43" s="315"/>
      <c r="G43" s="315"/>
      <c r="H43" s="308"/>
      <c r="I43" s="315"/>
      <c r="J43" s="314"/>
      <c r="K43" s="315"/>
      <c r="L43" s="158"/>
      <c r="M43" s="158"/>
      <c r="N43" s="158"/>
      <c r="O43" s="158"/>
      <c r="P43" s="158"/>
      <c r="Q43" s="159"/>
    </row>
    <row r="44" spans="1:17" x14ac:dyDescent="0.2">
      <c r="A44" s="305" t="str">
        <f t="shared" si="1"/>
        <v xml:space="preserve"> </v>
      </c>
      <c r="B44" s="312"/>
      <c r="C44" s="537" t="s">
        <v>249</v>
      </c>
      <c r="D44" s="152" t="s">
        <v>55</v>
      </c>
      <c r="E44" s="304">
        <f>ROUNDUP(E43*F44,2)</f>
        <v>42</v>
      </c>
      <c r="F44" s="315">
        <v>1.05</v>
      </c>
      <c r="G44" s="315"/>
      <c r="H44" s="315"/>
      <c r="I44" s="315"/>
      <c r="J44" s="315"/>
      <c r="K44" s="315"/>
      <c r="L44" s="158"/>
      <c r="M44" s="158"/>
      <c r="N44" s="158"/>
      <c r="O44" s="158"/>
      <c r="P44" s="158"/>
      <c r="Q44" s="159"/>
    </row>
    <row r="45" spans="1:17" x14ac:dyDescent="0.2">
      <c r="A45" s="305" t="str">
        <f t="shared" si="1"/>
        <v xml:space="preserve"> </v>
      </c>
      <c r="B45" s="312"/>
      <c r="C45" s="537" t="s">
        <v>544</v>
      </c>
      <c r="D45" s="316" t="s">
        <v>125</v>
      </c>
      <c r="E45" s="304">
        <f>ROUNDUP(E43*F45,2)</f>
        <v>10</v>
      </c>
      <c r="F45" s="315">
        <v>0.25</v>
      </c>
      <c r="G45" s="315"/>
      <c r="H45" s="315"/>
      <c r="I45" s="315"/>
      <c r="J45" s="315"/>
      <c r="K45" s="315"/>
      <c r="L45" s="158"/>
      <c r="M45" s="158"/>
      <c r="N45" s="158"/>
      <c r="O45" s="158"/>
      <c r="P45" s="158"/>
      <c r="Q45" s="159"/>
    </row>
    <row r="46" spans="1:17" x14ac:dyDescent="0.2">
      <c r="A46" s="305" t="str">
        <f t="shared" si="1"/>
        <v xml:space="preserve"> </v>
      </c>
      <c r="B46" s="312"/>
      <c r="C46" s="537" t="s">
        <v>250</v>
      </c>
      <c r="D46" s="316" t="s">
        <v>64</v>
      </c>
      <c r="E46" s="304">
        <f>ROUNDUP(E43*F46,2)</f>
        <v>200</v>
      </c>
      <c r="F46" s="315">
        <v>5</v>
      </c>
      <c r="G46" s="315"/>
      <c r="H46" s="315"/>
      <c r="I46" s="315"/>
      <c r="J46" s="315"/>
      <c r="K46" s="315"/>
      <c r="L46" s="158"/>
      <c r="M46" s="158"/>
      <c r="N46" s="158"/>
      <c r="O46" s="158"/>
      <c r="P46" s="158"/>
      <c r="Q46" s="159"/>
    </row>
    <row r="47" spans="1:17" x14ac:dyDescent="0.2">
      <c r="A47" s="305" t="str">
        <f t="shared" si="1"/>
        <v xml:space="preserve"> </v>
      </c>
      <c r="B47" s="312"/>
      <c r="C47" s="537" t="s">
        <v>251</v>
      </c>
      <c r="D47" s="152" t="s">
        <v>78</v>
      </c>
      <c r="E47" s="304">
        <f>ROUNDUP(E43*F47,0)</f>
        <v>480</v>
      </c>
      <c r="F47" s="315">
        <v>12</v>
      </c>
      <c r="G47" s="315"/>
      <c r="H47" s="315"/>
      <c r="I47" s="315"/>
      <c r="J47" s="315"/>
      <c r="K47" s="315"/>
      <c r="L47" s="158"/>
      <c r="M47" s="158"/>
      <c r="N47" s="158"/>
      <c r="O47" s="158"/>
      <c r="P47" s="158"/>
      <c r="Q47" s="159"/>
    </row>
    <row r="48" spans="1:17" ht="22.5" x14ac:dyDescent="0.2">
      <c r="A48" s="305">
        <f t="shared" si="1"/>
        <v>14</v>
      </c>
      <c r="B48" s="306" t="s">
        <v>47</v>
      </c>
      <c r="C48" s="534" t="s">
        <v>252</v>
      </c>
      <c r="D48" s="303" t="s">
        <v>55</v>
      </c>
      <c r="E48" s="304">
        <v>19.600000000000001</v>
      </c>
      <c r="F48" s="304"/>
      <c r="G48" s="315"/>
      <c r="H48" s="308"/>
      <c r="I48" s="315"/>
      <c r="J48" s="314"/>
      <c r="K48" s="315"/>
      <c r="L48" s="158"/>
      <c r="M48" s="158"/>
      <c r="N48" s="158"/>
      <c r="O48" s="158"/>
      <c r="P48" s="158"/>
      <c r="Q48" s="159"/>
    </row>
    <row r="49" spans="1:246" x14ac:dyDescent="0.2">
      <c r="A49" s="305">
        <f t="shared" si="1"/>
        <v>15</v>
      </c>
      <c r="B49" s="306" t="s">
        <v>47</v>
      </c>
      <c r="C49" s="521" t="s">
        <v>253</v>
      </c>
      <c r="D49" s="303" t="s">
        <v>76</v>
      </c>
      <c r="E49" s="336">
        <v>1.0462500000000001</v>
      </c>
      <c r="F49" s="307"/>
      <c r="G49" s="307"/>
      <c r="H49" s="308"/>
      <c r="I49" s="309"/>
      <c r="J49" s="309"/>
      <c r="K49" s="307"/>
      <c r="L49" s="158"/>
      <c r="M49" s="158"/>
      <c r="N49" s="158"/>
      <c r="O49" s="158"/>
      <c r="P49" s="158"/>
      <c r="Q49" s="159"/>
    </row>
    <row r="50" spans="1:246" x14ac:dyDescent="0.2">
      <c r="A50" s="305" t="str">
        <f t="shared" si="1"/>
        <v xml:space="preserve"> </v>
      </c>
      <c r="B50" s="318"/>
      <c r="C50" s="521" t="s">
        <v>254</v>
      </c>
      <c r="D50" s="303" t="s">
        <v>76</v>
      </c>
      <c r="E50" s="336">
        <v>0.90675000000000006</v>
      </c>
      <c r="F50" s="309"/>
      <c r="G50" s="307"/>
      <c r="H50" s="307"/>
      <c r="I50" s="307"/>
      <c r="J50" s="307"/>
      <c r="K50" s="307"/>
      <c r="L50" s="158"/>
      <c r="M50" s="158"/>
      <c r="N50" s="158"/>
      <c r="O50" s="158"/>
      <c r="P50" s="158"/>
      <c r="Q50" s="159"/>
    </row>
    <row r="51" spans="1:246" ht="22.5" customHeight="1" x14ac:dyDescent="0.2">
      <c r="A51" s="305" t="str">
        <f t="shared" si="1"/>
        <v xml:space="preserve"> </v>
      </c>
      <c r="B51" s="318"/>
      <c r="C51" s="521" t="s">
        <v>255</v>
      </c>
      <c r="D51" s="303" t="s">
        <v>76</v>
      </c>
      <c r="E51" s="336">
        <v>2.2319999999999998</v>
      </c>
      <c r="F51" s="309"/>
      <c r="G51" s="307"/>
      <c r="H51" s="307"/>
      <c r="I51" s="307"/>
      <c r="J51" s="307"/>
      <c r="K51" s="307"/>
      <c r="L51" s="158"/>
      <c r="M51" s="158"/>
      <c r="N51" s="158"/>
      <c r="O51" s="158"/>
      <c r="P51" s="158"/>
      <c r="Q51" s="159"/>
    </row>
    <row r="52" spans="1:246" x14ac:dyDescent="0.2">
      <c r="A52" s="305" t="str">
        <f t="shared" si="1"/>
        <v xml:space="preserve"> </v>
      </c>
      <c r="B52" s="318"/>
      <c r="C52" s="518" t="s">
        <v>256</v>
      </c>
      <c r="D52" s="337" t="s">
        <v>231</v>
      </c>
      <c r="E52" s="307">
        <v>12</v>
      </c>
      <c r="F52" s="307"/>
      <c r="G52" s="307"/>
      <c r="H52" s="307"/>
      <c r="I52" s="307"/>
      <c r="J52" s="307"/>
      <c r="K52" s="307"/>
      <c r="L52" s="158"/>
      <c r="M52" s="158"/>
      <c r="N52" s="158"/>
      <c r="O52" s="158"/>
      <c r="P52" s="158"/>
      <c r="Q52" s="159"/>
    </row>
    <row r="53" spans="1:246" x14ac:dyDescent="0.2">
      <c r="A53" s="305" t="str">
        <f t="shared" si="1"/>
        <v xml:space="preserve"> </v>
      </c>
      <c r="B53" s="318"/>
      <c r="C53" s="533" t="s">
        <v>257</v>
      </c>
      <c r="D53" s="318" t="s">
        <v>64</v>
      </c>
      <c r="E53" s="307">
        <f>E49*F53</f>
        <v>0.26156250000000003</v>
      </c>
      <c r="F53" s="307">
        <v>0.25</v>
      </c>
      <c r="G53" s="307"/>
      <c r="H53" s="307"/>
      <c r="I53" s="307"/>
      <c r="J53" s="307"/>
      <c r="K53" s="307"/>
      <c r="L53" s="158"/>
      <c r="M53" s="158"/>
      <c r="N53" s="158"/>
      <c r="O53" s="158"/>
      <c r="P53" s="158"/>
      <c r="Q53" s="159"/>
    </row>
    <row r="54" spans="1:246" ht="22.5" x14ac:dyDescent="0.2">
      <c r="A54" s="305">
        <f t="shared" si="1"/>
        <v>16</v>
      </c>
      <c r="B54" s="306" t="s">
        <v>47</v>
      </c>
      <c r="C54" s="534" t="s">
        <v>258</v>
      </c>
      <c r="D54" s="303" t="s">
        <v>78</v>
      </c>
      <c r="E54" s="304">
        <v>10</v>
      </c>
      <c r="F54" s="304"/>
      <c r="G54" s="315"/>
      <c r="H54" s="308"/>
      <c r="I54" s="315"/>
      <c r="J54" s="314"/>
      <c r="K54" s="315"/>
      <c r="L54" s="158"/>
      <c r="M54" s="158"/>
      <c r="N54" s="158"/>
      <c r="O54" s="158"/>
      <c r="P54" s="158"/>
      <c r="Q54" s="159"/>
    </row>
    <row r="55" spans="1:246" ht="22.5" x14ac:dyDescent="0.2">
      <c r="A55" s="305">
        <f t="shared" si="1"/>
        <v>17</v>
      </c>
      <c r="B55" s="306" t="s">
        <v>47</v>
      </c>
      <c r="C55" s="534" t="s">
        <v>259</v>
      </c>
      <c r="D55" s="303" t="s">
        <v>78</v>
      </c>
      <c r="E55" s="304">
        <v>10</v>
      </c>
      <c r="F55" s="304"/>
      <c r="G55" s="315"/>
      <c r="H55" s="308"/>
      <c r="I55" s="315"/>
      <c r="J55" s="314"/>
      <c r="K55" s="315"/>
      <c r="L55" s="158"/>
      <c r="M55" s="158"/>
      <c r="N55" s="158"/>
      <c r="O55" s="158"/>
      <c r="P55" s="158"/>
      <c r="Q55" s="159"/>
    </row>
    <row r="56" spans="1:246" s="166" customFormat="1" ht="12.75" x14ac:dyDescent="0.2">
      <c r="A56" s="319"/>
      <c r="B56" s="301"/>
      <c r="C56" s="301"/>
      <c r="D56" s="301"/>
      <c r="E56" s="320"/>
      <c r="F56" s="321"/>
      <c r="G56" s="322"/>
      <c r="H56" s="322"/>
      <c r="I56" s="322"/>
      <c r="J56" s="322"/>
      <c r="K56" s="322"/>
      <c r="L56" s="322"/>
      <c r="M56" s="322"/>
      <c r="N56" s="322"/>
      <c r="O56" s="322"/>
      <c r="P56" s="322"/>
      <c r="Q56" s="322"/>
    </row>
    <row r="57" spans="1:246" s="166" customFormat="1" ht="22.5" x14ac:dyDescent="0.2">
      <c r="A57" s="58"/>
      <c r="B57" s="58"/>
      <c r="C57" s="475" t="s">
        <v>519</v>
      </c>
      <c r="D57" s="324"/>
      <c r="E57" s="325"/>
      <c r="F57" s="325"/>
      <c r="G57" s="325"/>
      <c r="H57" s="325"/>
      <c r="I57" s="325"/>
      <c r="J57" s="325"/>
      <c r="K57" s="325"/>
      <c r="L57" s="326"/>
      <c r="M57" s="326">
        <f>SUMIF($Q13:$Q55,"&gt;0",M13:M55)</f>
        <v>0</v>
      </c>
      <c r="N57" s="326">
        <f>SUMIF($Q13:$Q55,"&gt;0",N13:N55)</f>
        <v>0</v>
      </c>
      <c r="O57" s="326">
        <f>SUMIF($Q13:$Q55,"&gt;0",O13:O55)</f>
        <v>0</v>
      </c>
      <c r="P57" s="326">
        <f>SUMIF($Q13:$Q55,"&gt;0",P13:P55)</f>
        <v>0</v>
      </c>
      <c r="Q57" s="326">
        <f>SUMIF($Q13:$Q55,"&gt;0",Q13:Q55)</f>
        <v>0</v>
      </c>
    </row>
    <row r="58" spans="1:246" x14ac:dyDescent="0.2">
      <c r="A58" s="327" t="str">
        <f t="shared" ref="A58:A59" si="2">IF(COUNTBLANK(I58)=1," ",COUNTA($I$12:I58))</f>
        <v xml:space="preserve"> </v>
      </c>
      <c r="B58" s="58"/>
      <c r="C58" s="323"/>
      <c r="D58" s="323"/>
      <c r="E58" s="325"/>
      <c r="F58" s="325"/>
      <c r="G58" s="328"/>
      <c r="H58" s="325"/>
      <c r="I58" s="325"/>
      <c r="J58" s="325"/>
      <c r="K58" s="325"/>
      <c r="L58" s="325"/>
      <c r="M58" s="329"/>
      <c r="N58" s="329"/>
      <c r="O58" s="329"/>
      <c r="P58" s="329"/>
      <c r="Q58" s="329"/>
      <c r="IL58" s="75"/>
    </row>
    <row r="59" spans="1:246" s="47" customFormat="1" x14ac:dyDescent="0.2">
      <c r="A59" s="327" t="str">
        <f t="shared" si="2"/>
        <v xml:space="preserve"> </v>
      </c>
      <c r="B59" s="58"/>
      <c r="C59" s="323"/>
      <c r="D59" s="323"/>
      <c r="E59" s="330"/>
      <c r="F59" s="325"/>
      <c r="G59" s="325"/>
      <c r="H59" s="325"/>
      <c r="I59" s="325"/>
      <c r="J59" s="325"/>
      <c r="K59" s="325"/>
      <c r="L59" s="325"/>
      <c r="M59" s="331"/>
      <c r="N59" s="331"/>
      <c r="O59" s="331"/>
      <c r="P59" s="331"/>
      <c r="Q59" s="331"/>
    </row>
    <row r="60" spans="1:246" s="47" customFormat="1" x14ac:dyDescent="0.2">
      <c r="A60" s="75"/>
      <c r="B60" s="75"/>
      <c r="C60" s="324"/>
      <c r="D60" s="538"/>
      <c r="E60" s="538"/>
      <c r="F60" s="538"/>
      <c r="G60" s="538"/>
      <c r="H60" s="538"/>
      <c r="I60" s="538"/>
      <c r="J60" s="325"/>
      <c r="K60" s="325"/>
      <c r="L60" s="325"/>
      <c r="M60" s="325"/>
      <c r="N60" s="325"/>
      <c r="O60" s="325"/>
      <c r="P60" s="325"/>
      <c r="Q60" s="325"/>
    </row>
    <row r="61" spans="1:246" s="166" customFormat="1" x14ac:dyDescent="0.2">
      <c r="A61" s="75"/>
      <c r="B61" s="75"/>
      <c r="C61" s="29" t="str">
        <f>K!$B$19</f>
        <v>Sastādīja:</v>
      </c>
      <c r="D61" s="538"/>
      <c r="E61" s="538"/>
      <c r="F61" s="538"/>
      <c r="G61" s="538"/>
      <c r="H61" s="538"/>
      <c r="I61" s="538"/>
      <c r="J61" s="325"/>
      <c r="K61" s="325"/>
      <c r="L61" s="325"/>
      <c r="M61" s="325"/>
      <c r="N61" s="325"/>
      <c r="O61" s="325"/>
      <c r="P61" s="325"/>
      <c r="Q61" s="325"/>
    </row>
    <row r="62" spans="1:246" s="34" customFormat="1" x14ac:dyDescent="0.2">
      <c r="A62" s="75"/>
      <c r="B62" s="75"/>
      <c r="C62" s="29" t="str">
        <f>K!$B$20</f>
        <v>Tāme sastādīta</v>
      </c>
      <c r="D62" s="538"/>
      <c r="E62" s="538"/>
      <c r="F62" s="538"/>
      <c r="G62" s="538"/>
      <c r="H62" s="538"/>
      <c r="I62" s="538"/>
      <c r="J62" s="325"/>
      <c r="K62" s="325"/>
      <c r="L62" s="325"/>
      <c r="M62" s="325"/>
      <c r="N62" s="325"/>
      <c r="O62" s="325"/>
      <c r="P62" s="325"/>
      <c r="Q62" s="325"/>
    </row>
    <row r="63" spans="1:246" x14ac:dyDescent="0.2">
      <c r="C63" s="29"/>
      <c r="D63" s="538"/>
      <c r="E63" s="538"/>
      <c r="F63" s="538"/>
      <c r="G63" s="538"/>
      <c r="H63" s="538"/>
      <c r="I63" s="538"/>
      <c r="J63" s="74"/>
      <c r="K63" s="74"/>
      <c r="L63" s="74"/>
      <c r="M63" s="74"/>
      <c r="N63" s="74"/>
      <c r="O63" s="74"/>
      <c r="P63" s="74"/>
      <c r="Q63" s="74"/>
    </row>
    <row r="64" spans="1:246" x14ac:dyDescent="0.2">
      <c r="C64" s="29" t="str">
        <f>K!$B$22</f>
        <v>Pārbaudīja:</v>
      </c>
      <c r="D64" s="538"/>
      <c r="E64" s="538"/>
      <c r="F64" s="538"/>
      <c r="G64" s="538"/>
      <c r="H64" s="538"/>
      <c r="I64" s="538"/>
      <c r="J64" s="74"/>
      <c r="K64" s="74"/>
      <c r="L64" s="74"/>
      <c r="M64" s="74"/>
      <c r="N64" s="74"/>
      <c r="O64" s="74"/>
      <c r="P64" s="74"/>
      <c r="Q64" s="74"/>
    </row>
    <row r="65" spans="3:17" x14ac:dyDescent="0.2">
      <c r="C65" s="29" t="str">
        <f>K!$B$23</f>
        <v>sertifikāta Nr.</v>
      </c>
      <c r="D65" s="538"/>
      <c r="E65" s="538"/>
      <c r="F65" s="538"/>
      <c r="G65" s="538"/>
      <c r="H65" s="538"/>
      <c r="I65" s="538"/>
      <c r="J65" s="74"/>
      <c r="K65" s="74"/>
      <c r="L65" s="74"/>
      <c r="M65" s="74"/>
      <c r="N65" s="74"/>
      <c r="O65" s="74"/>
      <c r="P65" s="74"/>
      <c r="Q65" s="74"/>
    </row>
    <row r="66" spans="3:17" x14ac:dyDescent="0.2">
      <c r="D66" s="538"/>
      <c r="E66" s="538"/>
      <c r="F66" s="538"/>
      <c r="G66" s="538"/>
      <c r="H66" s="538"/>
      <c r="I66" s="538"/>
    </row>
  </sheetData>
  <sheetProtection selectLockedCells="1" selectUnlockedCells="1"/>
  <autoFilter ref="A12:IV62" xr:uid="{00000000-0009-0000-0000-000010000000}"/>
  <mergeCells count="9">
    <mergeCell ref="A1:G1"/>
    <mergeCell ref="A8:P8"/>
    <mergeCell ref="A10:A11"/>
    <mergeCell ref="B10:B11"/>
    <mergeCell ref="C10:C11"/>
    <mergeCell ref="D10:D11"/>
    <mergeCell ref="E10:E11"/>
    <mergeCell ref="G10:L10"/>
    <mergeCell ref="M10:Q10"/>
  </mergeCells>
  <pageMargins left="0" right="0" top="0.78749999999999998" bottom="0.39374999999999999" header="0.51180555555555551" footer="0.51180555555555551"/>
  <pageSetup paperSize="9" scale="91" firstPageNumber="0"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00"/>
  </sheetPr>
  <dimension ref="A1:IS93"/>
  <sheetViews>
    <sheetView zoomScaleNormal="100" zoomScaleSheetLayoutView="100" workbookViewId="0">
      <selection activeCell="I4" sqref="I4"/>
    </sheetView>
  </sheetViews>
  <sheetFormatPr defaultColWidth="8.5703125" defaultRowHeight="11.25" x14ac:dyDescent="0.2"/>
  <cols>
    <col min="1" max="1" width="5.28515625" style="72" customWidth="1"/>
    <col min="2" max="2" width="5.42578125" style="72" customWidth="1"/>
    <col min="3" max="3" width="45.42578125" style="73" customWidth="1"/>
    <col min="4" max="4" width="6.85546875" style="72" customWidth="1"/>
    <col min="5" max="5" width="8.140625" style="72" customWidth="1"/>
    <col min="6" max="6" width="0" style="74" hidden="1" customWidth="1"/>
    <col min="7" max="7" width="7.5703125" style="75" customWidth="1"/>
    <col min="8" max="13" width="7.5703125" style="72" customWidth="1"/>
    <col min="14" max="17" width="9.42578125" style="72" customWidth="1"/>
    <col min="18" max="16384" width="8.5703125" style="72"/>
  </cols>
  <sheetData>
    <row r="1" spans="1:253" s="77" customFormat="1" x14ac:dyDescent="0.2">
      <c r="A1" s="490" t="s">
        <v>29</v>
      </c>
      <c r="B1" s="490"/>
      <c r="C1" s="490"/>
      <c r="D1" s="490"/>
      <c r="E1" s="490"/>
      <c r="F1" s="490"/>
      <c r="G1" s="490"/>
      <c r="H1" s="76" t="str">
        <f>KPDV002!A17</f>
        <v>2-5</v>
      </c>
      <c r="IS1" s="36"/>
    </row>
    <row r="2" spans="1:253" s="78" customFormat="1" x14ac:dyDescent="0.2">
      <c r="A2" s="40" t="str">
        <f>KPDV002!A3</f>
        <v>Būves nosaukums:  Dzīvojamā ēka  ar kad. apz. 17000440113 002</v>
      </c>
      <c r="B2" s="40"/>
      <c r="C2" s="40"/>
      <c r="D2" s="40"/>
      <c r="E2" s="40"/>
      <c r="F2" s="40"/>
      <c r="G2" s="40"/>
      <c r="H2" s="40"/>
      <c r="I2" s="40"/>
      <c r="J2" s="40"/>
      <c r="K2" s="40"/>
      <c r="L2" s="40"/>
      <c r="M2" s="40"/>
      <c r="N2" s="40"/>
      <c r="O2" s="40"/>
      <c r="P2" s="40"/>
      <c r="Q2" s="40"/>
      <c r="IS2" s="36"/>
    </row>
    <row r="3" spans="1:253" s="78" customFormat="1" x14ac:dyDescent="0.2">
      <c r="A3" s="40" t="str">
        <f>KPDV002!A4</f>
        <v xml:space="preserve">Objekta nosaukums: Dzīvojamo ēku fasāžu vienkāršota atjaunošana </v>
      </c>
      <c r="B3" s="40"/>
      <c r="C3" s="40"/>
      <c r="D3" s="40"/>
      <c r="E3" s="40"/>
      <c r="F3" s="40"/>
      <c r="G3" s="40"/>
      <c r="H3" s="40"/>
      <c r="I3" s="40"/>
      <c r="J3" s="40"/>
      <c r="K3" s="40"/>
      <c r="L3" s="40"/>
      <c r="M3" s="40"/>
      <c r="N3" s="40"/>
      <c r="O3" s="40"/>
      <c r="P3" s="40"/>
      <c r="Q3" s="40"/>
      <c r="IS3" s="36"/>
    </row>
    <row r="4" spans="1:253" s="78" customFormat="1" x14ac:dyDescent="0.2">
      <c r="A4" s="40" t="str">
        <f>KPDV002!A5</f>
        <v>Objekta adrese: M.Kempes 6, Liepājā</v>
      </c>
      <c r="B4" s="40"/>
      <c r="C4" s="40"/>
      <c r="D4" s="40"/>
      <c r="E4" s="40"/>
      <c r="F4" s="40"/>
      <c r="G4" s="40"/>
      <c r="H4" s="40"/>
      <c r="I4" s="40"/>
      <c r="J4" s="40"/>
      <c r="K4" s="40"/>
      <c r="L4" s="40"/>
      <c r="M4" s="40"/>
      <c r="N4" s="40"/>
      <c r="O4" s="40"/>
      <c r="P4" s="40"/>
      <c r="Q4" s="40"/>
      <c r="IS4" s="36"/>
    </row>
    <row r="5" spans="1:253" s="78" customFormat="1" x14ac:dyDescent="0.2">
      <c r="A5" s="40" t="str">
        <f>KPDV002!A6</f>
        <v>Pasūtījuma Nr.WS-39-17</v>
      </c>
      <c r="B5" s="40"/>
      <c r="C5" s="40"/>
      <c r="D5" s="40"/>
      <c r="E5" s="40"/>
      <c r="F5" s="40"/>
      <c r="G5" s="40"/>
      <c r="H5" s="40"/>
      <c r="I5" s="40"/>
      <c r="J5" s="40"/>
      <c r="K5" s="40"/>
      <c r="L5" s="40"/>
      <c r="M5" s="40"/>
      <c r="N5" s="40"/>
      <c r="O5" s="40"/>
      <c r="P5" s="40"/>
      <c r="Q5" s="40"/>
      <c r="IS5" s="36"/>
    </row>
    <row r="6" spans="1:253" s="78" customFormat="1" x14ac:dyDescent="0.2">
      <c r="A6" s="40" t="str">
        <f>KPDV002!A7</f>
        <v>Pasūtītājs: SIA "Liepājas Namu Apsaimniekotājs"</v>
      </c>
      <c r="B6" s="40"/>
      <c r="C6" s="40"/>
      <c r="D6" s="40"/>
      <c r="E6" s="40"/>
      <c r="F6" s="40"/>
      <c r="G6" s="40"/>
      <c r="H6" s="40"/>
      <c r="I6" s="40"/>
      <c r="J6" s="40"/>
      <c r="K6" s="40"/>
      <c r="L6" s="40"/>
      <c r="M6" s="40"/>
      <c r="N6" s="40"/>
      <c r="O6" s="40"/>
      <c r="P6" s="40"/>
      <c r="Q6" s="40"/>
      <c r="IS6" s="36"/>
    </row>
    <row r="7" spans="1:253" s="78" customFormat="1" x14ac:dyDescent="0.2">
      <c r="A7" s="40"/>
      <c r="B7" s="40"/>
      <c r="C7" s="507" t="s">
        <v>600</v>
      </c>
      <c r="D7" s="40" t="s">
        <v>601</v>
      </c>
      <c r="E7" s="40"/>
      <c r="F7" s="40"/>
      <c r="G7" s="40" t="s">
        <v>602</v>
      </c>
      <c r="H7" s="40"/>
      <c r="I7" s="40"/>
      <c r="J7" s="40"/>
      <c r="K7" s="40"/>
      <c r="L7" s="40"/>
      <c r="M7" s="40"/>
      <c r="N7" s="40"/>
      <c r="O7" s="40"/>
      <c r="P7" s="40"/>
      <c r="Q7" s="40"/>
      <c r="IS7" s="36"/>
    </row>
    <row r="8" spans="1:253" s="80" customFormat="1" x14ac:dyDescent="0.2">
      <c r="A8" s="490" t="s">
        <v>30</v>
      </c>
      <c r="B8" s="490"/>
      <c r="C8" s="490"/>
      <c r="D8" s="490"/>
      <c r="E8" s="490"/>
      <c r="F8" s="490"/>
      <c r="G8" s="490"/>
      <c r="H8" s="490"/>
      <c r="I8" s="490"/>
      <c r="J8" s="490"/>
      <c r="K8" s="490"/>
      <c r="L8" s="490"/>
      <c r="M8" s="490"/>
      <c r="N8" s="490"/>
      <c r="O8" s="490"/>
      <c r="P8" s="490"/>
      <c r="Q8" s="79">
        <f>Q87</f>
        <v>0</v>
      </c>
      <c r="IS8" s="43"/>
    </row>
    <row r="9" spans="1:253" s="78" customFormat="1" x14ac:dyDescent="0.2">
      <c r="A9" s="297" t="s">
        <v>543</v>
      </c>
      <c r="B9" s="460"/>
      <c r="C9" s="460"/>
      <c r="D9" s="460"/>
      <c r="E9" s="460"/>
      <c r="F9" s="40"/>
      <c r="G9" s="40"/>
      <c r="H9" s="40"/>
      <c r="I9" s="40"/>
      <c r="J9" s="40"/>
      <c r="K9" s="40"/>
      <c r="L9" s="40"/>
      <c r="M9" s="40"/>
      <c r="N9" s="40"/>
      <c r="O9" s="40"/>
      <c r="P9" s="40"/>
      <c r="Q9" s="474" t="s">
        <v>518</v>
      </c>
      <c r="IS9" s="36"/>
    </row>
    <row r="10" spans="1:253" s="78" customFormat="1" ht="10.15" customHeight="1" x14ac:dyDescent="0.2">
      <c r="A10" s="491" t="s">
        <v>32</v>
      </c>
      <c r="B10" s="491" t="s">
        <v>33</v>
      </c>
      <c r="C10" s="492" t="s">
        <v>34</v>
      </c>
      <c r="D10" s="491" t="s">
        <v>35</v>
      </c>
      <c r="E10" s="491" t="s">
        <v>36</v>
      </c>
      <c r="F10" s="36"/>
      <c r="G10" s="493" t="s">
        <v>37</v>
      </c>
      <c r="H10" s="493"/>
      <c r="I10" s="493"/>
      <c r="J10" s="493"/>
      <c r="K10" s="493"/>
      <c r="L10" s="493"/>
      <c r="M10" s="493" t="s">
        <v>38</v>
      </c>
      <c r="N10" s="493"/>
      <c r="O10" s="493"/>
      <c r="P10" s="493"/>
      <c r="Q10" s="493"/>
      <c r="IS10" s="36"/>
    </row>
    <row r="11" spans="1:253" s="78" customFormat="1" ht="45" x14ac:dyDescent="0.2">
      <c r="A11" s="491"/>
      <c r="B11" s="491"/>
      <c r="C11" s="492"/>
      <c r="D11" s="491"/>
      <c r="E11" s="491"/>
      <c r="F11" s="36"/>
      <c r="G11" s="83" t="s">
        <v>39</v>
      </c>
      <c r="H11" s="83" t="s">
        <v>40</v>
      </c>
      <c r="I11" s="83" t="s">
        <v>41</v>
      </c>
      <c r="J11" s="83" t="s">
        <v>42</v>
      </c>
      <c r="K11" s="83" t="s">
        <v>43</v>
      </c>
      <c r="L11" s="83" t="s">
        <v>44</v>
      </c>
      <c r="M11" s="83" t="s">
        <v>45</v>
      </c>
      <c r="N11" s="83" t="s">
        <v>41</v>
      </c>
      <c r="O11" s="83" t="s">
        <v>42</v>
      </c>
      <c r="P11" s="83" t="s">
        <v>43</v>
      </c>
      <c r="Q11" s="83" t="s">
        <v>46</v>
      </c>
      <c r="IS11" s="36"/>
    </row>
    <row r="12" spans="1:253" s="73" customFormat="1" x14ac:dyDescent="0.2">
      <c r="A12" s="461">
        <v>1</v>
      </c>
      <c r="B12" s="461">
        <f>A12+1</f>
        <v>2</v>
      </c>
      <c r="C12" s="462">
        <f>B12+1</f>
        <v>3</v>
      </c>
      <c r="D12" s="461">
        <f>C12+1</f>
        <v>4</v>
      </c>
      <c r="E12" s="461">
        <f>D12+1</f>
        <v>5</v>
      </c>
      <c r="F12" s="463">
        <v>1</v>
      </c>
      <c r="G12" s="464">
        <f>E12+1</f>
        <v>6</v>
      </c>
      <c r="H12" s="465">
        <f t="shared" ref="H12:Q12" si="0">G12+1</f>
        <v>7</v>
      </c>
      <c r="I12" s="465">
        <f t="shared" si="0"/>
        <v>8</v>
      </c>
      <c r="J12" s="465">
        <f t="shared" si="0"/>
        <v>9</v>
      </c>
      <c r="K12" s="466">
        <f t="shared" si="0"/>
        <v>10</v>
      </c>
      <c r="L12" s="461">
        <f t="shared" si="0"/>
        <v>11</v>
      </c>
      <c r="M12" s="464">
        <f t="shared" si="0"/>
        <v>12</v>
      </c>
      <c r="N12" s="465">
        <f t="shared" si="0"/>
        <v>13</v>
      </c>
      <c r="O12" s="465">
        <f t="shared" si="0"/>
        <v>14</v>
      </c>
      <c r="P12" s="465">
        <f t="shared" si="0"/>
        <v>15</v>
      </c>
      <c r="Q12" s="466">
        <f t="shared" si="0"/>
        <v>16</v>
      </c>
      <c r="IS12" s="72"/>
    </row>
    <row r="13" spans="1:253" s="34" customFormat="1" ht="22.5" x14ac:dyDescent="0.2">
      <c r="A13" s="305" t="str">
        <f>IF(COUNTBLANK(B13)=1," ",COUNTA($B$13:B13))</f>
        <v xml:space="preserve"> </v>
      </c>
      <c r="B13" s="302"/>
      <c r="C13" s="335" t="s">
        <v>260</v>
      </c>
      <c r="D13" s="302"/>
      <c r="E13" s="304"/>
      <c r="F13" s="304"/>
      <c r="G13" s="304"/>
      <c r="H13" s="304"/>
      <c r="I13" s="304"/>
      <c r="J13" s="304"/>
      <c r="K13" s="304"/>
      <c r="L13" s="158"/>
      <c r="M13" s="158"/>
      <c r="N13" s="158"/>
      <c r="O13" s="158"/>
      <c r="P13" s="158"/>
      <c r="Q13" s="159"/>
      <c r="R13" s="65"/>
      <c r="S13" s="65"/>
      <c r="T13" s="65"/>
    </row>
    <row r="14" spans="1:253" s="34" customFormat="1" ht="22.5" x14ac:dyDescent="0.2">
      <c r="A14" s="305">
        <f>IF(COUNTBLANK(B14)=1," ",COUNTA($B$13:B14))</f>
        <v>1</v>
      </c>
      <c r="B14" s="306" t="s">
        <v>47</v>
      </c>
      <c r="C14" s="302" t="s">
        <v>596</v>
      </c>
      <c r="D14" s="303" t="s">
        <v>55</v>
      </c>
      <c r="E14" s="304">
        <v>48</v>
      </c>
      <c r="F14" s="304"/>
      <c r="G14" s="315"/>
      <c r="H14" s="308"/>
      <c r="I14" s="315"/>
      <c r="J14" s="314"/>
      <c r="K14" s="315"/>
      <c r="L14" s="158"/>
      <c r="M14" s="158"/>
      <c r="N14" s="158"/>
      <c r="O14" s="158"/>
      <c r="P14" s="158"/>
      <c r="Q14" s="159"/>
      <c r="R14" s="65"/>
      <c r="S14" s="65"/>
      <c r="T14" s="65"/>
    </row>
    <row r="15" spans="1:253" s="34" customFormat="1" ht="22.5" x14ac:dyDescent="0.2">
      <c r="A15" s="305">
        <f>IF(COUNTBLANK(B15)=1," ",COUNTA($B$13:B15))</f>
        <v>2</v>
      </c>
      <c r="B15" s="306" t="s">
        <v>47</v>
      </c>
      <c r="C15" s="302" t="s">
        <v>262</v>
      </c>
      <c r="D15" s="303" t="s">
        <v>55</v>
      </c>
      <c r="E15" s="304">
        <v>20</v>
      </c>
      <c r="F15" s="304"/>
      <c r="G15" s="315"/>
      <c r="H15" s="308"/>
      <c r="I15" s="315"/>
      <c r="J15" s="314"/>
      <c r="K15" s="315"/>
      <c r="L15" s="158"/>
      <c r="M15" s="158"/>
      <c r="N15" s="158"/>
      <c r="O15" s="158"/>
      <c r="P15" s="158"/>
      <c r="Q15" s="159"/>
      <c r="R15" s="65"/>
      <c r="S15" s="65"/>
      <c r="T15" s="65"/>
    </row>
    <row r="16" spans="1:253" s="34" customFormat="1" x14ac:dyDescent="0.2">
      <c r="A16" s="305">
        <f>IF(COUNTBLANK(B16)=1," ",COUNTA($B$13:B16))</f>
        <v>3</v>
      </c>
      <c r="B16" s="306" t="s">
        <v>47</v>
      </c>
      <c r="C16" s="302" t="s">
        <v>263</v>
      </c>
      <c r="D16" s="303" t="s">
        <v>49</v>
      </c>
      <c r="E16" s="304">
        <v>6</v>
      </c>
      <c r="F16" s="304"/>
      <c r="G16" s="315"/>
      <c r="H16" s="308"/>
      <c r="I16" s="315"/>
      <c r="J16" s="314"/>
      <c r="K16" s="315"/>
      <c r="L16" s="158"/>
      <c r="M16" s="158"/>
      <c r="N16" s="158"/>
      <c r="O16" s="158"/>
      <c r="P16" s="158"/>
      <c r="Q16" s="159"/>
      <c r="R16" s="65"/>
      <c r="S16" s="65"/>
      <c r="T16" s="65"/>
    </row>
    <row r="17" spans="1:20" ht="22.5" x14ac:dyDescent="0.2">
      <c r="A17" s="305">
        <f>IF(COUNTBLANK(B17)=1," ",COUNTA($B$13:B17))</f>
        <v>4</v>
      </c>
      <c r="B17" s="306" t="s">
        <v>47</v>
      </c>
      <c r="C17" s="302" t="s">
        <v>264</v>
      </c>
      <c r="D17" s="303" t="s">
        <v>76</v>
      </c>
      <c r="E17" s="304">
        <v>0.64000000000000012</v>
      </c>
      <c r="F17" s="307"/>
      <c r="G17" s="307"/>
      <c r="H17" s="308"/>
      <c r="I17" s="307"/>
      <c r="J17" s="309"/>
      <c r="K17" s="307"/>
      <c r="L17" s="158"/>
      <c r="M17" s="158"/>
      <c r="N17" s="158"/>
      <c r="O17" s="158"/>
      <c r="P17" s="158"/>
      <c r="Q17" s="159"/>
      <c r="R17" s="74"/>
      <c r="S17" s="74"/>
      <c r="T17" s="74"/>
    </row>
    <row r="18" spans="1:20" s="107" customFormat="1" x14ac:dyDescent="0.2">
      <c r="A18" s="305" t="str">
        <f>IF(COUNTBLANK(B18)=1," ",COUNTA($B$13:B18))</f>
        <v xml:space="preserve"> </v>
      </c>
      <c r="B18" s="318"/>
      <c r="C18" s="341" t="s">
        <v>265</v>
      </c>
      <c r="D18" s="337" t="s">
        <v>76</v>
      </c>
      <c r="E18" s="307">
        <f>E17*F18</f>
        <v>0.70400000000000018</v>
      </c>
      <c r="F18" s="307">
        <v>1.1000000000000001</v>
      </c>
      <c r="G18" s="307"/>
      <c r="H18" s="307"/>
      <c r="I18" s="307"/>
      <c r="J18" s="307"/>
      <c r="K18" s="307"/>
      <c r="L18" s="158"/>
      <c r="M18" s="158"/>
      <c r="N18" s="158"/>
      <c r="O18" s="158"/>
      <c r="P18" s="158"/>
      <c r="Q18" s="159"/>
      <c r="R18" s="106"/>
      <c r="S18" s="106"/>
      <c r="T18" s="106"/>
    </row>
    <row r="19" spans="1:20" s="107" customFormat="1" x14ac:dyDescent="0.2">
      <c r="A19" s="305" t="str">
        <f>IF(COUNTBLANK(B19)=1," ",COUNTA($B$13:B19))</f>
        <v xml:space="preserve"> </v>
      </c>
      <c r="B19" s="318"/>
      <c r="C19" s="341" t="s">
        <v>266</v>
      </c>
      <c r="D19" s="337" t="s">
        <v>64</v>
      </c>
      <c r="E19" s="307">
        <f>E17*F19</f>
        <v>22.400000000000006</v>
      </c>
      <c r="F19" s="307">
        <v>35</v>
      </c>
      <c r="G19" s="307"/>
      <c r="H19" s="307"/>
      <c r="I19" s="307"/>
      <c r="J19" s="307"/>
      <c r="K19" s="307"/>
      <c r="L19" s="158"/>
      <c r="M19" s="158"/>
      <c r="N19" s="158"/>
      <c r="O19" s="158"/>
      <c r="P19" s="158"/>
      <c r="Q19" s="159"/>
      <c r="R19" s="106"/>
      <c r="S19" s="106"/>
      <c r="T19" s="106"/>
    </row>
    <row r="20" spans="1:20" ht="22.5" x14ac:dyDescent="0.2">
      <c r="A20" s="305">
        <f>IF(COUNTBLANK(B20)=1," ",COUNTA($B$13:B20))</f>
        <v>5</v>
      </c>
      <c r="B20" s="306" t="s">
        <v>47</v>
      </c>
      <c r="C20" s="302" t="s">
        <v>267</v>
      </c>
      <c r="D20" s="303" t="s">
        <v>64</v>
      </c>
      <c r="E20" s="304">
        <v>142.42799999999997</v>
      </c>
      <c r="F20" s="304"/>
      <c r="G20" s="315"/>
      <c r="H20" s="308"/>
      <c r="I20" s="315"/>
      <c r="J20" s="314"/>
      <c r="K20" s="315"/>
      <c r="L20" s="158"/>
      <c r="M20" s="158"/>
      <c r="N20" s="158"/>
      <c r="O20" s="158"/>
      <c r="P20" s="158"/>
      <c r="Q20" s="159"/>
      <c r="R20" s="74"/>
      <c r="S20" s="74"/>
      <c r="T20" s="74"/>
    </row>
    <row r="21" spans="1:20" s="34" customFormat="1" x14ac:dyDescent="0.2">
      <c r="A21" s="305">
        <f>IF(COUNTBLANK(B21)=1," ",COUNTA($B$13:B21))</f>
        <v>6</v>
      </c>
      <c r="B21" s="306" t="s">
        <v>47</v>
      </c>
      <c r="C21" s="302" t="s">
        <v>268</v>
      </c>
      <c r="D21" s="303" t="s">
        <v>55</v>
      </c>
      <c r="E21" s="304">
        <v>6</v>
      </c>
      <c r="F21" s="307"/>
      <c r="G21" s="307"/>
      <c r="H21" s="308"/>
      <c r="I21" s="307"/>
      <c r="J21" s="307"/>
      <c r="K21" s="307"/>
      <c r="L21" s="158"/>
      <c r="M21" s="158"/>
      <c r="N21" s="158"/>
      <c r="O21" s="158"/>
      <c r="P21" s="158"/>
      <c r="Q21" s="159"/>
      <c r="R21" s="65"/>
      <c r="S21" s="65"/>
      <c r="T21" s="65"/>
    </row>
    <row r="22" spans="1:20" s="34" customFormat="1" x14ac:dyDescent="0.2">
      <c r="A22" s="305" t="str">
        <f>IF(COUNTBLANK(B22)=1," ",COUNTA($B$13:B22))</f>
        <v xml:space="preserve"> </v>
      </c>
      <c r="B22" s="318"/>
      <c r="C22" s="340" t="s">
        <v>555</v>
      </c>
      <c r="D22" s="318" t="s">
        <v>64</v>
      </c>
      <c r="E22" s="307">
        <f>E21*F22</f>
        <v>2.4000000000000004</v>
      </c>
      <c r="F22" s="307">
        <v>0.4</v>
      </c>
      <c r="G22" s="307"/>
      <c r="H22" s="307"/>
      <c r="I22" s="307"/>
      <c r="J22" s="307"/>
      <c r="K22" s="307"/>
      <c r="L22" s="158"/>
      <c r="M22" s="158"/>
      <c r="N22" s="158"/>
      <c r="O22" s="158"/>
      <c r="P22" s="158"/>
      <c r="Q22" s="159"/>
      <c r="R22" s="65"/>
      <c r="S22" s="65"/>
      <c r="T22" s="65"/>
    </row>
    <row r="23" spans="1:20" s="468" customFormat="1" ht="22.5" x14ac:dyDescent="0.2">
      <c r="A23" s="305">
        <f>IF(COUNTBLANK(B23)=1," ",COUNTA($B$13:B23))</f>
        <v>7</v>
      </c>
      <c r="B23" s="306" t="s">
        <v>47</v>
      </c>
      <c r="C23" s="302" t="s">
        <v>269</v>
      </c>
      <c r="D23" s="303" t="s">
        <v>76</v>
      </c>
      <c r="E23" s="304">
        <v>0.46499999999999997</v>
      </c>
      <c r="F23" s="307"/>
      <c r="G23" s="307"/>
      <c r="H23" s="308"/>
      <c r="I23" s="307"/>
      <c r="J23" s="309"/>
      <c r="K23" s="307"/>
      <c r="L23" s="158"/>
      <c r="M23" s="158"/>
      <c r="N23" s="158"/>
      <c r="O23" s="158"/>
      <c r="P23" s="158"/>
      <c r="Q23" s="159"/>
      <c r="R23" s="467"/>
      <c r="S23" s="467"/>
      <c r="T23" s="467"/>
    </row>
    <row r="24" spans="1:20" s="468" customFormat="1" x14ac:dyDescent="0.2">
      <c r="A24" s="305" t="str">
        <f>IF(COUNTBLANK(B24)=1," ",COUNTA($B$13:B24))</f>
        <v xml:space="preserve"> </v>
      </c>
      <c r="B24" s="318"/>
      <c r="C24" s="341" t="s">
        <v>265</v>
      </c>
      <c r="D24" s="337" t="s">
        <v>76</v>
      </c>
      <c r="E24" s="307">
        <f>E23*F24</f>
        <v>0.51149999999999995</v>
      </c>
      <c r="F24" s="307">
        <v>1.1000000000000001</v>
      </c>
      <c r="G24" s="307"/>
      <c r="H24" s="307"/>
      <c r="I24" s="307"/>
      <c r="J24" s="307"/>
      <c r="K24" s="307"/>
      <c r="L24" s="158"/>
      <c r="M24" s="158"/>
      <c r="N24" s="158"/>
      <c r="O24" s="158"/>
      <c r="P24" s="158"/>
      <c r="Q24" s="159"/>
      <c r="R24" s="467"/>
      <c r="S24" s="467"/>
      <c r="T24" s="467"/>
    </row>
    <row r="25" spans="1:20" s="166" customFormat="1" x14ac:dyDescent="0.2">
      <c r="A25" s="305" t="str">
        <f>IF(COUNTBLANK(B25)=1," ",COUNTA($B$13:B25))</f>
        <v xml:space="preserve"> </v>
      </c>
      <c r="B25" s="339"/>
      <c r="C25" s="302" t="s">
        <v>270</v>
      </c>
      <c r="D25" s="303" t="s">
        <v>78</v>
      </c>
      <c r="E25" s="304">
        <v>80</v>
      </c>
      <c r="F25" s="304"/>
      <c r="G25" s="304"/>
      <c r="H25" s="304"/>
      <c r="I25" s="304"/>
      <c r="J25" s="304"/>
      <c r="K25" s="304"/>
      <c r="L25" s="158"/>
      <c r="M25" s="158"/>
      <c r="N25" s="158"/>
      <c r="O25" s="158"/>
      <c r="P25" s="158"/>
      <c r="Q25" s="159"/>
      <c r="R25" s="165"/>
      <c r="S25" s="165"/>
      <c r="T25" s="165"/>
    </row>
    <row r="26" spans="1:20" s="34" customFormat="1" x14ac:dyDescent="0.2">
      <c r="A26" s="305" t="str">
        <f>IF(COUNTBLANK(B26)=1," ",COUNTA($B$13:B26))</f>
        <v xml:space="preserve"> </v>
      </c>
      <c r="B26" s="339"/>
      <c r="C26" s="302" t="s">
        <v>271</v>
      </c>
      <c r="D26" s="303" t="s">
        <v>78</v>
      </c>
      <c r="E26" s="304">
        <v>132</v>
      </c>
      <c r="F26" s="304"/>
      <c r="G26" s="304"/>
      <c r="H26" s="304"/>
      <c r="I26" s="304"/>
      <c r="J26" s="304"/>
      <c r="K26" s="304"/>
      <c r="L26" s="158"/>
      <c r="M26" s="158"/>
      <c r="N26" s="158"/>
      <c r="O26" s="158"/>
      <c r="P26" s="158"/>
      <c r="Q26" s="159"/>
      <c r="R26" s="65"/>
      <c r="S26" s="65"/>
      <c r="T26" s="65"/>
    </row>
    <row r="27" spans="1:20" s="166" customFormat="1" x14ac:dyDescent="0.2">
      <c r="A27" s="305" t="str">
        <f>IF(COUNTBLANK(B27)=1," ",COUNTA($B$13:B27))</f>
        <v xml:space="preserve"> </v>
      </c>
      <c r="B27" s="339"/>
      <c r="C27" s="302" t="s">
        <v>272</v>
      </c>
      <c r="D27" s="303" t="s">
        <v>78</v>
      </c>
      <c r="E27" s="304">
        <v>132</v>
      </c>
      <c r="F27" s="304"/>
      <c r="G27" s="304"/>
      <c r="H27" s="304"/>
      <c r="I27" s="304"/>
      <c r="J27" s="304"/>
      <c r="K27" s="304"/>
      <c r="L27" s="158"/>
      <c r="M27" s="158"/>
      <c r="N27" s="158"/>
      <c r="O27" s="158"/>
      <c r="P27" s="158"/>
      <c r="Q27" s="159"/>
      <c r="R27" s="165"/>
      <c r="S27" s="165"/>
      <c r="T27" s="165"/>
    </row>
    <row r="28" spans="1:20" s="34" customFormat="1" x14ac:dyDescent="0.2">
      <c r="A28" s="305">
        <f>IF(COUNTBLANK(B28)=1," ",COUNTA($B$13:B28))</f>
        <v>8</v>
      </c>
      <c r="B28" s="306" t="s">
        <v>47</v>
      </c>
      <c r="C28" s="302" t="s">
        <v>273</v>
      </c>
      <c r="D28" s="303" t="s">
        <v>76</v>
      </c>
      <c r="E28" s="304">
        <v>9.6000000000000014</v>
      </c>
      <c r="F28" s="304"/>
      <c r="G28" s="307"/>
      <c r="H28" s="308"/>
      <c r="I28" s="307"/>
      <c r="J28" s="309"/>
      <c r="K28" s="307"/>
      <c r="L28" s="158"/>
      <c r="M28" s="158"/>
      <c r="N28" s="158"/>
      <c r="O28" s="158"/>
      <c r="P28" s="158"/>
      <c r="Q28" s="159"/>
      <c r="R28" s="65"/>
      <c r="S28" s="65"/>
      <c r="T28" s="65"/>
    </row>
    <row r="29" spans="1:20" s="34" customFormat="1" x14ac:dyDescent="0.2">
      <c r="A29" s="305">
        <f>IF(COUNTBLANK(B29)=1," ",COUNTA($B$13:B29))</f>
        <v>9</v>
      </c>
      <c r="B29" s="306" t="s">
        <v>47</v>
      </c>
      <c r="C29" s="302" t="s">
        <v>274</v>
      </c>
      <c r="D29" s="303" t="s">
        <v>55</v>
      </c>
      <c r="E29" s="304">
        <v>48</v>
      </c>
      <c r="F29" s="304"/>
      <c r="G29" s="307"/>
      <c r="H29" s="308"/>
      <c r="I29" s="307"/>
      <c r="J29" s="309"/>
      <c r="K29" s="307"/>
      <c r="L29" s="158"/>
      <c r="M29" s="158"/>
      <c r="N29" s="158"/>
      <c r="O29" s="158"/>
      <c r="P29" s="158"/>
      <c r="Q29" s="159"/>
      <c r="R29" s="65"/>
      <c r="S29" s="65"/>
      <c r="T29" s="65"/>
    </row>
    <row r="30" spans="1:20" s="47" customFormat="1" ht="22.5" x14ac:dyDescent="0.2">
      <c r="A30" s="305">
        <f>IF(COUNTBLANK(B30)=1," ",COUNTA($B$13:B30))</f>
        <v>10</v>
      </c>
      <c r="B30" s="306" t="s">
        <v>47</v>
      </c>
      <c r="C30" s="302" t="s">
        <v>275</v>
      </c>
      <c r="D30" s="303" t="s">
        <v>55</v>
      </c>
      <c r="E30" s="304">
        <v>25.6</v>
      </c>
      <c r="F30" s="307"/>
      <c r="G30" s="307"/>
      <c r="H30" s="308"/>
      <c r="I30" s="309"/>
      <c r="J30" s="309"/>
      <c r="K30" s="307"/>
      <c r="L30" s="158"/>
      <c r="M30" s="158"/>
      <c r="N30" s="158"/>
      <c r="O30" s="158"/>
      <c r="P30" s="158"/>
      <c r="Q30" s="159"/>
      <c r="R30" s="311"/>
      <c r="S30" s="311"/>
      <c r="T30" s="311"/>
    </row>
    <row r="31" spans="1:20" x14ac:dyDescent="0.2">
      <c r="A31" s="305" t="str">
        <f>IF(COUNTBLANK(B31)=1," ",COUNTA($B$13:B31))</f>
        <v xml:space="preserve"> </v>
      </c>
      <c r="B31" s="318"/>
      <c r="C31" s="338" t="s">
        <v>68</v>
      </c>
      <c r="D31" s="318" t="s">
        <v>55</v>
      </c>
      <c r="E31" s="307">
        <f>E30*F31</f>
        <v>26.880000000000003</v>
      </c>
      <c r="F31" s="307">
        <v>1.05</v>
      </c>
      <c r="G31" s="307"/>
      <c r="H31" s="307"/>
      <c r="I31" s="307"/>
      <c r="J31" s="307"/>
      <c r="K31" s="307"/>
      <c r="L31" s="158"/>
      <c r="M31" s="158"/>
      <c r="N31" s="158"/>
      <c r="O31" s="158"/>
      <c r="P31" s="158"/>
      <c r="Q31" s="159"/>
      <c r="R31" s="74"/>
      <c r="S31" s="74"/>
      <c r="T31" s="74"/>
    </row>
    <row r="32" spans="1:20" x14ac:dyDescent="0.2">
      <c r="A32" s="305" t="str">
        <f>IF(COUNTBLANK(B32)=1," ",COUNTA($B$13:B32))</f>
        <v xml:space="preserve"> </v>
      </c>
      <c r="B32" s="318"/>
      <c r="C32" s="338" t="s">
        <v>250</v>
      </c>
      <c r="D32" s="318" t="s">
        <v>64</v>
      </c>
      <c r="E32" s="307">
        <f>E30*F32</f>
        <v>230.4</v>
      </c>
      <c r="F32" s="307">
        <v>9</v>
      </c>
      <c r="G32" s="307"/>
      <c r="H32" s="307"/>
      <c r="I32" s="307"/>
      <c r="J32" s="307"/>
      <c r="K32" s="307"/>
      <c r="L32" s="158"/>
      <c r="M32" s="158"/>
      <c r="N32" s="158"/>
      <c r="O32" s="158"/>
      <c r="P32" s="158"/>
      <c r="Q32" s="159"/>
      <c r="R32" s="74"/>
      <c r="S32" s="74"/>
      <c r="T32" s="74"/>
    </row>
    <row r="33" spans="1:20" x14ac:dyDescent="0.2">
      <c r="A33" s="305" t="str">
        <f>IF(COUNTBLANK(B33)=1," ",COUNTA($B$13:B33))</f>
        <v xml:space="preserve"> </v>
      </c>
      <c r="B33" s="318"/>
      <c r="C33" s="539" t="s">
        <v>544</v>
      </c>
      <c r="D33" s="316" t="s">
        <v>125</v>
      </c>
      <c r="E33" s="304">
        <f>ROUNDUP(E30*F33,2)</f>
        <v>6.4</v>
      </c>
      <c r="F33" s="315">
        <v>0.25</v>
      </c>
      <c r="G33" s="315"/>
      <c r="H33" s="315"/>
      <c r="I33" s="315"/>
      <c r="J33" s="315"/>
      <c r="K33" s="307"/>
      <c r="L33" s="158"/>
      <c r="M33" s="158"/>
      <c r="N33" s="158"/>
      <c r="O33" s="158"/>
      <c r="P33" s="158"/>
      <c r="Q33" s="159"/>
      <c r="R33" s="74"/>
      <c r="S33" s="74"/>
      <c r="T33" s="74"/>
    </row>
    <row r="34" spans="1:20" ht="22.5" x14ac:dyDescent="0.2">
      <c r="A34" s="305">
        <f>IF(COUNTBLANK(B34)=1," ",COUNTA($B$13:B34))</f>
        <v>11</v>
      </c>
      <c r="B34" s="306" t="s">
        <v>47</v>
      </c>
      <c r="C34" s="302" t="s">
        <v>276</v>
      </c>
      <c r="D34" s="303" t="s">
        <v>55</v>
      </c>
      <c r="E34" s="304">
        <v>25.6</v>
      </c>
      <c r="F34" s="307"/>
      <c r="G34" s="307"/>
      <c r="H34" s="308"/>
      <c r="I34" s="309"/>
      <c r="J34" s="309"/>
      <c r="K34" s="307"/>
      <c r="L34" s="158"/>
      <c r="M34" s="158"/>
      <c r="N34" s="158"/>
      <c r="O34" s="158"/>
      <c r="P34" s="158"/>
      <c r="Q34" s="159"/>
      <c r="R34" s="74"/>
      <c r="S34" s="74"/>
      <c r="T34" s="74"/>
    </row>
    <row r="35" spans="1:20" s="166" customFormat="1" x14ac:dyDescent="0.2">
      <c r="A35" s="305" t="str">
        <f>IF(COUNTBLANK(B35)=1," ",COUNTA($B$13:B35))</f>
        <v xml:space="preserve"> </v>
      </c>
      <c r="B35" s="318"/>
      <c r="C35" s="338" t="s">
        <v>277</v>
      </c>
      <c r="D35" s="318" t="s">
        <v>64</v>
      </c>
      <c r="E35" s="307">
        <f>E34*F35</f>
        <v>2.5600000000000005</v>
      </c>
      <c r="F35" s="307">
        <v>0.1</v>
      </c>
      <c r="G35" s="307"/>
      <c r="H35" s="307"/>
      <c r="I35" s="307"/>
      <c r="J35" s="307"/>
      <c r="K35" s="307"/>
      <c r="L35" s="158"/>
      <c r="M35" s="158"/>
      <c r="N35" s="158"/>
      <c r="O35" s="158"/>
      <c r="P35" s="158"/>
      <c r="Q35" s="159"/>
      <c r="R35" s="165"/>
      <c r="S35" s="165"/>
      <c r="T35" s="165"/>
    </row>
    <row r="36" spans="1:20" s="34" customFormat="1" x14ac:dyDescent="0.2">
      <c r="A36" s="305" t="str">
        <f>IF(COUNTBLANK(B36)=1," ",COUNTA($B$13:B36))</f>
        <v xml:space="preserve"> </v>
      </c>
      <c r="B36" s="318"/>
      <c r="C36" s="338" t="s">
        <v>250</v>
      </c>
      <c r="D36" s="318" t="s">
        <v>64</v>
      </c>
      <c r="E36" s="307">
        <f>E34*F36</f>
        <v>230.4</v>
      </c>
      <c r="F36" s="307">
        <v>9</v>
      </c>
      <c r="G36" s="307"/>
      <c r="H36" s="307"/>
      <c r="I36" s="307"/>
      <c r="J36" s="307"/>
      <c r="K36" s="307"/>
      <c r="L36" s="158"/>
      <c r="M36" s="158"/>
      <c r="N36" s="158"/>
      <c r="O36" s="158"/>
      <c r="P36" s="158"/>
      <c r="Q36" s="159"/>
      <c r="R36" s="65"/>
      <c r="S36" s="65"/>
      <c r="T36" s="65"/>
    </row>
    <row r="37" spans="1:20" s="47" customFormat="1" x14ac:dyDescent="0.2">
      <c r="A37" s="305" t="str">
        <f>IF(COUNTBLANK(B37)=1," ",COUNTA($B$13:B37))</f>
        <v xml:space="preserve"> </v>
      </c>
      <c r="B37" s="318"/>
      <c r="C37" s="338" t="s">
        <v>65</v>
      </c>
      <c r="D37" s="318" t="s">
        <v>55</v>
      </c>
      <c r="E37" s="307">
        <f>E34*F37</f>
        <v>28.160000000000004</v>
      </c>
      <c r="F37" s="307">
        <v>1.1000000000000001</v>
      </c>
      <c r="G37" s="307"/>
      <c r="H37" s="307"/>
      <c r="I37" s="307"/>
      <c r="J37" s="307"/>
      <c r="K37" s="307"/>
      <c r="L37" s="158"/>
      <c r="M37" s="158"/>
      <c r="N37" s="158"/>
      <c r="O37" s="158"/>
      <c r="P37" s="158"/>
      <c r="Q37" s="159"/>
      <c r="R37" s="311"/>
      <c r="S37" s="311"/>
      <c r="T37" s="311"/>
    </row>
    <row r="38" spans="1:20" x14ac:dyDescent="0.2">
      <c r="A38" s="305" t="str">
        <f>IF(COUNTBLANK(B38)=1," ",COUNTA($B$13:B38))</f>
        <v xml:space="preserve"> </v>
      </c>
      <c r="B38" s="316"/>
      <c r="C38" s="57" t="s">
        <v>232</v>
      </c>
      <c r="D38" s="316" t="s">
        <v>64</v>
      </c>
      <c r="E38" s="304">
        <f>ROUNDUP(E34*F38,0)</f>
        <v>16</v>
      </c>
      <c r="F38" s="315">
        <v>0.6</v>
      </c>
      <c r="G38" s="315"/>
      <c r="H38" s="315"/>
      <c r="I38" s="315"/>
      <c r="J38" s="315"/>
      <c r="K38" s="315"/>
      <c r="L38" s="158"/>
      <c r="M38" s="158"/>
      <c r="N38" s="158"/>
      <c r="O38" s="158"/>
      <c r="P38" s="158"/>
      <c r="Q38" s="159"/>
      <c r="R38" s="74"/>
      <c r="S38" s="74"/>
      <c r="T38" s="74"/>
    </row>
    <row r="39" spans="1:20" x14ac:dyDescent="0.2">
      <c r="A39" s="305" t="str">
        <f>IF(COUNTBLANK(B39)=1," ",COUNTA($B$13:B39))</f>
        <v xml:space="preserve"> </v>
      </c>
      <c r="B39" s="318"/>
      <c r="C39" s="338" t="s">
        <v>278</v>
      </c>
      <c r="D39" s="318" t="s">
        <v>279</v>
      </c>
      <c r="E39" s="307">
        <f>E34*F39</f>
        <v>3.84</v>
      </c>
      <c r="F39" s="307">
        <v>0.15</v>
      </c>
      <c r="G39" s="307"/>
      <c r="H39" s="307"/>
      <c r="I39" s="307"/>
      <c r="J39" s="307"/>
      <c r="K39" s="307"/>
      <c r="L39" s="158"/>
      <c r="M39" s="158"/>
      <c r="N39" s="158"/>
      <c r="O39" s="158"/>
      <c r="P39" s="158"/>
      <c r="Q39" s="159"/>
      <c r="R39" s="74"/>
      <c r="S39" s="74"/>
      <c r="T39" s="74"/>
    </row>
    <row r="40" spans="1:20" s="166" customFormat="1" ht="22.5" x14ac:dyDescent="0.2">
      <c r="A40" s="305">
        <f>IF(COUNTBLANK(B40)=1," ",COUNTA($B$13:B40))</f>
        <v>12</v>
      </c>
      <c r="B40" s="306" t="s">
        <v>47</v>
      </c>
      <c r="C40" s="302" t="s">
        <v>280</v>
      </c>
      <c r="D40" s="303" t="s">
        <v>55</v>
      </c>
      <c r="E40" s="304">
        <v>3.84</v>
      </c>
      <c r="F40" s="304"/>
      <c r="G40" s="307"/>
      <c r="H40" s="308"/>
      <c r="I40" s="307"/>
      <c r="J40" s="309"/>
      <c r="K40" s="307"/>
      <c r="L40" s="158"/>
      <c r="M40" s="158"/>
      <c r="N40" s="158"/>
      <c r="O40" s="158"/>
      <c r="P40" s="158"/>
      <c r="Q40" s="159"/>
      <c r="R40" s="165"/>
      <c r="S40" s="165"/>
      <c r="T40" s="165"/>
    </row>
    <row r="41" spans="1:20" s="166" customFormat="1" ht="22.5" x14ac:dyDescent="0.2">
      <c r="A41" s="305">
        <f>IF(COUNTBLANK(B41)=1," ",COUNTA($B$13:B41))</f>
        <v>13</v>
      </c>
      <c r="B41" s="306" t="s">
        <v>47</v>
      </c>
      <c r="C41" s="302" t="s">
        <v>556</v>
      </c>
      <c r="D41" s="303" t="s">
        <v>55</v>
      </c>
      <c r="E41" s="304">
        <v>16.64</v>
      </c>
      <c r="F41" s="304"/>
      <c r="G41" s="307"/>
      <c r="H41" s="308"/>
      <c r="I41" s="307"/>
      <c r="J41" s="309"/>
      <c r="K41" s="307"/>
      <c r="L41" s="158"/>
      <c r="M41" s="158"/>
      <c r="N41" s="158"/>
      <c r="O41" s="158"/>
      <c r="P41" s="158"/>
      <c r="Q41" s="159"/>
      <c r="R41" s="165"/>
      <c r="S41" s="165"/>
      <c r="T41" s="165"/>
    </row>
    <row r="42" spans="1:20" s="166" customFormat="1" ht="22.5" x14ac:dyDescent="0.2">
      <c r="A42" s="305">
        <f>IF(COUNTBLANK(B42)=1," ",COUNTA($B$13:B42))</f>
        <v>14</v>
      </c>
      <c r="B42" s="306" t="s">
        <v>47</v>
      </c>
      <c r="C42" s="302" t="s">
        <v>281</v>
      </c>
      <c r="D42" s="303" t="s">
        <v>55</v>
      </c>
      <c r="E42" s="304">
        <v>14.4</v>
      </c>
      <c r="F42" s="304"/>
      <c r="G42" s="307"/>
      <c r="H42" s="308"/>
      <c r="I42" s="307"/>
      <c r="J42" s="309"/>
      <c r="K42" s="307"/>
      <c r="L42" s="158"/>
      <c r="M42" s="158"/>
      <c r="N42" s="158"/>
      <c r="O42" s="158"/>
      <c r="P42" s="158"/>
      <c r="Q42" s="159"/>
      <c r="R42" s="165"/>
      <c r="S42" s="165"/>
      <c r="T42" s="165"/>
    </row>
    <row r="43" spans="1:20" x14ac:dyDescent="0.2">
      <c r="A43" s="305">
        <f>IF(COUNTBLANK(B43)=1," ",COUNTA($B$13:B43))</f>
        <v>15</v>
      </c>
      <c r="B43" s="306" t="s">
        <v>47</v>
      </c>
      <c r="C43" s="302" t="s">
        <v>557</v>
      </c>
      <c r="D43" s="303" t="s">
        <v>55</v>
      </c>
      <c r="E43" s="304">
        <v>48</v>
      </c>
      <c r="F43" s="304"/>
      <c r="G43" s="307"/>
      <c r="H43" s="308"/>
      <c r="I43" s="307"/>
      <c r="J43" s="309"/>
      <c r="K43" s="307"/>
      <c r="L43" s="158"/>
      <c r="M43" s="158"/>
      <c r="N43" s="158"/>
      <c r="O43" s="158"/>
      <c r="P43" s="158"/>
      <c r="Q43" s="159"/>
      <c r="R43" s="74"/>
      <c r="S43" s="74"/>
      <c r="T43" s="74"/>
    </row>
    <row r="44" spans="1:20" s="166" customFormat="1" x14ac:dyDescent="0.2">
      <c r="A44" s="305">
        <f>IF(COUNTBLANK(B44)=1," ",COUNTA($B$13:B44))</f>
        <v>16</v>
      </c>
      <c r="B44" s="306" t="s">
        <v>47</v>
      </c>
      <c r="C44" s="302" t="s">
        <v>558</v>
      </c>
      <c r="D44" s="303" t="s">
        <v>55</v>
      </c>
      <c r="E44" s="304">
        <v>48</v>
      </c>
      <c r="F44" s="304"/>
      <c r="G44" s="307"/>
      <c r="H44" s="308"/>
      <c r="I44" s="307"/>
      <c r="J44" s="309"/>
      <c r="K44" s="307"/>
      <c r="L44" s="158"/>
      <c r="M44" s="158"/>
      <c r="N44" s="158"/>
      <c r="O44" s="158"/>
      <c r="P44" s="158"/>
      <c r="Q44" s="159"/>
      <c r="R44" s="165"/>
      <c r="S44" s="165"/>
      <c r="T44" s="165"/>
    </row>
    <row r="45" spans="1:20" s="166" customFormat="1" x14ac:dyDescent="0.2">
      <c r="A45" s="305">
        <f>IF(COUNTBLANK(B45)=1," ",COUNTA($B$13:B45))</f>
        <v>17</v>
      </c>
      <c r="B45" s="306" t="s">
        <v>47</v>
      </c>
      <c r="C45" s="302" t="s">
        <v>282</v>
      </c>
      <c r="D45" s="303" t="s">
        <v>49</v>
      </c>
      <c r="E45" s="304">
        <v>32</v>
      </c>
      <c r="F45" s="307"/>
      <c r="G45" s="307"/>
      <c r="H45" s="308"/>
      <c r="I45" s="307"/>
      <c r="J45" s="307"/>
      <c r="K45" s="307"/>
      <c r="L45" s="158"/>
      <c r="M45" s="158"/>
      <c r="N45" s="158"/>
      <c r="O45" s="158"/>
      <c r="P45" s="158"/>
      <c r="Q45" s="159"/>
      <c r="R45" s="165"/>
      <c r="S45" s="165"/>
      <c r="T45" s="165"/>
    </row>
    <row r="46" spans="1:20" s="166" customFormat="1" x14ac:dyDescent="0.2">
      <c r="A46" s="305">
        <f>IF(COUNTBLANK(B46)=1," ",COUNTA($B$13:B46))</f>
        <v>18</v>
      </c>
      <c r="B46" s="306" t="s">
        <v>47</v>
      </c>
      <c r="C46" s="302" t="s">
        <v>283</v>
      </c>
      <c r="D46" s="303" t="s">
        <v>49</v>
      </c>
      <c r="E46" s="304">
        <v>32</v>
      </c>
      <c r="F46" s="307"/>
      <c r="G46" s="307"/>
      <c r="H46" s="308"/>
      <c r="I46" s="307"/>
      <c r="J46" s="307"/>
      <c r="K46" s="307"/>
      <c r="L46" s="158"/>
      <c r="M46" s="158"/>
      <c r="N46" s="158"/>
      <c r="O46" s="158"/>
      <c r="P46" s="158"/>
      <c r="Q46" s="159"/>
      <c r="R46" s="165"/>
      <c r="S46" s="165"/>
      <c r="T46" s="165"/>
    </row>
    <row r="47" spans="1:20" s="166" customFormat="1" ht="22.5" x14ac:dyDescent="0.2">
      <c r="A47" s="305" t="str">
        <f>IF(COUNTBLANK(B47)=1," ",COUNTA($B$13:B47))</f>
        <v xml:space="preserve"> </v>
      </c>
      <c r="B47" s="339"/>
      <c r="C47" s="335" t="s">
        <v>284</v>
      </c>
      <c r="D47" s="303"/>
      <c r="E47" s="304"/>
      <c r="F47" s="304"/>
      <c r="G47" s="304"/>
      <c r="H47" s="304"/>
      <c r="I47" s="304"/>
      <c r="J47" s="304"/>
      <c r="K47" s="304"/>
      <c r="L47" s="158"/>
      <c r="M47" s="158"/>
      <c r="N47" s="158"/>
      <c r="O47" s="158"/>
      <c r="P47" s="158"/>
      <c r="Q47" s="159"/>
      <c r="R47" s="165"/>
      <c r="S47" s="165"/>
      <c r="T47" s="165"/>
    </row>
    <row r="48" spans="1:20" s="166" customFormat="1" ht="22.5" x14ac:dyDescent="0.2">
      <c r="A48" s="305">
        <f>IF(COUNTBLANK(B48)=1," ",COUNTA($B$13:B48))</f>
        <v>19</v>
      </c>
      <c r="B48" s="306" t="s">
        <v>47</v>
      </c>
      <c r="C48" s="302" t="s">
        <v>285</v>
      </c>
      <c r="D48" s="303" t="s">
        <v>55</v>
      </c>
      <c r="E48" s="304">
        <v>9.6</v>
      </c>
      <c r="F48" s="304"/>
      <c r="G48" s="307"/>
      <c r="H48" s="308"/>
      <c r="I48" s="307"/>
      <c r="J48" s="309"/>
      <c r="K48" s="307"/>
      <c r="L48" s="158"/>
      <c r="M48" s="158"/>
      <c r="N48" s="158"/>
      <c r="O48" s="158"/>
      <c r="P48" s="158"/>
      <c r="Q48" s="159"/>
      <c r="R48" s="165"/>
      <c r="S48" s="165"/>
      <c r="T48" s="165"/>
    </row>
    <row r="49" spans="1:20" s="34" customFormat="1" x14ac:dyDescent="0.2">
      <c r="A49" s="305">
        <f>IF(COUNTBLANK(B49)=1," ",COUNTA($B$13:B49))</f>
        <v>20</v>
      </c>
      <c r="B49" s="306" t="s">
        <v>47</v>
      </c>
      <c r="C49" s="302" t="s">
        <v>286</v>
      </c>
      <c r="D49" s="303" t="s">
        <v>49</v>
      </c>
      <c r="E49" s="304">
        <v>32</v>
      </c>
      <c r="F49" s="304"/>
      <c r="G49" s="307"/>
      <c r="H49" s="308"/>
      <c r="I49" s="307"/>
      <c r="J49" s="309"/>
      <c r="K49" s="307"/>
      <c r="L49" s="158"/>
      <c r="M49" s="158"/>
      <c r="N49" s="158"/>
      <c r="O49" s="158"/>
      <c r="P49" s="158"/>
      <c r="Q49" s="159"/>
      <c r="R49" s="65"/>
      <c r="S49" s="65"/>
      <c r="T49" s="65"/>
    </row>
    <row r="50" spans="1:20" s="166" customFormat="1" ht="33.75" x14ac:dyDescent="0.2">
      <c r="A50" s="305">
        <f>IF(COUNTBLANK(B50)=1," ",COUNTA($B$13:B50))</f>
        <v>21</v>
      </c>
      <c r="B50" s="306" t="s">
        <v>47</v>
      </c>
      <c r="C50" s="302" t="s">
        <v>560</v>
      </c>
      <c r="D50" s="303" t="s">
        <v>55</v>
      </c>
      <c r="E50" s="304">
        <v>36.799999999999997</v>
      </c>
      <c r="F50" s="304"/>
      <c r="G50" s="307"/>
      <c r="H50" s="308"/>
      <c r="I50" s="307"/>
      <c r="J50" s="309"/>
      <c r="K50" s="307"/>
      <c r="L50" s="158"/>
      <c r="M50" s="158"/>
      <c r="N50" s="158"/>
      <c r="O50" s="158"/>
      <c r="P50" s="158"/>
      <c r="Q50" s="159"/>
      <c r="R50" s="165"/>
      <c r="S50" s="165"/>
      <c r="T50" s="165"/>
    </row>
    <row r="51" spans="1:20" s="34" customFormat="1" x14ac:dyDescent="0.2">
      <c r="A51" s="305">
        <f>IF(COUNTBLANK(B51)=1," ",COUNTA($B$13:B51))</f>
        <v>22</v>
      </c>
      <c r="B51" s="306" t="s">
        <v>47</v>
      </c>
      <c r="C51" s="302" t="s">
        <v>287</v>
      </c>
      <c r="D51" s="303" t="s">
        <v>49</v>
      </c>
      <c r="E51" s="304">
        <v>32</v>
      </c>
      <c r="F51" s="304"/>
      <c r="G51" s="307"/>
      <c r="H51" s="308"/>
      <c r="I51" s="307"/>
      <c r="J51" s="309"/>
      <c r="K51" s="307"/>
      <c r="L51" s="158"/>
      <c r="M51" s="158"/>
      <c r="N51" s="158"/>
      <c r="O51" s="158"/>
      <c r="P51" s="158"/>
      <c r="Q51" s="159"/>
      <c r="R51" s="65"/>
      <c r="S51" s="65"/>
      <c r="T51" s="65"/>
    </row>
    <row r="52" spans="1:20" s="34" customFormat="1" ht="22.5" x14ac:dyDescent="0.2">
      <c r="A52" s="305">
        <f>IF(COUNTBLANK(B52)=1," ",COUNTA($B$13:B52))</f>
        <v>23</v>
      </c>
      <c r="B52" s="306" t="s">
        <v>47</v>
      </c>
      <c r="C52" s="302" t="s">
        <v>288</v>
      </c>
      <c r="D52" s="303" t="s">
        <v>49</v>
      </c>
      <c r="E52" s="304">
        <v>32.32</v>
      </c>
      <c r="F52" s="304"/>
      <c r="G52" s="307"/>
      <c r="H52" s="308"/>
      <c r="I52" s="307"/>
      <c r="J52" s="309"/>
      <c r="K52" s="307"/>
      <c r="L52" s="158"/>
      <c r="M52" s="158"/>
      <c r="N52" s="158"/>
      <c r="O52" s="158"/>
      <c r="P52" s="158"/>
      <c r="Q52" s="159"/>
      <c r="R52" s="65"/>
      <c r="S52" s="65"/>
      <c r="T52" s="65"/>
    </row>
    <row r="53" spans="1:20" s="47" customFormat="1" ht="22.5" x14ac:dyDescent="0.2">
      <c r="A53" s="305">
        <f>IF(COUNTBLANK(B53)=1," ",COUNTA($B$13:B53))</f>
        <v>24</v>
      </c>
      <c r="B53" s="306" t="s">
        <v>47</v>
      </c>
      <c r="C53" s="302" t="s">
        <v>289</v>
      </c>
      <c r="D53" s="303" t="s">
        <v>78</v>
      </c>
      <c r="E53" s="304">
        <v>6</v>
      </c>
      <c r="F53" s="304"/>
      <c r="G53" s="307"/>
      <c r="H53" s="308"/>
      <c r="I53" s="307"/>
      <c r="J53" s="309"/>
      <c r="K53" s="307"/>
      <c r="L53" s="158"/>
      <c r="M53" s="158"/>
      <c r="N53" s="158"/>
      <c r="O53" s="158"/>
      <c r="P53" s="158"/>
      <c r="Q53" s="159"/>
      <c r="R53" s="311"/>
      <c r="S53" s="311"/>
      <c r="T53" s="311"/>
    </row>
    <row r="54" spans="1:20" s="166" customFormat="1" x14ac:dyDescent="0.2">
      <c r="A54" s="305" t="str">
        <f>IF(COUNTBLANK(B54)=1," ",COUNTA($B$13:B54))</f>
        <v xml:space="preserve"> </v>
      </c>
      <c r="B54" s="302"/>
      <c r="C54" s="302"/>
      <c r="D54" s="302"/>
      <c r="E54" s="304"/>
      <c r="F54" s="304"/>
      <c r="G54" s="304"/>
      <c r="H54" s="304"/>
      <c r="I54" s="304"/>
      <c r="J54" s="304"/>
      <c r="K54" s="304"/>
      <c r="L54" s="158"/>
      <c r="M54" s="158"/>
      <c r="N54" s="158"/>
      <c r="O54" s="158"/>
      <c r="P54" s="158"/>
      <c r="Q54" s="159"/>
      <c r="R54" s="165"/>
      <c r="S54" s="165"/>
      <c r="T54" s="165"/>
    </row>
    <row r="55" spans="1:20" ht="22.5" x14ac:dyDescent="0.2">
      <c r="A55" s="305" t="str">
        <f>IF(COUNTBLANK(B55)=1," ",COUNTA($B$13:B55))</f>
        <v xml:space="preserve"> </v>
      </c>
      <c r="B55" s="316"/>
      <c r="C55" s="332" t="s">
        <v>477</v>
      </c>
      <c r="D55" s="303"/>
      <c r="E55" s="304"/>
      <c r="F55" s="304"/>
      <c r="G55" s="304"/>
      <c r="H55" s="342"/>
      <c r="I55" s="343"/>
      <c r="J55" s="304"/>
      <c r="K55" s="304"/>
      <c r="L55" s="158"/>
      <c r="M55" s="158"/>
      <c r="N55" s="158"/>
      <c r="O55" s="158"/>
      <c r="P55" s="158"/>
      <c r="Q55" s="159"/>
      <c r="R55" s="74"/>
      <c r="S55" s="74"/>
      <c r="T55" s="74"/>
    </row>
    <row r="56" spans="1:20" ht="22.5" x14ac:dyDescent="0.2">
      <c r="A56" s="305">
        <f>IF(COUNTBLANK(B56)=1," ",COUNTA($B$13:B56))</f>
        <v>25</v>
      </c>
      <c r="B56" s="306" t="s">
        <v>47</v>
      </c>
      <c r="C56" s="302" t="s">
        <v>291</v>
      </c>
      <c r="D56" s="303" t="s">
        <v>78</v>
      </c>
      <c r="E56" s="304">
        <v>2</v>
      </c>
      <c r="F56" s="304"/>
      <c r="G56" s="307"/>
      <c r="H56" s="308"/>
      <c r="I56" s="307"/>
      <c r="J56" s="307"/>
      <c r="K56" s="307"/>
      <c r="L56" s="158"/>
      <c r="M56" s="158"/>
      <c r="N56" s="158"/>
      <c r="O56" s="158"/>
      <c r="P56" s="158"/>
      <c r="Q56" s="159"/>
      <c r="R56" s="74"/>
      <c r="S56" s="74"/>
      <c r="T56" s="74"/>
    </row>
    <row r="57" spans="1:20" s="166" customFormat="1" ht="22.5" x14ac:dyDescent="0.2">
      <c r="A57" s="305">
        <f>IF(COUNTBLANK(B57)=1," ",COUNTA($B$13:B57))</f>
        <v>26</v>
      </c>
      <c r="B57" s="306" t="s">
        <v>47</v>
      </c>
      <c r="C57" s="302" t="s">
        <v>292</v>
      </c>
      <c r="D57" s="303" t="s">
        <v>78</v>
      </c>
      <c r="E57" s="304">
        <v>12</v>
      </c>
      <c r="F57" s="304"/>
      <c r="G57" s="307"/>
      <c r="H57" s="308"/>
      <c r="I57" s="307"/>
      <c r="J57" s="307"/>
      <c r="K57" s="307"/>
      <c r="L57" s="158"/>
      <c r="M57" s="158"/>
      <c r="N57" s="158"/>
      <c r="O57" s="158"/>
      <c r="P57" s="158"/>
      <c r="Q57" s="159"/>
      <c r="R57" s="165"/>
      <c r="S57" s="165"/>
      <c r="T57" s="165"/>
    </row>
    <row r="58" spans="1:20" s="166" customFormat="1" ht="22.5" x14ac:dyDescent="0.2">
      <c r="A58" s="305" t="str">
        <f>IF(COUNTBLANK(B58)=1," ",COUNTA($B$13:B58))</f>
        <v xml:space="preserve"> </v>
      </c>
      <c r="B58" s="303"/>
      <c r="C58" s="302" t="s">
        <v>293</v>
      </c>
      <c r="D58" s="303" t="s">
        <v>64</v>
      </c>
      <c r="E58" s="304">
        <v>16.3</v>
      </c>
      <c r="F58" s="304"/>
      <c r="G58" s="304"/>
      <c r="H58" s="342"/>
      <c r="I58" s="343"/>
      <c r="J58" s="304"/>
      <c r="K58" s="304"/>
      <c r="L58" s="158"/>
      <c r="M58" s="158"/>
      <c r="N58" s="158"/>
      <c r="O58" s="158"/>
      <c r="P58" s="158"/>
      <c r="Q58" s="159"/>
      <c r="R58" s="165"/>
      <c r="S58" s="165"/>
      <c r="T58" s="165"/>
    </row>
    <row r="59" spans="1:20" x14ac:dyDescent="0.2">
      <c r="A59" s="305" t="str">
        <f>IF(COUNTBLANK(B59)=1," ",COUNTA($B$13:B59))</f>
        <v xml:space="preserve"> </v>
      </c>
      <c r="B59" s="303"/>
      <c r="C59" s="302" t="s">
        <v>294</v>
      </c>
      <c r="D59" s="303" t="s">
        <v>231</v>
      </c>
      <c r="E59" s="304">
        <v>1</v>
      </c>
      <c r="F59" s="304"/>
      <c r="G59" s="304"/>
      <c r="H59" s="342"/>
      <c r="I59" s="343"/>
      <c r="J59" s="304"/>
      <c r="K59" s="304"/>
      <c r="L59" s="158"/>
      <c r="M59" s="158"/>
      <c r="N59" s="158"/>
      <c r="O59" s="158"/>
      <c r="P59" s="158"/>
      <c r="Q59" s="159"/>
      <c r="R59" s="74"/>
      <c r="S59" s="74"/>
      <c r="T59" s="74"/>
    </row>
    <row r="60" spans="1:20" x14ac:dyDescent="0.2">
      <c r="A60" s="305" t="str">
        <f>IF(COUNTBLANK(B60)=1," ",COUNTA($B$13:B60))</f>
        <v xml:space="preserve"> </v>
      </c>
      <c r="B60" s="303"/>
      <c r="C60" s="302" t="s">
        <v>295</v>
      </c>
      <c r="D60" s="303" t="s">
        <v>78</v>
      </c>
      <c r="E60" s="304">
        <v>72</v>
      </c>
      <c r="F60" s="304"/>
      <c r="G60" s="304"/>
      <c r="H60" s="342"/>
      <c r="I60" s="343"/>
      <c r="J60" s="304"/>
      <c r="K60" s="304"/>
      <c r="L60" s="158"/>
      <c r="M60" s="158"/>
      <c r="N60" s="158"/>
      <c r="O60" s="158"/>
      <c r="P60" s="158"/>
      <c r="Q60" s="159"/>
      <c r="R60" s="74"/>
      <c r="S60" s="74"/>
      <c r="T60" s="74"/>
    </row>
    <row r="61" spans="1:20" s="166" customFormat="1" ht="22.5" x14ac:dyDescent="0.2">
      <c r="A61" s="305" t="str">
        <f>IF(COUNTBLANK(B61)=1," ",COUNTA($B$13:B61))</f>
        <v xml:space="preserve"> </v>
      </c>
      <c r="B61" s="303"/>
      <c r="C61" s="302" t="s">
        <v>296</v>
      </c>
      <c r="D61" s="303" t="s">
        <v>64</v>
      </c>
      <c r="E61" s="304">
        <v>16.600000000000001</v>
      </c>
      <c r="F61" s="304"/>
      <c r="G61" s="304"/>
      <c r="H61" s="304"/>
      <c r="I61" s="304"/>
      <c r="J61" s="304"/>
      <c r="K61" s="304"/>
      <c r="L61" s="158"/>
      <c r="M61" s="158"/>
      <c r="N61" s="158"/>
      <c r="O61" s="158"/>
      <c r="P61" s="158"/>
      <c r="Q61" s="159"/>
      <c r="R61" s="165"/>
      <c r="S61" s="165"/>
      <c r="T61" s="165"/>
    </row>
    <row r="62" spans="1:20" s="34" customFormat="1" ht="22.5" x14ac:dyDescent="0.2">
      <c r="A62" s="305" t="str">
        <f>IF(COUNTBLANK(B62)=1," ",COUNTA($B$13:B62))</f>
        <v xml:space="preserve"> </v>
      </c>
      <c r="B62" s="303"/>
      <c r="C62" s="302" t="s">
        <v>297</v>
      </c>
      <c r="D62" s="303" t="s">
        <v>76</v>
      </c>
      <c r="E62" s="304">
        <v>0.2</v>
      </c>
      <c r="F62" s="304"/>
      <c r="G62" s="304"/>
      <c r="H62" s="304"/>
      <c r="I62" s="304"/>
      <c r="J62" s="304"/>
      <c r="K62" s="304"/>
      <c r="L62" s="158"/>
      <c r="M62" s="158"/>
      <c r="N62" s="158"/>
      <c r="O62" s="158"/>
      <c r="P62" s="158"/>
      <c r="Q62" s="159"/>
      <c r="R62" s="65"/>
      <c r="S62" s="65"/>
      <c r="T62" s="65"/>
    </row>
    <row r="63" spans="1:20" s="166" customFormat="1" ht="22.5" x14ac:dyDescent="0.2">
      <c r="A63" s="305" t="str">
        <f>IF(COUNTBLANK(B63)=1," ",COUNTA($B$13:B63))</f>
        <v xml:space="preserve"> </v>
      </c>
      <c r="B63" s="303"/>
      <c r="C63" s="302" t="s">
        <v>559</v>
      </c>
      <c r="D63" s="303" t="s">
        <v>49</v>
      </c>
      <c r="E63" s="304">
        <v>18</v>
      </c>
      <c r="F63" s="304"/>
      <c r="G63" s="304"/>
      <c r="H63" s="304"/>
      <c r="I63" s="304"/>
      <c r="J63" s="304"/>
      <c r="K63" s="304"/>
      <c r="L63" s="158"/>
      <c r="M63" s="158"/>
      <c r="N63" s="158"/>
      <c r="O63" s="158"/>
      <c r="P63" s="158"/>
      <c r="Q63" s="159"/>
      <c r="R63" s="165"/>
      <c r="S63" s="165"/>
      <c r="T63" s="165"/>
    </row>
    <row r="64" spans="1:20" s="166" customFormat="1" ht="22.5" x14ac:dyDescent="0.2">
      <c r="A64" s="305" t="str">
        <f>IF(COUNTBLANK(B64)=1," ",COUNTA($B$13:B64))</f>
        <v xml:space="preserve"> </v>
      </c>
      <c r="B64" s="303"/>
      <c r="C64" s="302" t="s">
        <v>298</v>
      </c>
      <c r="D64" s="303" t="s">
        <v>55</v>
      </c>
      <c r="E64" s="304">
        <v>3</v>
      </c>
      <c r="F64" s="304"/>
      <c r="G64" s="304"/>
      <c r="H64" s="304"/>
      <c r="I64" s="304"/>
      <c r="J64" s="304"/>
      <c r="K64" s="304"/>
      <c r="L64" s="158"/>
      <c r="M64" s="158"/>
      <c r="N64" s="158"/>
      <c r="O64" s="158"/>
      <c r="P64" s="158"/>
      <c r="Q64" s="159"/>
      <c r="R64" s="165"/>
      <c r="S64" s="165"/>
      <c r="T64" s="165"/>
    </row>
    <row r="65" spans="1:20" s="34" customFormat="1" ht="22.5" x14ac:dyDescent="0.2">
      <c r="A65" s="305" t="str">
        <f>IF(COUNTBLANK(B65)=1," ",COUNTA($B$13:B65))</f>
        <v xml:space="preserve"> </v>
      </c>
      <c r="B65" s="335"/>
      <c r="C65" s="335" t="s">
        <v>478</v>
      </c>
      <c r="D65" s="335"/>
      <c r="E65" s="333"/>
      <c r="F65" s="333"/>
      <c r="G65" s="333"/>
      <c r="H65" s="333"/>
      <c r="I65" s="333"/>
      <c r="J65" s="304"/>
      <c r="K65" s="304"/>
      <c r="L65" s="158"/>
      <c r="M65" s="158"/>
      <c r="N65" s="158"/>
      <c r="O65" s="158"/>
      <c r="P65" s="158"/>
      <c r="Q65" s="159"/>
      <c r="R65" s="65"/>
      <c r="S65" s="65"/>
      <c r="T65" s="65"/>
    </row>
    <row r="66" spans="1:20" s="34" customFormat="1" ht="22.5" x14ac:dyDescent="0.2">
      <c r="A66" s="305" t="str">
        <f>IF(COUNTBLANK(B66)=1," ",COUNTA($B$13:B66))</f>
        <v xml:space="preserve"> </v>
      </c>
      <c r="B66" s="316"/>
      <c r="C66" s="303" t="s">
        <v>300</v>
      </c>
      <c r="D66" s="303" t="s">
        <v>78</v>
      </c>
      <c r="E66" s="304">
        <v>10</v>
      </c>
      <c r="F66" s="304"/>
      <c r="G66" s="342"/>
      <c r="H66" s="342"/>
      <c r="I66" s="342"/>
      <c r="J66" s="304"/>
      <c r="K66" s="304"/>
      <c r="L66" s="158"/>
      <c r="M66" s="158"/>
      <c r="N66" s="158"/>
      <c r="O66" s="158"/>
      <c r="P66" s="158"/>
      <c r="Q66" s="159"/>
      <c r="R66" s="65"/>
      <c r="S66" s="65"/>
      <c r="T66" s="65"/>
    </row>
    <row r="67" spans="1:20" s="34" customFormat="1" ht="22.5" x14ac:dyDescent="0.2">
      <c r="A67" s="305">
        <f>IF(COUNTBLANK(B67)=1," ",COUNTA($B$13:B67))</f>
        <v>27</v>
      </c>
      <c r="B67" s="306" t="s">
        <v>47</v>
      </c>
      <c r="C67" s="302" t="s">
        <v>301</v>
      </c>
      <c r="D67" s="303" t="s">
        <v>78</v>
      </c>
      <c r="E67" s="304">
        <v>10</v>
      </c>
      <c r="F67" s="304"/>
      <c r="G67" s="307"/>
      <c r="H67" s="308"/>
      <c r="I67" s="307"/>
      <c r="J67" s="307"/>
      <c r="K67" s="307"/>
      <c r="L67" s="158"/>
      <c r="M67" s="158"/>
      <c r="N67" s="158"/>
      <c r="O67" s="158"/>
      <c r="P67" s="158"/>
      <c r="Q67" s="159"/>
      <c r="R67" s="65"/>
      <c r="S67" s="65"/>
      <c r="T67" s="65"/>
    </row>
    <row r="68" spans="1:20" s="47" customFormat="1" ht="22.5" x14ac:dyDescent="0.2">
      <c r="A68" s="305" t="str">
        <f>IF(COUNTBLANK(B68)=1," ",COUNTA($B$13:B68))</f>
        <v xml:space="preserve"> </v>
      </c>
      <c r="B68" s="303"/>
      <c r="C68" s="302" t="s">
        <v>302</v>
      </c>
      <c r="D68" s="303" t="s">
        <v>64</v>
      </c>
      <c r="E68" s="304">
        <v>60.39</v>
      </c>
      <c r="F68" s="304"/>
      <c r="G68" s="307"/>
      <c r="H68" s="307"/>
      <c r="I68" s="307"/>
      <c r="J68" s="307"/>
      <c r="K68" s="307"/>
      <c r="L68" s="158"/>
      <c r="M68" s="158"/>
      <c r="N68" s="158"/>
      <c r="O68" s="158"/>
      <c r="P68" s="158"/>
      <c r="Q68" s="159"/>
      <c r="R68" s="311"/>
      <c r="S68" s="311"/>
      <c r="T68" s="311"/>
    </row>
    <row r="69" spans="1:20" x14ac:dyDescent="0.2">
      <c r="A69" s="305" t="str">
        <f>IF(COUNTBLANK(B69)=1," ",COUNTA($B$13:B69))</f>
        <v xml:space="preserve"> </v>
      </c>
      <c r="B69" s="316"/>
      <c r="C69" s="302" t="s">
        <v>303</v>
      </c>
      <c r="D69" s="303" t="s">
        <v>64</v>
      </c>
      <c r="E69" s="304">
        <v>5.6159999999999997</v>
      </c>
      <c r="F69" s="304"/>
      <c r="G69" s="342"/>
      <c r="H69" s="342"/>
      <c r="I69" s="342"/>
      <c r="J69" s="307"/>
      <c r="K69" s="304"/>
      <c r="L69" s="158"/>
      <c r="M69" s="158"/>
      <c r="N69" s="158"/>
      <c r="O69" s="158"/>
      <c r="P69" s="158"/>
      <c r="Q69" s="159"/>
      <c r="R69" s="74"/>
      <c r="S69" s="74"/>
      <c r="T69" s="74"/>
    </row>
    <row r="70" spans="1:20" s="47" customFormat="1" x14ac:dyDescent="0.2">
      <c r="A70" s="305" t="str">
        <f>IF(COUNTBLANK(B70)=1," ",COUNTA($B$13:B70))</f>
        <v xml:space="preserve"> </v>
      </c>
      <c r="B70" s="316"/>
      <c r="C70" s="302" t="s">
        <v>304</v>
      </c>
      <c r="D70" s="303" t="s">
        <v>78</v>
      </c>
      <c r="E70" s="304">
        <v>20</v>
      </c>
      <c r="F70" s="304"/>
      <c r="G70" s="342"/>
      <c r="H70" s="342"/>
      <c r="I70" s="342"/>
      <c r="J70" s="304"/>
      <c r="K70" s="304"/>
      <c r="L70" s="158"/>
      <c r="M70" s="158"/>
      <c r="N70" s="158"/>
      <c r="O70" s="158"/>
      <c r="P70" s="158"/>
      <c r="Q70" s="159"/>
      <c r="R70" s="311"/>
      <c r="S70" s="311"/>
      <c r="T70" s="311"/>
    </row>
    <row r="71" spans="1:20" s="47" customFormat="1" ht="22.5" x14ac:dyDescent="0.2">
      <c r="A71" s="305" t="str">
        <f>IF(COUNTBLANK(B71)=1," ",COUNTA($B$13:B71))</f>
        <v xml:space="preserve"> </v>
      </c>
      <c r="B71" s="316"/>
      <c r="C71" s="302" t="s">
        <v>305</v>
      </c>
      <c r="D71" s="303" t="s">
        <v>64</v>
      </c>
      <c r="E71" s="304">
        <v>678</v>
      </c>
      <c r="F71" s="304"/>
      <c r="G71" s="342"/>
      <c r="H71" s="342"/>
      <c r="I71" s="342"/>
      <c r="J71" s="307"/>
      <c r="K71" s="304"/>
      <c r="L71" s="158"/>
      <c r="M71" s="158"/>
      <c r="N71" s="158"/>
      <c r="O71" s="158"/>
      <c r="P71" s="158"/>
      <c r="Q71" s="159"/>
      <c r="R71" s="311"/>
      <c r="S71" s="311"/>
      <c r="T71" s="311"/>
    </row>
    <row r="72" spans="1:20" x14ac:dyDescent="0.2">
      <c r="A72" s="305" t="str">
        <f>IF(COUNTBLANK(B72)=1," ",COUNTA($B$13:B72))</f>
        <v xml:space="preserve"> </v>
      </c>
      <c r="B72" s="316"/>
      <c r="C72" s="302" t="s">
        <v>306</v>
      </c>
      <c r="D72" s="303" t="s">
        <v>64</v>
      </c>
      <c r="E72" s="304">
        <v>34.32</v>
      </c>
      <c r="F72" s="304"/>
      <c r="G72" s="342"/>
      <c r="H72" s="342"/>
      <c r="I72" s="342"/>
      <c r="J72" s="307"/>
      <c r="K72" s="304"/>
      <c r="L72" s="158"/>
      <c r="M72" s="158"/>
      <c r="N72" s="158"/>
      <c r="O72" s="158"/>
      <c r="P72" s="158"/>
      <c r="Q72" s="159"/>
      <c r="R72" s="74"/>
      <c r="S72" s="74"/>
      <c r="T72" s="74"/>
    </row>
    <row r="73" spans="1:20" x14ac:dyDescent="0.2">
      <c r="A73" s="305" t="str">
        <f>IF(COUNTBLANK(B73)=1," ",COUNTA($B$13:B73))</f>
        <v xml:space="preserve"> </v>
      </c>
      <c r="B73" s="316"/>
      <c r="C73" s="302" t="s">
        <v>307</v>
      </c>
      <c r="D73" s="303" t="s">
        <v>78</v>
      </c>
      <c r="E73" s="304">
        <v>40</v>
      </c>
      <c r="F73" s="304"/>
      <c r="G73" s="342"/>
      <c r="H73" s="342"/>
      <c r="I73" s="342"/>
      <c r="J73" s="304"/>
      <c r="K73" s="304"/>
      <c r="L73" s="158"/>
      <c r="M73" s="158"/>
      <c r="N73" s="158"/>
      <c r="O73" s="158"/>
      <c r="P73" s="158"/>
      <c r="Q73" s="159"/>
      <c r="R73" s="74"/>
      <c r="S73" s="74"/>
      <c r="T73" s="74"/>
    </row>
    <row r="74" spans="1:20" ht="33.75" x14ac:dyDescent="0.2">
      <c r="A74" s="305" t="str">
        <f>IF(COUNTBLANK(B74)=1," ",COUNTA($B$13:B74))</f>
        <v xml:space="preserve"> </v>
      </c>
      <c r="B74" s="316"/>
      <c r="C74" s="302" t="s">
        <v>308</v>
      </c>
      <c r="D74" s="303" t="s">
        <v>64</v>
      </c>
      <c r="E74" s="304">
        <v>51</v>
      </c>
      <c r="F74" s="304"/>
      <c r="G74" s="304"/>
      <c r="H74" s="304"/>
      <c r="I74" s="304"/>
      <c r="J74" s="304"/>
      <c r="K74" s="304"/>
      <c r="L74" s="158"/>
      <c r="M74" s="158"/>
      <c r="N74" s="158"/>
      <c r="O74" s="158"/>
      <c r="P74" s="158"/>
      <c r="Q74" s="159"/>
      <c r="R74" s="74"/>
      <c r="S74" s="74"/>
      <c r="T74" s="74"/>
    </row>
    <row r="75" spans="1:20" x14ac:dyDescent="0.2">
      <c r="A75" s="305" t="str">
        <f>IF(COUNTBLANK(B75)=1," ",COUNTA($B$13:B75))</f>
        <v xml:space="preserve"> </v>
      </c>
      <c r="B75" s="316"/>
      <c r="C75" s="302" t="s">
        <v>309</v>
      </c>
      <c r="D75" s="303" t="s">
        <v>78</v>
      </c>
      <c r="E75" s="304">
        <v>120</v>
      </c>
      <c r="F75" s="304"/>
      <c r="G75" s="342"/>
      <c r="H75" s="342"/>
      <c r="I75" s="342"/>
      <c r="J75" s="304"/>
      <c r="K75" s="304"/>
      <c r="L75" s="158"/>
      <c r="M75" s="158"/>
      <c r="N75" s="158"/>
      <c r="O75" s="158"/>
      <c r="P75" s="158"/>
      <c r="Q75" s="159"/>
      <c r="R75" s="74"/>
      <c r="S75" s="74"/>
      <c r="T75" s="74"/>
    </row>
    <row r="76" spans="1:20" x14ac:dyDescent="0.2">
      <c r="A76" s="305">
        <f>IF(COUNTBLANK(B76)=1," ",COUNTA($B$13:B76))</f>
        <v>28</v>
      </c>
      <c r="B76" s="306" t="s">
        <v>47</v>
      </c>
      <c r="C76" s="302" t="s">
        <v>310</v>
      </c>
      <c r="D76" s="303" t="s">
        <v>55</v>
      </c>
      <c r="E76" s="304">
        <v>157</v>
      </c>
      <c r="F76" s="307"/>
      <c r="G76" s="307"/>
      <c r="H76" s="308"/>
      <c r="I76" s="309"/>
      <c r="J76" s="307"/>
      <c r="K76" s="307"/>
      <c r="L76" s="158"/>
      <c r="M76" s="158"/>
      <c r="N76" s="158"/>
      <c r="O76" s="158"/>
      <c r="P76" s="158"/>
      <c r="Q76" s="159"/>
      <c r="R76" s="74"/>
      <c r="S76" s="74"/>
      <c r="T76" s="74"/>
    </row>
    <row r="77" spans="1:20" x14ac:dyDescent="0.2">
      <c r="A77" s="305" t="str">
        <f>IF(COUNTBLANK(B77)=1," ",COUNTA($B$13:B77))</f>
        <v xml:space="preserve"> </v>
      </c>
      <c r="B77" s="318"/>
      <c r="C77" s="340" t="s">
        <v>555</v>
      </c>
      <c r="D77" s="318" t="s">
        <v>64</v>
      </c>
      <c r="E77" s="307">
        <f>E76*F77</f>
        <v>62.800000000000004</v>
      </c>
      <c r="F77" s="307">
        <v>0.4</v>
      </c>
      <c r="G77" s="307"/>
      <c r="H77" s="307"/>
      <c r="I77" s="307"/>
      <c r="J77" s="307"/>
      <c r="K77" s="307"/>
      <c r="L77" s="158"/>
      <c r="M77" s="158"/>
      <c r="N77" s="158"/>
      <c r="O77" s="158"/>
      <c r="P77" s="158"/>
      <c r="Q77" s="159"/>
      <c r="R77" s="74"/>
      <c r="S77" s="74"/>
      <c r="T77" s="74"/>
    </row>
    <row r="78" spans="1:20" x14ac:dyDescent="0.2">
      <c r="A78" s="305" t="str">
        <f>IF(COUNTBLANK(B78)=1," ",COUNTA($B$13:B78))</f>
        <v xml:space="preserve"> </v>
      </c>
      <c r="B78" s="316"/>
      <c r="C78" s="302" t="s">
        <v>311</v>
      </c>
      <c r="D78" s="303"/>
      <c r="E78" s="304"/>
      <c r="F78" s="304"/>
      <c r="G78" s="342"/>
      <c r="H78" s="342"/>
      <c r="I78" s="342"/>
      <c r="J78" s="304"/>
      <c r="K78" s="304"/>
      <c r="L78" s="158"/>
      <c r="M78" s="158"/>
      <c r="N78" s="158"/>
      <c r="O78" s="158"/>
      <c r="P78" s="158"/>
      <c r="Q78" s="159"/>
      <c r="R78" s="74"/>
      <c r="S78" s="74"/>
      <c r="T78" s="74"/>
    </row>
    <row r="79" spans="1:20" x14ac:dyDescent="0.2">
      <c r="A79" s="305">
        <f>IF(COUNTBLANK(B79)=1," ",COUNTA($B$13:B79))</f>
        <v>29</v>
      </c>
      <c r="B79" s="306" t="s">
        <v>47</v>
      </c>
      <c r="C79" s="302" t="s">
        <v>312</v>
      </c>
      <c r="D79" s="303" t="s">
        <v>49</v>
      </c>
      <c r="E79" s="304">
        <v>130</v>
      </c>
      <c r="F79" s="304"/>
      <c r="G79" s="307"/>
      <c r="H79" s="308"/>
      <c r="I79" s="309"/>
      <c r="J79" s="307"/>
      <c r="K79" s="307"/>
      <c r="L79" s="158"/>
      <c r="M79" s="158"/>
      <c r="N79" s="158"/>
      <c r="O79" s="158"/>
      <c r="P79" s="158"/>
      <c r="Q79" s="159"/>
      <c r="R79" s="74"/>
      <c r="S79" s="74"/>
      <c r="T79" s="74"/>
    </row>
    <row r="80" spans="1:20" ht="22.5" x14ac:dyDescent="0.2">
      <c r="A80" s="305" t="str">
        <f>IF(COUNTBLANK(B80)=1," ",COUNTA($B$13:B80))</f>
        <v xml:space="preserve"> </v>
      </c>
      <c r="B80" s="316"/>
      <c r="C80" s="302" t="s">
        <v>313</v>
      </c>
      <c r="D80" s="303" t="s">
        <v>64</v>
      </c>
      <c r="E80" s="304">
        <v>93.6</v>
      </c>
      <c r="F80" s="304"/>
      <c r="G80" s="342"/>
      <c r="H80" s="342"/>
      <c r="I80" s="343"/>
      <c r="J80" s="304"/>
      <c r="K80" s="304"/>
      <c r="L80" s="158"/>
      <c r="M80" s="158"/>
      <c r="N80" s="158"/>
      <c r="O80" s="158"/>
      <c r="P80" s="158"/>
      <c r="Q80" s="159"/>
      <c r="R80" s="74"/>
      <c r="S80" s="74"/>
      <c r="T80" s="74"/>
    </row>
    <row r="81" spans="1:253" x14ac:dyDescent="0.2">
      <c r="A81" s="305" t="str">
        <f>IF(COUNTBLANK(B81)=1," ",COUNTA($B$13:B81))</f>
        <v xml:space="preserve"> </v>
      </c>
      <c r="B81" s="316"/>
      <c r="C81" s="302" t="s">
        <v>314</v>
      </c>
      <c r="D81" s="303" t="s">
        <v>78</v>
      </c>
      <c r="E81" s="304">
        <v>265</v>
      </c>
      <c r="F81" s="304"/>
      <c r="G81" s="342"/>
      <c r="H81" s="342"/>
      <c r="I81" s="343"/>
      <c r="J81" s="304"/>
      <c r="K81" s="304"/>
      <c r="L81" s="158"/>
      <c r="M81" s="158"/>
      <c r="N81" s="158"/>
      <c r="O81" s="158"/>
      <c r="P81" s="158"/>
      <c r="Q81" s="159"/>
      <c r="R81" s="74"/>
      <c r="S81" s="74"/>
      <c r="T81" s="74"/>
    </row>
    <row r="82" spans="1:253" ht="22.5" x14ac:dyDescent="0.2">
      <c r="A82" s="305" t="str">
        <f>IF(COUNTBLANK(B82)=1," ",COUNTA($B$13:B82))</f>
        <v xml:space="preserve"> </v>
      </c>
      <c r="B82" s="316"/>
      <c r="C82" s="302" t="s">
        <v>315</v>
      </c>
      <c r="D82" s="303" t="s">
        <v>64</v>
      </c>
      <c r="E82" s="304">
        <v>124.80000000000001</v>
      </c>
      <c r="F82" s="304"/>
      <c r="G82" s="342"/>
      <c r="H82" s="342"/>
      <c r="I82" s="343"/>
      <c r="J82" s="304"/>
      <c r="K82" s="304"/>
      <c r="L82" s="158"/>
      <c r="M82" s="158"/>
      <c r="N82" s="158"/>
      <c r="O82" s="158"/>
      <c r="P82" s="158"/>
      <c r="Q82" s="159"/>
      <c r="R82" s="74"/>
      <c r="S82" s="74"/>
      <c r="T82" s="74"/>
    </row>
    <row r="83" spans="1:253" s="47" customFormat="1" ht="22.5" x14ac:dyDescent="0.2">
      <c r="A83" s="305">
        <f>IF(COUNTBLANK(B83)=1," ",COUNTA($B$13:B83))</f>
        <v>30</v>
      </c>
      <c r="B83" s="306" t="s">
        <v>47</v>
      </c>
      <c r="C83" s="302" t="s">
        <v>316</v>
      </c>
      <c r="D83" s="303" t="s">
        <v>55</v>
      </c>
      <c r="E83" s="304">
        <v>65</v>
      </c>
      <c r="F83" s="304"/>
      <c r="G83" s="307"/>
      <c r="H83" s="308"/>
      <c r="I83" s="309"/>
      <c r="J83" s="307"/>
      <c r="K83" s="307"/>
      <c r="L83" s="158"/>
      <c r="M83" s="158"/>
      <c r="N83" s="158"/>
      <c r="O83" s="158"/>
      <c r="P83" s="158"/>
      <c r="Q83" s="159"/>
      <c r="R83" s="311"/>
      <c r="S83" s="311"/>
      <c r="T83" s="311"/>
    </row>
    <row r="84" spans="1:253" s="166" customFormat="1" ht="12.75" x14ac:dyDescent="0.2">
      <c r="A84" s="319"/>
      <c r="B84" s="301"/>
      <c r="C84" s="301"/>
      <c r="D84" s="301"/>
      <c r="E84" s="320"/>
      <c r="F84" s="321"/>
      <c r="G84" s="322"/>
      <c r="H84" s="322"/>
      <c r="I84" s="322"/>
      <c r="J84" s="322"/>
      <c r="K84" s="322"/>
      <c r="L84" s="322"/>
      <c r="M84" s="322"/>
      <c r="N84" s="322"/>
      <c r="O84" s="322"/>
      <c r="P84" s="322"/>
      <c r="Q84" s="322"/>
      <c r="R84" s="165"/>
      <c r="S84" s="165"/>
      <c r="T84" s="165"/>
    </row>
    <row r="85" spans="1:253" s="166" customFormat="1" ht="22.5" x14ac:dyDescent="0.2">
      <c r="A85" s="58"/>
      <c r="B85" s="58"/>
      <c r="C85" s="475" t="s">
        <v>519</v>
      </c>
      <c r="D85" s="324"/>
      <c r="E85" s="325"/>
      <c r="F85" s="325"/>
      <c r="G85" s="325"/>
      <c r="H85" s="325"/>
      <c r="I85" s="325"/>
      <c r="J85" s="325"/>
      <c r="K85" s="325"/>
      <c r="L85" s="326"/>
      <c r="M85" s="326">
        <f>SUMIF($Q13:$Q83,"&gt;0",M13:M83)</f>
        <v>0</v>
      </c>
      <c r="N85" s="326">
        <f>SUMIF($Q13:$Q83,"&gt;0",N13:N83)</f>
        <v>0</v>
      </c>
      <c r="O85" s="326">
        <f>SUMIF($Q13:$Q83,"&gt;0",O13:O83)</f>
        <v>0</v>
      </c>
      <c r="P85" s="326">
        <f>SUMIF($Q13:$Q83,"&gt;0",P13:P83)</f>
        <v>0</v>
      </c>
      <c r="Q85" s="326">
        <f>SUMIF($Q13:$Q83,"&gt;0",Q13:Q83)</f>
        <v>0</v>
      </c>
      <c r="R85" s="165"/>
      <c r="S85" s="165"/>
      <c r="T85" s="165"/>
    </row>
    <row r="86" spans="1:253" x14ac:dyDescent="0.2">
      <c r="A86" s="327" t="str">
        <f t="shared" ref="A86:A87" si="1">IF(COUNTBLANK(I86)=1," ",COUNTA($I$12:I86))</f>
        <v xml:space="preserve"> </v>
      </c>
      <c r="B86" s="58"/>
      <c r="C86" s="323"/>
      <c r="D86" s="323"/>
      <c r="E86" s="325"/>
      <c r="F86" s="325"/>
      <c r="G86" s="328"/>
      <c r="H86" s="325"/>
      <c r="I86" s="325"/>
      <c r="J86" s="325"/>
      <c r="K86" s="325"/>
      <c r="L86" s="325"/>
      <c r="M86" s="329"/>
      <c r="N86" s="329"/>
      <c r="O86" s="329"/>
      <c r="P86" s="329"/>
      <c r="Q86" s="329"/>
      <c r="R86" s="74"/>
      <c r="S86" s="74"/>
      <c r="T86" s="74"/>
      <c r="IS86" s="75"/>
    </row>
    <row r="87" spans="1:253" s="47" customFormat="1" x14ac:dyDescent="0.2">
      <c r="A87" s="327" t="str">
        <f t="shared" si="1"/>
        <v xml:space="preserve"> </v>
      </c>
      <c r="B87" s="58"/>
      <c r="C87" s="323"/>
      <c r="D87" s="538"/>
      <c r="E87" s="538"/>
      <c r="F87" s="538"/>
      <c r="G87" s="538"/>
      <c r="H87" s="538"/>
      <c r="I87" s="538"/>
      <c r="J87" s="325"/>
      <c r="K87" s="325"/>
      <c r="L87" s="325"/>
      <c r="M87" s="331"/>
      <c r="N87" s="331"/>
      <c r="O87" s="331"/>
      <c r="P87" s="331"/>
      <c r="Q87" s="331"/>
      <c r="R87" s="311"/>
      <c r="S87" s="311"/>
      <c r="T87" s="311"/>
    </row>
    <row r="88" spans="1:253" s="47" customFormat="1" x14ac:dyDescent="0.2">
      <c r="A88" s="75"/>
      <c r="B88" s="75"/>
      <c r="C88" s="324"/>
      <c r="D88" s="538"/>
      <c r="E88" s="538"/>
      <c r="F88" s="538"/>
      <c r="G88" s="538"/>
      <c r="H88" s="538"/>
      <c r="I88" s="538"/>
      <c r="J88" s="325"/>
      <c r="K88" s="325"/>
      <c r="L88" s="325"/>
      <c r="M88" s="325"/>
      <c r="N88" s="325"/>
      <c r="O88" s="325"/>
      <c r="P88" s="325"/>
      <c r="Q88" s="325"/>
      <c r="R88" s="311"/>
      <c r="S88" s="311"/>
      <c r="T88" s="311"/>
    </row>
    <row r="89" spans="1:253" s="166" customFormat="1" x14ac:dyDescent="0.2">
      <c r="A89" s="75"/>
      <c r="B89" s="75"/>
      <c r="C89" s="29" t="str">
        <f>K!$B$19</f>
        <v>Sastādīja:</v>
      </c>
      <c r="D89" s="538"/>
      <c r="E89" s="538"/>
      <c r="F89" s="538"/>
      <c r="G89" s="538"/>
      <c r="H89" s="538"/>
      <c r="I89" s="538"/>
      <c r="J89" s="325"/>
      <c r="K89" s="325"/>
      <c r="L89" s="325"/>
      <c r="M89" s="325"/>
      <c r="N89" s="325"/>
      <c r="O89" s="325"/>
      <c r="P89" s="325"/>
      <c r="Q89" s="325"/>
      <c r="R89" s="165"/>
      <c r="S89" s="165"/>
      <c r="T89" s="165"/>
    </row>
    <row r="90" spans="1:253" s="34" customFormat="1" x14ac:dyDescent="0.2">
      <c r="A90" s="75"/>
      <c r="B90" s="75"/>
      <c r="C90" s="29" t="str">
        <f>K!$B$20</f>
        <v>Tāme sastādīta</v>
      </c>
      <c r="D90" s="538"/>
      <c r="E90" s="538"/>
      <c r="F90" s="538"/>
      <c r="G90" s="538"/>
      <c r="H90" s="538"/>
      <c r="I90" s="538"/>
      <c r="J90" s="325"/>
      <c r="K90" s="325"/>
      <c r="L90" s="325"/>
      <c r="M90" s="325"/>
      <c r="N90" s="325"/>
      <c r="O90" s="325"/>
      <c r="P90" s="325"/>
      <c r="Q90" s="325"/>
      <c r="R90" s="65"/>
      <c r="S90" s="65"/>
      <c r="T90" s="65"/>
    </row>
    <row r="91" spans="1:253" s="166" customFormat="1" ht="12.75" x14ac:dyDescent="0.2">
      <c r="A91" s="319"/>
      <c r="B91" s="301"/>
      <c r="C91" s="29"/>
      <c r="D91" s="538"/>
      <c r="E91" s="538"/>
      <c r="F91" s="538"/>
      <c r="G91" s="538"/>
      <c r="H91" s="538"/>
      <c r="I91" s="538"/>
      <c r="J91" s="322"/>
      <c r="K91" s="322"/>
      <c r="L91" s="322"/>
      <c r="M91" s="322"/>
      <c r="N91" s="322"/>
      <c r="O91" s="322"/>
      <c r="P91" s="322"/>
      <c r="Q91" s="322"/>
      <c r="R91" s="165"/>
      <c r="S91" s="165"/>
      <c r="T91" s="165"/>
    </row>
    <row r="92" spans="1:253" s="166" customFormat="1" x14ac:dyDescent="0.2">
      <c r="A92" s="301"/>
      <c r="B92" s="301"/>
      <c r="C92" s="29" t="str">
        <f>K!$B$22</f>
        <v>Pārbaudīja:</v>
      </c>
      <c r="D92" s="538"/>
      <c r="E92" s="538"/>
      <c r="F92" s="538"/>
      <c r="G92" s="538"/>
      <c r="H92" s="538"/>
      <c r="I92" s="538"/>
      <c r="J92" s="321"/>
      <c r="K92" s="321"/>
      <c r="L92" s="321"/>
      <c r="M92" s="321"/>
      <c r="N92" s="321"/>
      <c r="O92" s="321"/>
      <c r="P92" s="321"/>
      <c r="Q92" s="321"/>
      <c r="R92" s="165"/>
      <c r="S92" s="165"/>
      <c r="T92" s="165"/>
    </row>
    <row r="93" spans="1:253" s="34" customFormat="1" x14ac:dyDescent="0.2">
      <c r="A93" s="301"/>
      <c r="B93" s="301"/>
      <c r="C93" s="29" t="str">
        <f>K!$B$23</f>
        <v>sertifikāta Nr.</v>
      </c>
      <c r="D93" s="538"/>
      <c r="E93" s="538"/>
      <c r="F93" s="538"/>
      <c r="G93" s="538"/>
      <c r="H93" s="538"/>
      <c r="I93" s="538"/>
      <c r="J93" s="321"/>
      <c r="K93" s="321"/>
      <c r="L93" s="321"/>
      <c r="M93" s="321"/>
      <c r="N93" s="321"/>
      <c r="O93" s="321"/>
      <c r="P93" s="321"/>
      <c r="Q93" s="321"/>
      <c r="R93" s="65"/>
      <c r="S93" s="65"/>
      <c r="T93" s="65"/>
    </row>
  </sheetData>
  <sheetProtection selectLockedCells="1" selectUnlockedCells="1"/>
  <autoFilter ref="A12:IV94" xr:uid="{00000000-0009-0000-0000-000011000000}"/>
  <mergeCells count="9">
    <mergeCell ref="A1:G1"/>
    <mergeCell ref="A8:P8"/>
    <mergeCell ref="A10:A11"/>
    <mergeCell ref="B10:B11"/>
    <mergeCell ref="C10:C11"/>
    <mergeCell ref="D10:D11"/>
    <mergeCell ref="E10:E11"/>
    <mergeCell ref="G10:L10"/>
    <mergeCell ref="M10:Q10"/>
  </mergeCells>
  <pageMargins left="0" right="0" top="0.78749999999999998" bottom="0.39374999999999999" header="0.51180555555555551" footer="0.51180555555555551"/>
  <pageSetup paperSize="9" scale="91" firstPageNumber="0" orientation="landscape" r:id="rId1"/>
  <headerFooter alignWithMargins="0"/>
  <rowBreaks count="1" manualBreakCount="1">
    <brk id="83" max="16"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indexed="21"/>
  </sheetPr>
  <dimension ref="A1:P177"/>
  <sheetViews>
    <sheetView view="pageBreakPreview" topLeftCell="A91" zoomScale="85" zoomScaleSheetLayoutView="85" workbookViewId="0">
      <selection activeCell="J5" sqref="J5:K5"/>
    </sheetView>
  </sheetViews>
  <sheetFormatPr defaultColWidth="8.7109375" defaultRowHeight="11.25" x14ac:dyDescent="0.2"/>
  <cols>
    <col min="1" max="1" width="5.28515625" style="72" customWidth="1"/>
    <col min="2" max="2" width="0" style="72" hidden="1" customWidth="1"/>
    <col min="3" max="3" width="45.42578125" style="73" customWidth="1"/>
    <col min="4" max="4" width="7.85546875" style="72" customWidth="1"/>
    <col min="5" max="5" width="5.7109375" style="72" customWidth="1"/>
    <col min="6" max="6" width="5.7109375" style="74" customWidth="1"/>
    <col min="7" max="8" width="7.5703125" style="72" customWidth="1"/>
    <col min="9" max="9" width="7.5703125" style="344" customWidth="1"/>
    <col min="10" max="11" width="7.5703125" style="345" customWidth="1"/>
    <col min="12" max="14" width="7.5703125" style="346" customWidth="1"/>
    <col min="15" max="16" width="7.5703125" style="345" customWidth="1"/>
    <col min="17" max="16384" width="8.7109375" style="72"/>
  </cols>
  <sheetData>
    <row r="1" spans="1:16" s="77" customFormat="1" x14ac:dyDescent="0.2">
      <c r="A1" s="490" t="s">
        <v>29</v>
      </c>
      <c r="B1" s="490"/>
      <c r="C1" s="490"/>
      <c r="D1" s="490"/>
      <c r="E1" s="490"/>
      <c r="F1" s="490"/>
      <c r="G1" s="490"/>
      <c r="H1" s="76" t="str">
        <f>KPDV002!A18</f>
        <v>2-6</v>
      </c>
      <c r="I1" s="348"/>
    </row>
    <row r="2" spans="1:16" s="350" customFormat="1" x14ac:dyDescent="0.2">
      <c r="A2" s="40" t="str">
        <f>KPDV002!A3</f>
        <v>Būves nosaukums:  Dzīvojamā ēka  ar kad. apz. 17000440113 002</v>
      </c>
      <c r="B2" s="40"/>
      <c r="C2" s="40"/>
      <c r="D2" s="40"/>
      <c r="E2" s="40"/>
      <c r="F2" s="40"/>
      <c r="G2" s="40"/>
      <c r="H2" s="40"/>
      <c r="I2" s="349"/>
      <c r="J2" s="40"/>
      <c r="K2" s="40"/>
      <c r="L2" s="40"/>
      <c r="M2" s="40"/>
      <c r="N2" s="40"/>
      <c r="O2" s="40"/>
      <c r="P2" s="40"/>
    </row>
    <row r="3" spans="1:16" s="350" customFormat="1" x14ac:dyDescent="0.2">
      <c r="A3" s="40" t="str">
        <f>KPDV002!A4</f>
        <v xml:space="preserve">Objekta nosaukums: Dzīvojamo ēku fasāžu vienkāršota atjaunošana </v>
      </c>
      <c r="B3" s="40"/>
      <c r="C3" s="40"/>
      <c r="D3" s="40"/>
      <c r="E3" s="40"/>
      <c r="F3" s="40"/>
      <c r="G3" s="40"/>
      <c r="H3" s="40"/>
      <c r="I3" s="349"/>
      <c r="J3" s="40"/>
      <c r="K3" s="40"/>
      <c r="L3" s="40"/>
      <c r="M3" s="40"/>
      <c r="N3" s="40"/>
      <c r="O3" s="40"/>
      <c r="P3" s="40"/>
    </row>
    <row r="4" spans="1:16" s="350" customFormat="1" x14ac:dyDescent="0.2">
      <c r="A4" s="40" t="str">
        <f>KPDV002!A5</f>
        <v>Objekta adrese: M.Kempes 6, Liepājā</v>
      </c>
      <c r="B4" s="40"/>
      <c r="C4" s="40"/>
      <c r="D4" s="40"/>
      <c r="E4" s="40"/>
      <c r="F4" s="40"/>
      <c r="G4" s="40"/>
      <c r="H4" s="40"/>
      <c r="I4" s="349"/>
      <c r="J4" s="40"/>
      <c r="K4" s="40"/>
      <c r="L4" s="40"/>
      <c r="M4" s="40"/>
      <c r="N4" s="40"/>
      <c r="O4" s="40"/>
      <c r="P4" s="40"/>
    </row>
    <row r="5" spans="1:16" s="351" customFormat="1" x14ac:dyDescent="0.2">
      <c r="A5" s="40" t="str">
        <f>KPDV002!A6</f>
        <v>Pasūtījuma Nr.WS-39-17</v>
      </c>
      <c r="B5" s="40"/>
      <c r="C5" s="40"/>
      <c r="D5" s="40"/>
      <c r="E5" s="40"/>
      <c r="F5" s="40"/>
      <c r="G5" s="40"/>
      <c r="H5" s="40"/>
      <c r="I5" s="349"/>
      <c r="J5" s="40"/>
      <c r="K5" s="40"/>
      <c r="L5" s="40"/>
      <c r="M5" s="40"/>
      <c r="N5" s="40"/>
      <c r="O5" s="40"/>
      <c r="P5" s="40"/>
    </row>
    <row r="6" spans="1:16" s="351" customFormat="1" x14ac:dyDescent="0.2">
      <c r="A6" s="40" t="str">
        <f>KPDV002!A7</f>
        <v>Pasūtītājs: SIA "Liepājas Namu Apsaimniekotājs"</v>
      </c>
      <c r="B6" s="40"/>
      <c r="C6" s="40"/>
      <c r="D6" s="40"/>
      <c r="E6" s="40"/>
      <c r="F6" s="40"/>
      <c r="G6" s="40"/>
      <c r="H6" s="40"/>
      <c r="I6" s="349"/>
      <c r="J6" s="40"/>
      <c r="K6" s="40"/>
      <c r="L6" s="40"/>
      <c r="M6" s="40"/>
      <c r="N6" s="40"/>
      <c r="O6" s="40"/>
      <c r="P6" s="40"/>
    </row>
    <row r="7" spans="1:16" s="351" customFormat="1" x14ac:dyDescent="0.2">
      <c r="A7" s="40"/>
      <c r="B7" s="40"/>
      <c r="C7" s="507" t="s">
        <v>600</v>
      </c>
      <c r="D7" s="40" t="s">
        <v>603</v>
      </c>
      <c r="E7" s="40"/>
      <c r="F7" s="40"/>
      <c r="G7" s="40" t="s">
        <v>602</v>
      </c>
      <c r="H7" s="40"/>
      <c r="I7" s="349"/>
      <c r="J7" s="40"/>
      <c r="K7" s="40"/>
      <c r="L7" s="40"/>
      <c r="M7" s="40"/>
      <c r="N7" s="40"/>
      <c r="O7" s="40"/>
      <c r="P7" s="40"/>
    </row>
    <row r="8" spans="1:16" s="352" customFormat="1" x14ac:dyDescent="0.2">
      <c r="B8" s="353"/>
      <c r="C8" s="353"/>
      <c r="D8" s="353"/>
      <c r="E8" s="353"/>
      <c r="F8" s="353"/>
      <c r="G8" s="353"/>
      <c r="H8" s="353"/>
      <c r="I8" s="354"/>
      <c r="J8" s="353"/>
      <c r="K8" s="353"/>
      <c r="L8" s="353"/>
      <c r="M8" s="353"/>
      <c r="N8" s="353"/>
      <c r="O8" s="353" t="s">
        <v>30</v>
      </c>
      <c r="P8" s="79">
        <f>P171</f>
        <v>0</v>
      </c>
    </row>
    <row r="9" spans="1:16" s="351" customFormat="1" x14ac:dyDescent="0.2">
      <c r="A9" s="355" t="s">
        <v>479</v>
      </c>
      <c r="B9" s="355"/>
      <c r="C9" s="355"/>
      <c r="D9" s="355"/>
      <c r="E9" s="355"/>
      <c r="F9" s="36"/>
      <c r="G9" s="36"/>
      <c r="H9" s="36"/>
      <c r="I9" s="356"/>
      <c r="J9" s="357"/>
      <c r="K9" s="357"/>
      <c r="L9" s="358"/>
      <c r="M9" s="358"/>
      <c r="N9" s="358"/>
      <c r="O9" s="357"/>
      <c r="P9" s="474" t="s">
        <v>518</v>
      </c>
    </row>
    <row r="10" spans="1:16" s="34" customFormat="1" ht="10.15" customHeight="1" x14ac:dyDescent="0.2">
      <c r="A10" s="491" t="s">
        <v>32</v>
      </c>
      <c r="B10" s="491" t="s">
        <v>33</v>
      </c>
      <c r="C10" s="492" t="s">
        <v>34</v>
      </c>
      <c r="D10" s="491" t="s">
        <v>35</v>
      </c>
      <c r="E10" s="491" t="s">
        <v>36</v>
      </c>
      <c r="F10" s="493" t="s">
        <v>37</v>
      </c>
      <c r="G10" s="493"/>
      <c r="H10" s="493"/>
      <c r="I10" s="493"/>
      <c r="J10" s="493"/>
      <c r="K10" s="493"/>
      <c r="L10" s="493" t="s">
        <v>38</v>
      </c>
      <c r="M10" s="493"/>
      <c r="N10" s="493"/>
      <c r="O10" s="493"/>
      <c r="P10" s="493"/>
    </row>
    <row r="11" spans="1:16" s="34" customFormat="1" ht="45" x14ac:dyDescent="0.2">
      <c r="A11" s="491"/>
      <c r="B11" s="491"/>
      <c r="C11" s="492"/>
      <c r="D11" s="491"/>
      <c r="E11" s="491"/>
      <c r="F11" s="83" t="s">
        <v>39</v>
      </c>
      <c r="G11" s="83" t="s">
        <v>40</v>
      </c>
      <c r="H11" s="83" t="s">
        <v>41</v>
      </c>
      <c r="I11" s="83" t="s">
        <v>42</v>
      </c>
      <c r="J11" s="83" t="s">
        <v>43</v>
      </c>
      <c r="K11" s="83" t="s">
        <v>44</v>
      </c>
      <c r="L11" s="83" t="s">
        <v>45</v>
      </c>
      <c r="M11" s="83" t="s">
        <v>41</v>
      </c>
      <c r="N11" s="83" t="s">
        <v>42</v>
      </c>
      <c r="O11" s="83" t="s">
        <v>43</v>
      </c>
      <c r="P11" s="83" t="s">
        <v>46</v>
      </c>
    </row>
    <row r="12" spans="1:16" s="73" customFormat="1" x14ac:dyDescent="0.2">
      <c r="A12" s="298">
        <v>1</v>
      </c>
      <c r="B12" s="298">
        <v>2</v>
      </c>
      <c r="C12" s="298">
        <v>3</v>
      </c>
      <c r="D12" s="298">
        <v>4</v>
      </c>
      <c r="E12" s="298">
        <v>5</v>
      </c>
      <c r="F12" s="300">
        <v>6</v>
      </c>
      <c r="G12" s="298">
        <v>7</v>
      </c>
      <c r="H12" s="298">
        <v>8</v>
      </c>
      <c r="I12" s="298">
        <v>9</v>
      </c>
      <c r="J12" s="298">
        <v>10</v>
      </c>
      <c r="K12" s="298">
        <v>11</v>
      </c>
      <c r="L12" s="298">
        <v>12</v>
      </c>
      <c r="M12" s="298">
        <v>13</v>
      </c>
      <c r="N12" s="298">
        <v>14</v>
      </c>
      <c r="O12" s="298">
        <v>15</v>
      </c>
      <c r="P12" s="298">
        <v>16</v>
      </c>
    </row>
    <row r="13" spans="1:16" s="366" customFormat="1" ht="10.5" customHeight="1" x14ac:dyDescent="0.2">
      <c r="A13" s="362"/>
      <c r="B13" s="362"/>
      <c r="C13" s="363" t="s">
        <v>480</v>
      </c>
      <c r="D13" s="362"/>
      <c r="E13" s="362"/>
      <c r="F13" s="365"/>
      <c r="G13" s="365"/>
      <c r="H13" s="365"/>
      <c r="I13" s="365"/>
      <c r="J13" s="365"/>
      <c r="K13" s="365"/>
      <c r="L13" s="365"/>
      <c r="M13" s="365"/>
      <c r="N13" s="365"/>
      <c r="O13" s="365"/>
      <c r="P13" s="365"/>
    </row>
    <row r="14" spans="1:16" x14ac:dyDescent="0.2">
      <c r="A14" s="362"/>
      <c r="B14" s="362"/>
      <c r="C14" s="540" t="s">
        <v>481</v>
      </c>
      <c r="D14" s="540"/>
      <c r="E14" s="362"/>
      <c r="F14" s="160"/>
      <c r="G14" s="160"/>
      <c r="H14" s="160"/>
      <c r="I14" s="160"/>
      <c r="J14" s="160"/>
      <c r="K14" s="160"/>
      <c r="L14" s="160"/>
      <c r="M14" s="160"/>
      <c r="N14" s="160"/>
      <c r="O14" s="160"/>
      <c r="P14" s="160"/>
    </row>
    <row r="15" spans="1:16" x14ac:dyDescent="0.2">
      <c r="A15" s="275">
        <v>1</v>
      </c>
      <c r="B15" s="275"/>
      <c r="C15" s="541" t="s">
        <v>320</v>
      </c>
      <c r="D15" s="542" t="s">
        <v>321</v>
      </c>
      <c r="E15" s="275">
        <v>1</v>
      </c>
      <c r="F15" s="160"/>
      <c r="G15" s="160"/>
      <c r="H15" s="160"/>
      <c r="I15" s="160"/>
      <c r="J15" s="160"/>
      <c r="K15" s="160"/>
      <c r="L15" s="160"/>
      <c r="M15" s="160"/>
      <c r="N15" s="160"/>
      <c r="O15" s="160"/>
      <c r="P15" s="160"/>
    </row>
    <row r="16" spans="1:16" s="368" customFormat="1" ht="22.5" x14ac:dyDescent="0.2">
      <c r="A16" s="275">
        <v>2</v>
      </c>
      <c r="B16" s="275"/>
      <c r="C16" s="543" t="s">
        <v>482</v>
      </c>
      <c r="D16" s="550" t="s">
        <v>49</v>
      </c>
      <c r="E16" s="469">
        <v>10</v>
      </c>
      <c r="F16" s="367"/>
      <c r="G16" s="367"/>
      <c r="H16" s="367"/>
      <c r="I16" s="367"/>
      <c r="J16" s="367"/>
      <c r="K16" s="367"/>
      <c r="L16" s="367"/>
      <c r="M16" s="367"/>
      <c r="N16" s="367"/>
      <c r="O16" s="367"/>
      <c r="P16" s="367"/>
    </row>
    <row r="17" spans="1:16" s="368" customFormat="1" ht="22.5" x14ac:dyDescent="0.2">
      <c r="A17" s="275">
        <v>3</v>
      </c>
      <c r="B17" s="275"/>
      <c r="C17" s="543" t="s">
        <v>483</v>
      </c>
      <c r="D17" s="542" t="s">
        <v>49</v>
      </c>
      <c r="E17" s="275">
        <v>50</v>
      </c>
      <c r="F17" s="367"/>
      <c r="G17" s="367"/>
      <c r="H17" s="367"/>
      <c r="I17" s="367"/>
      <c r="J17" s="367"/>
      <c r="K17" s="367"/>
      <c r="L17" s="367"/>
      <c r="M17" s="367"/>
      <c r="N17" s="367"/>
      <c r="O17" s="367"/>
      <c r="P17" s="367"/>
    </row>
    <row r="18" spans="1:16" s="368" customFormat="1" ht="22.5" x14ac:dyDescent="0.2">
      <c r="A18" s="275">
        <v>4</v>
      </c>
      <c r="B18" s="275"/>
      <c r="C18" s="543" t="s">
        <v>484</v>
      </c>
      <c r="D18" s="542" t="s">
        <v>49</v>
      </c>
      <c r="E18" s="275">
        <v>10</v>
      </c>
      <c r="F18" s="367"/>
      <c r="G18" s="367"/>
      <c r="H18" s="367"/>
      <c r="I18" s="367"/>
      <c r="J18" s="367"/>
      <c r="K18" s="367"/>
      <c r="L18" s="367"/>
      <c r="M18" s="367"/>
      <c r="N18" s="367"/>
      <c r="O18" s="367"/>
      <c r="P18" s="367"/>
    </row>
    <row r="19" spans="1:16" s="368" customFormat="1" ht="22.5" x14ac:dyDescent="0.2">
      <c r="A19" s="275">
        <v>5</v>
      </c>
      <c r="B19" s="275"/>
      <c r="C19" s="541" t="s">
        <v>485</v>
      </c>
      <c r="D19" s="542" t="s">
        <v>325</v>
      </c>
      <c r="E19" s="275">
        <v>2</v>
      </c>
      <c r="F19" s="367"/>
      <c r="G19" s="367"/>
      <c r="H19" s="367"/>
      <c r="I19" s="367"/>
      <c r="J19" s="367"/>
      <c r="K19" s="367"/>
      <c r="L19" s="367"/>
      <c r="M19" s="367"/>
      <c r="N19" s="367"/>
      <c r="O19" s="367"/>
      <c r="P19" s="367"/>
    </row>
    <row r="20" spans="1:16" s="368" customFormat="1" ht="22.5" x14ac:dyDescent="0.2">
      <c r="A20" s="275">
        <v>6</v>
      </c>
      <c r="B20" s="275"/>
      <c r="C20" s="541" t="s">
        <v>326</v>
      </c>
      <c r="D20" s="542" t="s">
        <v>325</v>
      </c>
      <c r="E20" s="275">
        <v>2</v>
      </c>
      <c r="F20" s="367"/>
      <c r="G20" s="367"/>
      <c r="H20" s="367"/>
      <c r="I20" s="367"/>
      <c r="J20" s="367"/>
      <c r="K20" s="367"/>
      <c r="L20" s="367"/>
      <c r="M20" s="367"/>
      <c r="N20" s="367"/>
      <c r="O20" s="367"/>
      <c r="P20" s="367"/>
    </row>
    <row r="21" spans="1:16" s="368" customFormat="1" ht="33.75" x14ac:dyDescent="0.2">
      <c r="A21" s="275">
        <v>7</v>
      </c>
      <c r="B21" s="275"/>
      <c r="C21" s="544" t="s">
        <v>550</v>
      </c>
      <c r="D21" s="542" t="s">
        <v>321</v>
      </c>
      <c r="E21" s="275">
        <v>2</v>
      </c>
      <c r="F21" s="367"/>
      <c r="G21" s="367"/>
      <c r="H21" s="367"/>
      <c r="I21" s="367"/>
      <c r="J21" s="367"/>
      <c r="K21" s="367"/>
      <c r="L21" s="367"/>
      <c r="M21" s="367"/>
      <c r="N21" s="367"/>
      <c r="O21" s="367"/>
      <c r="P21" s="367"/>
    </row>
    <row r="22" spans="1:16" x14ac:dyDescent="0.2">
      <c r="A22" s="275">
        <v>8</v>
      </c>
      <c r="B22" s="275"/>
      <c r="C22" s="541" t="s">
        <v>486</v>
      </c>
      <c r="D22" s="542" t="s">
        <v>325</v>
      </c>
      <c r="E22" s="275">
        <v>2</v>
      </c>
      <c r="F22" s="160"/>
      <c r="G22" s="160"/>
      <c r="H22" s="160"/>
      <c r="I22" s="160"/>
      <c r="J22" s="160"/>
      <c r="K22" s="160"/>
      <c r="L22" s="160"/>
      <c r="M22" s="160"/>
      <c r="N22" s="160"/>
      <c r="O22" s="160"/>
      <c r="P22" s="160"/>
    </row>
    <row r="23" spans="1:16" s="368" customFormat="1" ht="22.5" x14ac:dyDescent="0.2">
      <c r="A23" s="275">
        <v>9</v>
      </c>
      <c r="B23" s="275"/>
      <c r="C23" s="541" t="s">
        <v>487</v>
      </c>
      <c r="D23" s="542" t="s">
        <v>51</v>
      </c>
      <c r="E23" s="275">
        <v>6</v>
      </c>
      <c r="F23" s="367"/>
      <c r="G23" s="367"/>
      <c r="H23" s="367"/>
      <c r="I23" s="367"/>
      <c r="J23" s="367"/>
      <c r="K23" s="367"/>
      <c r="L23" s="367"/>
      <c r="M23" s="367"/>
      <c r="N23" s="367"/>
      <c r="O23" s="367"/>
      <c r="P23" s="367"/>
    </row>
    <row r="24" spans="1:16" s="368" customFormat="1" x14ac:dyDescent="0.2">
      <c r="A24" s="275">
        <v>10</v>
      </c>
      <c r="B24" s="275"/>
      <c r="C24" s="541" t="s">
        <v>488</v>
      </c>
      <c r="D24" s="542" t="s">
        <v>51</v>
      </c>
      <c r="E24" s="275">
        <v>6</v>
      </c>
      <c r="F24" s="367"/>
      <c r="G24" s="367"/>
      <c r="H24" s="367"/>
      <c r="I24" s="367"/>
      <c r="J24" s="367"/>
      <c r="K24" s="367"/>
      <c r="L24" s="367"/>
      <c r="M24" s="367"/>
      <c r="N24" s="367"/>
      <c r="O24" s="367"/>
      <c r="P24" s="367"/>
    </row>
    <row r="25" spans="1:16" s="368" customFormat="1" x14ac:dyDescent="0.2">
      <c r="A25" s="275">
        <v>11</v>
      </c>
      <c r="B25" s="275"/>
      <c r="C25" s="541" t="s">
        <v>489</v>
      </c>
      <c r="D25" s="542" t="s">
        <v>51</v>
      </c>
      <c r="E25" s="275">
        <v>4</v>
      </c>
      <c r="F25" s="367"/>
      <c r="G25" s="367"/>
      <c r="H25" s="367"/>
      <c r="I25" s="367"/>
      <c r="J25" s="367"/>
      <c r="K25" s="367"/>
      <c r="L25" s="367"/>
      <c r="M25" s="367"/>
      <c r="N25" s="367"/>
      <c r="O25" s="367"/>
      <c r="P25" s="367"/>
    </row>
    <row r="26" spans="1:16" s="368" customFormat="1" x14ac:dyDescent="0.2">
      <c r="A26" s="275">
        <v>12</v>
      </c>
      <c r="B26" s="275"/>
      <c r="C26" s="541" t="s">
        <v>329</v>
      </c>
      <c r="D26" s="542" t="s">
        <v>51</v>
      </c>
      <c r="E26" s="275">
        <v>4</v>
      </c>
      <c r="F26" s="367"/>
      <c r="G26" s="367"/>
      <c r="H26" s="367"/>
      <c r="I26" s="367"/>
      <c r="J26" s="367"/>
      <c r="K26" s="367"/>
      <c r="L26" s="367"/>
      <c r="M26" s="367"/>
      <c r="N26" s="367"/>
      <c r="O26" s="367"/>
      <c r="P26" s="367"/>
    </row>
    <row r="27" spans="1:16" s="368" customFormat="1" x14ac:dyDescent="0.2">
      <c r="A27" s="275">
        <v>13</v>
      </c>
      <c r="B27" s="275"/>
      <c r="C27" s="541" t="s">
        <v>490</v>
      </c>
      <c r="D27" s="542" t="s">
        <v>51</v>
      </c>
      <c r="E27" s="275">
        <v>6</v>
      </c>
      <c r="F27" s="367"/>
      <c r="G27" s="367"/>
      <c r="H27" s="367"/>
      <c r="I27" s="367"/>
      <c r="J27" s="367"/>
      <c r="K27" s="367"/>
      <c r="L27" s="367"/>
      <c r="M27" s="367"/>
      <c r="N27" s="367"/>
      <c r="O27" s="367"/>
      <c r="P27" s="367"/>
    </row>
    <row r="28" spans="1:16" s="368" customFormat="1" x14ac:dyDescent="0.2">
      <c r="A28" s="275">
        <v>14</v>
      </c>
      <c r="B28" s="275"/>
      <c r="C28" s="541" t="s">
        <v>330</v>
      </c>
      <c r="D28" s="542" t="s">
        <v>51</v>
      </c>
      <c r="E28" s="275">
        <v>16</v>
      </c>
      <c r="F28" s="367"/>
      <c r="G28" s="367"/>
      <c r="H28" s="367"/>
      <c r="I28" s="367"/>
      <c r="J28" s="367"/>
      <c r="K28" s="367"/>
      <c r="L28" s="367"/>
      <c r="M28" s="367"/>
      <c r="N28" s="367"/>
      <c r="O28" s="367"/>
      <c r="P28" s="367"/>
    </row>
    <row r="29" spans="1:16" s="368" customFormat="1" x14ac:dyDescent="0.2">
      <c r="A29" s="275">
        <v>15</v>
      </c>
      <c r="B29" s="275"/>
      <c r="C29" s="541" t="s">
        <v>331</v>
      </c>
      <c r="D29" s="542" t="s">
        <v>51</v>
      </c>
      <c r="E29" s="275">
        <v>16</v>
      </c>
      <c r="F29" s="367"/>
      <c r="G29" s="367"/>
      <c r="H29" s="367"/>
      <c r="I29" s="367"/>
      <c r="J29" s="367"/>
      <c r="K29" s="367"/>
      <c r="L29" s="367"/>
      <c r="M29" s="367"/>
      <c r="N29" s="367"/>
      <c r="O29" s="367"/>
      <c r="P29" s="367"/>
    </row>
    <row r="30" spans="1:16" s="368" customFormat="1" ht="33.75" x14ac:dyDescent="0.2">
      <c r="A30" s="275">
        <v>16</v>
      </c>
      <c r="B30" s="275"/>
      <c r="C30" s="541" t="s">
        <v>561</v>
      </c>
      <c r="D30" s="542" t="s">
        <v>51</v>
      </c>
      <c r="E30" s="275">
        <v>2</v>
      </c>
      <c r="F30" s="367"/>
      <c r="G30" s="367"/>
      <c r="H30" s="367"/>
      <c r="I30" s="367"/>
      <c r="J30" s="367"/>
      <c r="K30" s="367"/>
      <c r="L30" s="367"/>
      <c r="M30" s="367"/>
      <c r="N30" s="367"/>
      <c r="O30" s="367"/>
      <c r="P30" s="367"/>
    </row>
    <row r="31" spans="1:16" s="368" customFormat="1" ht="33.75" x14ac:dyDescent="0.2">
      <c r="A31" s="275">
        <v>17</v>
      </c>
      <c r="B31" s="275"/>
      <c r="C31" s="541" t="s">
        <v>562</v>
      </c>
      <c r="D31" s="542" t="s">
        <v>51</v>
      </c>
      <c r="E31" s="275">
        <v>2</v>
      </c>
      <c r="F31" s="367"/>
      <c r="G31" s="367"/>
      <c r="H31" s="367"/>
      <c r="I31" s="367"/>
      <c r="J31" s="367"/>
      <c r="K31" s="367"/>
      <c r="L31" s="367"/>
      <c r="M31" s="367"/>
      <c r="N31" s="367"/>
      <c r="O31" s="367"/>
      <c r="P31" s="367"/>
    </row>
    <row r="32" spans="1:16" s="368" customFormat="1" ht="22.5" x14ac:dyDescent="0.2">
      <c r="A32" s="275">
        <v>18</v>
      </c>
      <c r="B32" s="275"/>
      <c r="C32" s="541" t="s">
        <v>491</v>
      </c>
      <c r="D32" s="542" t="s">
        <v>49</v>
      </c>
      <c r="E32" s="275">
        <v>20</v>
      </c>
      <c r="F32" s="367"/>
      <c r="G32" s="367"/>
      <c r="H32" s="367"/>
      <c r="I32" s="367"/>
      <c r="J32" s="367"/>
      <c r="K32" s="367"/>
      <c r="L32" s="367"/>
      <c r="M32" s="367"/>
      <c r="N32" s="367"/>
      <c r="O32" s="367"/>
      <c r="P32" s="367"/>
    </row>
    <row r="33" spans="1:16" s="368" customFormat="1" ht="10.15" customHeight="1" x14ac:dyDescent="0.2">
      <c r="A33" s="275">
        <v>19</v>
      </c>
      <c r="B33" s="275"/>
      <c r="C33" s="541" t="s">
        <v>492</v>
      </c>
      <c r="D33" s="542" t="s">
        <v>49</v>
      </c>
      <c r="E33" s="275">
        <v>25</v>
      </c>
      <c r="F33" s="367"/>
      <c r="G33" s="367"/>
      <c r="H33" s="367"/>
      <c r="I33" s="367"/>
      <c r="J33" s="367"/>
      <c r="K33" s="367"/>
      <c r="L33" s="367"/>
      <c r="M33" s="367"/>
      <c r="N33" s="367"/>
      <c r="O33" s="367"/>
      <c r="P33" s="367"/>
    </row>
    <row r="34" spans="1:16" s="368" customFormat="1" ht="22.5" x14ac:dyDescent="0.2">
      <c r="A34" s="275">
        <v>20</v>
      </c>
      <c r="B34" s="275"/>
      <c r="C34" s="541" t="s">
        <v>493</v>
      </c>
      <c r="D34" s="542" t="s">
        <v>49</v>
      </c>
      <c r="E34" s="275">
        <v>12</v>
      </c>
      <c r="F34" s="367"/>
      <c r="G34" s="367"/>
      <c r="H34" s="367"/>
      <c r="I34" s="367"/>
      <c r="J34" s="367"/>
      <c r="K34" s="367"/>
      <c r="L34" s="367"/>
      <c r="M34" s="367"/>
      <c r="N34" s="367"/>
      <c r="O34" s="367"/>
      <c r="P34" s="367"/>
    </row>
    <row r="35" spans="1:16" s="368" customFormat="1" ht="22.5" x14ac:dyDescent="0.2">
      <c r="A35" s="275">
        <v>21</v>
      </c>
      <c r="B35" s="275"/>
      <c r="C35" s="541" t="s">
        <v>494</v>
      </c>
      <c r="D35" s="542" t="s">
        <v>49</v>
      </c>
      <c r="E35" s="275">
        <v>320</v>
      </c>
      <c r="F35" s="367"/>
      <c r="G35" s="367"/>
      <c r="H35" s="367"/>
      <c r="I35" s="367"/>
      <c r="J35" s="367"/>
      <c r="K35" s="367"/>
      <c r="L35" s="367"/>
      <c r="M35" s="367"/>
      <c r="N35" s="367"/>
      <c r="O35" s="367"/>
      <c r="P35" s="367"/>
    </row>
    <row r="36" spans="1:16" s="368" customFormat="1" ht="22.5" x14ac:dyDescent="0.2">
      <c r="A36" s="275">
        <v>22</v>
      </c>
      <c r="B36" s="275"/>
      <c r="C36" s="541" t="s">
        <v>336</v>
      </c>
      <c r="D36" s="542" t="s">
        <v>51</v>
      </c>
      <c r="E36" s="275">
        <v>4</v>
      </c>
      <c r="F36" s="367"/>
      <c r="G36" s="367"/>
      <c r="H36" s="367"/>
      <c r="I36" s="367"/>
      <c r="J36" s="367"/>
      <c r="K36" s="367"/>
      <c r="L36" s="367"/>
      <c r="M36" s="367"/>
      <c r="N36" s="367"/>
      <c r="O36" s="367"/>
      <c r="P36" s="367"/>
    </row>
    <row r="37" spans="1:16" s="368" customFormat="1" ht="22.5" x14ac:dyDescent="0.2">
      <c r="A37" s="275">
        <v>23</v>
      </c>
      <c r="B37" s="275"/>
      <c r="C37" s="541" t="s">
        <v>337</v>
      </c>
      <c r="D37" s="542" t="s">
        <v>51</v>
      </c>
      <c r="E37" s="275">
        <v>16</v>
      </c>
      <c r="F37" s="367"/>
      <c r="G37" s="367"/>
      <c r="H37" s="367"/>
      <c r="I37" s="367"/>
      <c r="J37" s="367"/>
      <c r="K37" s="367"/>
      <c r="L37" s="367"/>
      <c r="M37" s="367"/>
      <c r="N37" s="367"/>
      <c r="O37" s="367"/>
      <c r="P37" s="367"/>
    </row>
    <row r="38" spans="1:16" s="368" customFormat="1" ht="22.5" x14ac:dyDescent="0.2">
      <c r="A38" s="275">
        <v>24</v>
      </c>
      <c r="B38" s="275"/>
      <c r="C38" s="541" t="s">
        <v>495</v>
      </c>
      <c r="D38" s="542" t="s">
        <v>51</v>
      </c>
      <c r="E38" s="275">
        <v>4</v>
      </c>
      <c r="F38" s="367"/>
      <c r="G38" s="367"/>
      <c r="H38" s="367"/>
      <c r="I38" s="367"/>
      <c r="J38" s="367"/>
      <c r="K38" s="367"/>
      <c r="L38" s="367"/>
      <c r="M38" s="367"/>
      <c r="N38" s="367"/>
      <c r="O38" s="367"/>
      <c r="P38" s="367"/>
    </row>
    <row r="39" spans="1:16" s="368" customFormat="1" ht="22.5" x14ac:dyDescent="0.2">
      <c r="A39" s="275">
        <v>25</v>
      </c>
      <c r="B39" s="275"/>
      <c r="C39" s="541" t="s">
        <v>339</v>
      </c>
      <c r="D39" s="542" t="s">
        <v>51</v>
      </c>
      <c r="E39" s="275">
        <v>16</v>
      </c>
      <c r="F39" s="367"/>
      <c r="G39" s="367"/>
      <c r="H39" s="367"/>
      <c r="I39" s="367"/>
      <c r="J39" s="367"/>
      <c r="K39" s="367"/>
      <c r="L39" s="367"/>
      <c r="M39" s="367"/>
      <c r="N39" s="367"/>
      <c r="O39" s="367"/>
      <c r="P39" s="367"/>
    </row>
    <row r="40" spans="1:16" s="368" customFormat="1" ht="22.5" x14ac:dyDescent="0.2">
      <c r="A40" s="275">
        <v>26</v>
      </c>
      <c r="B40" s="275"/>
      <c r="C40" s="541" t="s">
        <v>340</v>
      </c>
      <c r="D40" s="542" t="s">
        <v>51</v>
      </c>
      <c r="E40" s="275">
        <v>12</v>
      </c>
      <c r="F40" s="367"/>
      <c r="G40" s="367"/>
      <c r="H40" s="367"/>
      <c r="I40" s="367"/>
      <c r="J40" s="367"/>
      <c r="K40" s="367"/>
      <c r="L40" s="367"/>
      <c r="M40" s="367"/>
      <c r="N40" s="367"/>
      <c r="O40" s="367"/>
      <c r="P40" s="367"/>
    </row>
    <row r="41" spans="1:16" s="368" customFormat="1" x14ac:dyDescent="0.2">
      <c r="A41" s="275">
        <v>27</v>
      </c>
      <c r="B41" s="275"/>
      <c r="C41" s="541" t="s">
        <v>341</v>
      </c>
      <c r="D41" s="542" t="s">
        <v>51</v>
      </c>
      <c r="E41" s="275">
        <v>8</v>
      </c>
      <c r="F41" s="367"/>
      <c r="G41" s="367"/>
      <c r="H41" s="367"/>
      <c r="I41" s="367"/>
      <c r="J41" s="367"/>
      <c r="K41" s="367"/>
      <c r="L41" s="367"/>
      <c r="M41" s="367"/>
      <c r="N41" s="367"/>
      <c r="O41" s="367"/>
      <c r="P41" s="367"/>
    </row>
    <row r="42" spans="1:16" s="368" customFormat="1" x14ac:dyDescent="0.2">
      <c r="A42" s="275">
        <v>28</v>
      </c>
      <c r="B42" s="275"/>
      <c r="C42" s="541" t="s">
        <v>342</v>
      </c>
      <c r="D42" s="542" t="s">
        <v>51</v>
      </c>
      <c r="E42" s="275">
        <v>4</v>
      </c>
      <c r="F42" s="367"/>
      <c r="G42" s="367"/>
      <c r="H42" s="367"/>
      <c r="I42" s="367"/>
      <c r="J42" s="367"/>
      <c r="K42" s="367"/>
      <c r="L42" s="367"/>
      <c r="M42" s="367"/>
      <c r="N42" s="367"/>
      <c r="O42" s="367"/>
      <c r="P42" s="367"/>
    </row>
    <row r="43" spans="1:16" s="368" customFormat="1" ht="22.5" x14ac:dyDescent="0.2">
      <c r="A43" s="275">
        <v>29</v>
      </c>
      <c r="B43" s="275"/>
      <c r="C43" s="541" t="s">
        <v>496</v>
      </c>
      <c r="D43" s="542" t="s">
        <v>51</v>
      </c>
      <c r="E43" s="275">
        <v>8</v>
      </c>
      <c r="F43" s="367"/>
      <c r="G43" s="367"/>
      <c r="H43" s="367"/>
      <c r="I43" s="367"/>
      <c r="J43" s="367"/>
      <c r="K43" s="367"/>
      <c r="L43" s="367"/>
      <c r="M43" s="367"/>
      <c r="N43" s="367"/>
      <c r="O43" s="367"/>
      <c r="P43" s="367"/>
    </row>
    <row r="44" spans="1:16" s="368" customFormat="1" ht="22.5" x14ac:dyDescent="0.2">
      <c r="A44" s="275">
        <v>30</v>
      </c>
      <c r="B44" s="275"/>
      <c r="C44" s="541" t="s">
        <v>497</v>
      </c>
      <c r="D44" s="542" t="s">
        <v>51</v>
      </c>
      <c r="E44" s="275">
        <v>8</v>
      </c>
      <c r="F44" s="367"/>
      <c r="G44" s="367"/>
      <c r="H44" s="367"/>
      <c r="I44" s="367"/>
      <c r="J44" s="367"/>
      <c r="K44" s="367"/>
      <c r="L44" s="367"/>
      <c r="M44" s="367"/>
      <c r="N44" s="367"/>
      <c r="O44" s="367"/>
      <c r="P44" s="367"/>
    </row>
    <row r="45" spans="1:16" s="368" customFormat="1" ht="22.5" x14ac:dyDescent="0.2">
      <c r="A45" s="275">
        <v>31</v>
      </c>
      <c r="B45" s="275"/>
      <c r="C45" s="541" t="s">
        <v>498</v>
      </c>
      <c r="D45" s="542" t="s">
        <v>51</v>
      </c>
      <c r="E45" s="275">
        <v>4</v>
      </c>
      <c r="F45" s="367"/>
      <c r="G45" s="367"/>
      <c r="H45" s="367"/>
      <c r="I45" s="367"/>
      <c r="J45" s="367"/>
      <c r="K45" s="367"/>
      <c r="L45" s="367"/>
      <c r="M45" s="367"/>
      <c r="N45" s="367"/>
      <c r="O45" s="367"/>
      <c r="P45" s="367"/>
    </row>
    <row r="46" spans="1:16" s="368" customFormat="1" ht="22.5" x14ac:dyDescent="0.2">
      <c r="A46" s="275">
        <v>32</v>
      </c>
      <c r="B46" s="275"/>
      <c r="C46" s="541" t="s">
        <v>346</v>
      </c>
      <c r="D46" s="542" t="s">
        <v>51</v>
      </c>
      <c r="E46" s="275">
        <v>104</v>
      </c>
      <c r="F46" s="367"/>
      <c r="G46" s="367"/>
      <c r="H46" s="367"/>
      <c r="I46" s="367"/>
      <c r="J46" s="367"/>
      <c r="K46" s="367"/>
      <c r="L46" s="367"/>
      <c r="M46" s="367"/>
      <c r="N46" s="367"/>
      <c r="O46" s="367"/>
      <c r="P46" s="367"/>
    </row>
    <row r="47" spans="1:16" s="368" customFormat="1" ht="22.5" x14ac:dyDescent="0.2">
      <c r="A47" s="275">
        <v>33</v>
      </c>
      <c r="B47" s="275"/>
      <c r="C47" s="541" t="s">
        <v>347</v>
      </c>
      <c r="D47" s="542" t="s">
        <v>51</v>
      </c>
      <c r="E47" s="275">
        <v>32</v>
      </c>
      <c r="F47" s="367"/>
      <c r="G47" s="367"/>
      <c r="H47" s="367"/>
      <c r="I47" s="367"/>
      <c r="J47" s="367"/>
      <c r="K47" s="367"/>
      <c r="L47" s="367"/>
      <c r="M47" s="367"/>
      <c r="N47" s="367"/>
      <c r="O47" s="367"/>
      <c r="P47" s="367"/>
    </row>
    <row r="48" spans="1:16" s="368" customFormat="1" x14ac:dyDescent="0.2">
      <c r="A48" s="275">
        <v>34</v>
      </c>
      <c r="B48" s="275"/>
      <c r="C48" s="541" t="s">
        <v>348</v>
      </c>
      <c r="D48" s="542" t="s">
        <v>51</v>
      </c>
      <c r="E48" s="275">
        <v>56</v>
      </c>
      <c r="F48" s="367"/>
      <c r="G48" s="367"/>
      <c r="H48" s="367"/>
      <c r="I48" s="367"/>
      <c r="J48" s="367"/>
      <c r="K48" s="367"/>
      <c r="L48" s="367"/>
      <c r="M48" s="367"/>
      <c r="N48" s="367"/>
      <c r="O48" s="367"/>
      <c r="P48" s="367"/>
    </row>
    <row r="49" spans="1:16" s="368" customFormat="1" x14ac:dyDescent="0.2">
      <c r="A49" s="275">
        <v>35</v>
      </c>
      <c r="B49" s="275"/>
      <c r="C49" s="541" t="s">
        <v>349</v>
      </c>
      <c r="D49" s="542" t="s">
        <v>51</v>
      </c>
      <c r="E49" s="275">
        <v>4</v>
      </c>
      <c r="F49" s="367"/>
      <c r="G49" s="367"/>
      <c r="H49" s="367"/>
      <c r="I49" s="367"/>
      <c r="J49" s="367"/>
      <c r="K49" s="367"/>
      <c r="L49" s="367"/>
      <c r="M49" s="367"/>
      <c r="N49" s="367"/>
      <c r="O49" s="367"/>
      <c r="P49" s="367"/>
    </row>
    <row r="50" spans="1:16" s="368" customFormat="1" ht="33.75" x14ac:dyDescent="0.2">
      <c r="A50" s="275">
        <v>36</v>
      </c>
      <c r="B50" s="275"/>
      <c r="C50" s="541" t="s">
        <v>499</v>
      </c>
      <c r="D50" s="542" t="s">
        <v>51</v>
      </c>
      <c r="E50" s="275">
        <v>2</v>
      </c>
      <c r="F50" s="367"/>
      <c r="G50" s="367"/>
      <c r="H50" s="367"/>
      <c r="I50" s="367"/>
      <c r="J50" s="367"/>
      <c r="K50" s="367"/>
      <c r="L50" s="367"/>
      <c r="M50" s="367"/>
      <c r="N50" s="367"/>
      <c r="O50" s="367"/>
      <c r="P50" s="367"/>
    </row>
    <row r="51" spans="1:16" s="368" customFormat="1" ht="33.75" x14ac:dyDescent="0.2">
      <c r="A51" s="275">
        <v>37</v>
      </c>
      <c r="B51" s="275"/>
      <c r="C51" s="541" t="s">
        <v>350</v>
      </c>
      <c r="D51" s="542" t="s">
        <v>51</v>
      </c>
      <c r="E51" s="275">
        <v>12</v>
      </c>
      <c r="F51" s="367"/>
      <c r="G51" s="367"/>
      <c r="H51" s="367"/>
      <c r="I51" s="367"/>
      <c r="J51" s="367"/>
      <c r="K51" s="367"/>
      <c r="L51" s="367"/>
      <c r="M51" s="367"/>
      <c r="N51" s="367"/>
      <c r="O51" s="367"/>
      <c r="P51" s="367"/>
    </row>
    <row r="52" spans="1:16" s="368" customFormat="1" ht="33.75" x14ac:dyDescent="0.2">
      <c r="A52" s="275">
        <v>38</v>
      </c>
      <c r="B52" s="275"/>
      <c r="C52" s="541" t="s">
        <v>351</v>
      </c>
      <c r="D52" s="542" t="s">
        <v>51</v>
      </c>
      <c r="E52" s="275">
        <v>8</v>
      </c>
      <c r="F52" s="367"/>
      <c r="G52" s="367"/>
      <c r="H52" s="367"/>
      <c r="I52" s="367"/>
      <c r="J52" s="367"/>
      <c r="K52" s="367"/>
      <c r="L52" s="367"/>
      <c r="M52" s="367"/>
      <c r="N52" s="367"/>
      <c r="O52" s="367"/>
      <c r="P52" s="367"/>
    </row>
    <row r="53" spans="1:16" s="368" customFormat="1" ht="33.75" x14ac:dyDescent="0.2">
      <c r="A53" s="275">
        <v>39</v>
      </c>
      <c r="B53" s="275"/>
      <c r="C53" s="541" t="s">
        <v>352</v>
      </c>
      <c r="D53" s="542" t="s">
        <v>51</v>
      </c>
      <c r="E53" s="275">
        <v>4</v>
      </c>
      <c r="F53" s="367"/>
      <c r="G53" s="367"/>
      <c r="H53" s="367"/>
      <c r="I53" s="367"/>
      <c r="J53" s="367"/>
      <c r="K53" s="367"/>
      <c r="L53" s="367"/>
      <c r="M53" s="367"/>
      <c r="N53" s="367"/>
      <c r="O53" s="367"/>
      <c r="P53" s="367"/>
    </row>
    <row r="54" spans="1:16" s="368" customFormat="1" ht="33.75" x14ac:dyDescent="0.2">
      <c r="A54" s="275">
        <v>40</v>
      </c>
      <c r="B54" s="275"/>
      <c r="C54" s="541" t="s">
        <v>353</v>
      </c>
      <c r="D54" s="542" t="s">
        <v>500</v>
      </c>
      <c r="E54" s="275">
        <v>122</v>
      </c>
      <c r="F54" s="367"/>
      <c r="G54" s="367"/>
      <c r="H54" s="367"/>
      <c r="I54" s="367"/>
      <c r="J54" s="367"/>
      <c r="K54" s="367"/>
      <c r="L54" s="367"/>
      <c r="M54" s="367"/>
      <c r="N54" s="367"/>
      <c r="O54" s="367"/>
      <c r="P54" s="367"/>
    </row>
    <row r="55" spans="1:16" s="368" customFormat="1" ht="22.5" x14ac:dyDescent="0.2">
      <c r="A55" s="275">
        <v>41</v>
      </c>
      <c r="B55" s="275"/>
      <c r="C55" s="541" t="s">
        <v>501</v>
      </c>
      <c r="D55" s="542" t="s">
        <v>49</v>
      </c>
      <c r="E55" s="275">
        <v>10</v>
      </c>
      <c r="F55" s="367"/>
      <c r="G55" s="367"/>
      <c r="H55" s="367"/>
      <c r="I55" s="367"/>
      <c r="J55" s="367"/>
      <c r="K55" s="367"/>
      <c r="L55" s="367"/>
      <c r="M55" s="367"/>
      <c r="N55" s="367"/>
      <c r="O55" s="367"/>
      <c r="P55" s="367"/>
    </row>
    <row r="56" spans="1:16" s="368" customFormat="1" ht="22.5" x14ac:dyDescent="0.2">
      <c r="A56" s="275">
        <v>42</v>
      </c>
      <c r="B56" s="275"/>
      <c r="C56" s="541" t="s">
        <v>354</v>
      </c>
      <c r="D56" s="542" t="s">
        <v>49</v>
      </c>
      <c r="E56" s="275">
        <v>50</v>
      </c>
      <c r="F56" s="367"/>
      <c r="G56" s="367"/>
      <c r="H56" s="367"/>
      <c r="I56" s="367"/>
      <c r="J56" s="367"/>
      <c r="K56" s="367"/>
      <c r="L56" s="367"/>
      <c r="M56" s="367"/>
      <c r="N56" s="367"/>
      <c r="O56" s="367"/>
      <c r="P56" s="367"/>
    </row>
    <row r="57" spans="1:16" s="368" customFormat="1" ht="22.5" x14ac:dyDescent="0.2">
      <c r="A57" s="275">
        <v>43</v>
      </c>
      <c r="B57" s="275"/>
      <c r="C57" s="541" t="s">
        <v>355</v>
      </c>
      <c r="D57" s="542" t="s">
        <v>49</v>
      </c>
      <c r="E57" s="275">
        <v>20</v>
      </c>
      <c r="F57" s="367"/>
      <c r="G57" s="367"/>
      <c r="H57" s="367"/>
      <c r="I57" s="367"/>
      <c r="J57" s="367"/>
      <c r="K57" s="367"/>
      <c r="L57" s="367"/>
      <c r="M57" s="367"/>
      <c r="N57" s="367"/>
      <c r="O57" s="367"/>
      <c r="P57" s="367"/>
    </row>
    <row r="58" spans="1:16" s="368" customFormat="1" ht="22.5" x14ac:dyDescent="0.2">
      <c r="A58" s="275">
        <v>44</v>
      </c>
      <c r="B58" s="275"/>
      <c r="C58" s="541" t="s">
        <v>356</v>
      </c>
      <c r="D58" s="542" t="s">
        <v>49</v>
      </c>
      <c r="E58" s="275">
        <v>25</v>
      </c>
      <c r="F58" s="367"/>
      <c r="G58" s="367"/>
      <c r="H58" s="367"/>
      <c r="I58" s="367"/>
      <c r="J58" s="367"/>
      <c r="K58" s="367"/>
      <c r="L58" s="367"/>
      <c r="M58" s="367"/>
      <c r="N58" s="367"/>
      <c r="O58" s="367"/>
      <c r="P58" s="367"/>
    </row>
    <row r="59" spans="1:16" s="368" customFormat="1" ht="22.5" x14ac:dyDescent="0.2">
      <c r="A59" s="275">
        <v>45</v>
      </c>
      <c r="B59" s="275"/>
      <c r="C59" s="541" t="s">
        <v>357</v>
      </c>
      <c r="D59" s="542" t="s">
        <v>49</v>
      </c>
      <c r="E59" s="275">
        <v>12</v>
      </c>
      <c r="F59" s="367"/>
      <c r="G59" s="367"/>
      <c r="H59" s="367"/>
      <c r="I59" s="367"/>
      <c r="J59" s="367"/>
      <c r="K59" s="367"/>
      <c r="L59" s="367"/>
      <c r="M59" s="367"/>
      <c r="N59" s="367"/>
      <c r="O59" s="367"/>
      <c r="P59" s="367"/>
    </row>
    <row r="60" spans="1:16" s="368" customFormat="1" ht="22.5" x14ac:dyDescent="0.2">
      <c r="A60" s="275">
        <v>46</v>
      </c>
      <c r="B60" s="275"/>
      <c r="C60" s="541" t="s">
        <v>358</v>
      </c>
      <c r="D60" s="542" t="s">
        <v>49</v>
      </c>
      <c r="E60" s="275">
        <v>320</v>
      </c>
      <c r="F60" s="367"/>
      <c r="G60" s="367"/>
      <c r="H60" s="367"/>
      <c r="I60" s="367"/>
      <c r="J60" s="367"/>
      <c r="K60" s="367"/>
      <c r="L60" s="367"/>
      <c r="M60" s="367"/>
      <c r="N60" s="367"/>
      <c r="O60" s="367"/>
      <c r="P60" s="367"/>
    </row>
    <row r="61" spans="1:16" s="368" customFormat="1" x14ac:dyDescent="0.2">
      <c r="A61" s="275">
        <v>47</v>
      </c>
      <c r="B61" s="275"/>
      <c r="C61" s="541" t="s">
        <v>359</v>
      </c>
      <c r="D61" s="542" t="s">
        <v>321</v>
      </c>
      <c r="E61" s="275">
        <v>2</v>
      </c>
      <c r="F61" s="367"/>
      <c r="G61" s="367"/>
      <c r="H61" s="367"/>
      <c r="I61" s="367"/>
      <c r="J61" s="367"/>
      <c r="K61" s="367"/>
      <c r="L61" s="367"/>
      <c r="M61" s="367"/>
      <c r="N61" s="367"/>
      <c r="O61" s="367"/>
      <c r="P61" s="367"/>
    </row>
    <row r="62" spans="1:16" s="368" customFormat="1" x14ac:dyDescent="0.2">
      <c r="A62" s="275">
        <v>48</v>
      </c>
      <c r="B62" s="275"/>
      <c r="C62" s="541" t="s">
        <v>360</v>
      </c>
      <c r="D62" s="542" t="s">
        <v>321</v>
      </c>
      <c r="E62" s="275">
        <v>2</v>
      </c>
      <c r="F62" s="367"/>
      <c r="G62" s="367"/>
      <c r="H62" s="367"/>
      <c r="I62" s="367"/>
      <c r="J62" s="367"/>
      <c r="K62" s="367"/>
      <c r="L62" s="367"/>
      <c r="M62" s="367"/>
      <c r="N62" s="367"/>
      <c r="O62" s="367"/>
      <c r="P62" s="367"/>
    </row>
    <row r="63" spans="1:16" s="368" customFormat="1" x14ac:dyDescent="0.2">
      <c r="A63" s="275">
        <v>49</v>
      </c>
      <c r="B63" s="275"/>
      <c r="C63" s="541" t="s">
        <v>361</v>
      </c>
      <c r="D63" s="542" t="s">
        <v>321</v>
      </c>
      <c r="E63" s="275">
        <v>2</v>
      </c>
      <c r="F63" s="367"/>
      <c r="G63" s="367"/>
      <c r="H63" s="367"/>
      <c r="I63" s="367"/>
      <c r="J63" s="367"/>
      <c r="K63" s="367"/>
      <c r="L63" s="367"/>
      <c r="M63" s="367"/>
      <c r="N63" s="367"/>
      <c r="O63" s="367"/>
      <c r="P63" s="367"/>
    </row>
    <row r="64" spans="1:16" ht="22.5" x14ac:dyDescent="0.2">
      <c r="A64" s="275">
        <v>52</v>
      </c>
      <c r="B64" s="275"/>
      <c r="C64" s="541" t="s">
        <v>362</v>
      </c>
      <c r="D64" s="542" t="s">
        <v>321</v>
      </c>
      <c r="E64" s="275">
        <v>1</v>
      </c>
      <c r="F64" s="160"/>
      <c r="G64" s="160"/>
      <c r="H64" s="160"/>
      <c r="I64" s="160"/>
      <c r="J64" s="160"/>
      <c r="K64" s="160"/>
      <c r="L64" s="160"/>
      <c r="M64" s="160"/>
      <c r="N64" s="160"/>
      <c r="O64" s="160"/>
      <c r="P64" s="160"/>
    </row>
    <row r="65" spans="1:16" s="368" customFormat="1" x14ac:dyDescent="0.2">
      <c r="A65" s="275"/>
      <c r="B65" s="275"/>
      <c r="C65" s="546" t="s">
        <v>502</v>
      </c>
      <c r="D65" s="542"/>
      <c r="E65" s="275"/>
      <c r="F65" s="367"/>
      <c r="G65" s="367"/>
      <c r="H65" s="367"/>
      <c r="I65" s="367"/>
      <c r="J65" s="367"/>
      <c r="K65" s="367"/>
      <c r="L65" s="367"/>
      <c r="M65" s="367"/>
      <c r="N65" s="367"/>
      <c r="O65" s="367"/>
      <c r="P65" s="367"/>
    </row>
    <row r="66" spans="1:16" s="368" customFormat="1" x14ac:dyDescent="0.2">
      <c r="A66" s="275">
        <v>1</v>
      </c>
      <c r="B66" s="275"/>
      <c r="C66" s="541" t="s">
        <v>364</v>
      </c>
      <c r="D66" s="542" t="s">
        <v>321</v>
      </c>
      <c r="E66" s="275">
        <v>28</v>
      </c>
      <c r="F66" s="367"/>
      <c r="G66" s="367"/>
      <c r="H66" s="367"/>
      <c r="I66" s="367"/>
      <c r="J66" s="367"/>
      <c r="K66" s="367"/>
      <c r="L66" s="367"/>
      <c r="M66" s="367"/>
      <c r="N66" s="367"/>
      <c r="O66" s="367"/>
      <c r="P66" s="367"/>
    </row>
    <row r="67" spans="1:16" ht="22.5" x14ac:dyDescent="0.2">
      <c r="A67" s="275">
        <v>2</v>
      </c>
      <c r="B67" s="275"/>
      <c r="C67" s="541" t="s">
        <v>546</v>
      </c>
      <c r="D67" s="542" t="s">
        <v>321</v>
      </c>
      <c r="E67" s="275">
        <v>28</v>
      </c>
      <c r="F67" s="160"/>
      <c r="G67" s="160"/>
      <c r="H67" s="160"/>
      <c r="I67" s="160"/>
      <c r="J67" s="160"/>
      <c r="K67" s="160"/>
      <c r="L67" s="160"/>
      <c r="M67" s="160"/>
      <c r="N67" s="160"/>
      <c r="O67" s="160"/>
      <c r="P67" s="160"/>
    </row>
    <row r="68" spans="1:16" ht="22.5" x14ac:dyDescent="0.2">
      <c r="A68" s="275">
        <v>3</v>
      </c>
      <c r="B68" s="275"/>
      <c r="C68" s="527" t="s">
        <v>365</v>
      </c>
      <c r="D68" s="542" t="s">
        <v>51</v>
      </c>
      <c r="E68" s="275">
        <v>28</v>
      </c>
      <c r="F68" s="160"/>
      <c r="G68" s="160"/>
      <c r="H68" s="160"/>
      <c r="I68" s="160"/>
      <c r="J68" s="160"/>
      <c r="K68" s="160"/>
      <c r="L68" s="160"/>
      <c r="M68" s="160"/>
      <c r="N68" s="160"/>
      <c r="O68" s="160"/>
      <c r="P68" s="160"/>
    </row>
    <row r="69" spans="1:16" x14ac:dyDescent="0.2">
      <c r="A69" s="275">
        <v>4</v>
      </c>
      <c r="B69" s="275"/>
      <c r="C69" s="527" t="s">
        <v>366</v>
      </c>
      <c r="D69" s="542" t="s">
        <v>51</v>
      </c>
      <c r="E69" s="275">
        <v>28</v>
      </c>
      <c r="F69" s="160"/>
      <c r="G69" s="160"/>
      <c r="H69" s="160"/>
      <c r="I69" s="160"/>
      <c r="J69" s="160"/>
      <c r="K69" s="160"/>
      <c r="L69" s="160"/>
      <c r="M69" s="160"/>
      <c r="N69" s="160"/>
      <c r="O69" s="160"/>
      <c r="P69" s="160"/>
    </row>
    <row r="70" spans="1:16" s="373" customFormat="1" x14ac:dyDescent="0.2">
      <c r="A70" s="275">
        <v>5</v>
      </c>
      <c r="B70" s="275"/>
      <c r="C70" s="527" t="s">
        <v>367</v>
      </c>
      <c r="D70" s="542" t="s">
        <v>51</v>
      </c>
      <c r="E70" s="275">
        <v>28</v>
      </c>
      <c r="F70" s="372"/>
      <c r="G70" s="372"/>
      <c r="H70" s="372"/>
      <c r="I70" s="372"/>
      <c r="J70" s="372"/>
      <c r="K70" s="372"/>
      <c r="L70" s="372"/>
      <c r="M70" s="372"/>
      <c r="N70" s="372"/>
      <c r="O70" s="372"/>
      <c r="P70" s="372"/>
    </row>
    <row r="71" spans="1:16" s="366" customFormat="1" ht="10.15" customHeight="1" x14ac:dyDescent="0.2">
      <c r="A71" s="362"/>
      <c r="B71" s="362"/>
      <c r="C71" s="547" t="s">
        <v>503</v>
      </c>
      <c r="D71" s="547"/>
      <c r="E71" s="362"/>
      <c r="F71" s="365"/>
      <c r="G71" s="365"/>
      <c r="H71" s="365"/>
      <c r="I71" s="365"/>
      <c r="J71" s="365"/>
      <c r="K71" s="365"/>
      <c r="L71" s="365"/>
      <c r="M71" s="365"/>
      <c r="N71" s="365"/>
      <c r="O71" s="365"/>
      <c r="P71" s="365"/>
    </row>
    <row r="72" spans="1:16" s="373" customFormat="1" ht="101.25" x14ac:dyDescent="0.2">
      <c r="A72" s="374">
        <v>1</v>
      </c>
      <c r="B72" s="374"/>
      <c r="C72" s="548" t="s">
        <v>547</v>
      </c>
      <c r="D72" s="545" t="s">
        <v>321</v>
      </c>
      <c r="E72" s="152">
        <v>1</v>
      </c>
      <c r="F72" s="372"/>
      <c r="G72" s="372"/>
      <c r="H72" s="372"/>
      <c r="I72" s="372"/>
      <c r="J72" s="372"/>
      <c r="K72" s="372"/>
      <c r="L72" s="372"/>
      <c r="M72" s="372"/>
      <c r="N72" s="372"/>
      <c r="O72" s="372"/>
      <c r="P72" s="372"/>
    </row>
    <row r="73" spans="1:16" s="373" customFormat="1" ht="22.5" x14ac:dyDescent="0.2">
      <c r="A73" s="374">
        <v>2</v>
      </c>
      <c r="B73" s="374"/>
      <c r="C73" s="544" t="s">
        <v>548</v>
      </c>
      <c r="D73" s="545" t="s">
        <v>51</v>
      </c>
      <c r="E73" s="152">
        <v>1</v>
      </c>
      <c r="F73" s="372"/>
      <c r="G73" s="372"/>
      <c r="H73" s="372"/>
      <c r="I73" s="372"/>
      <c r="J73" s="372"/>
      <c r="K73" s="372"/>
      <c r="L73" s="372"/>
      <c r="M73" s="372"/>
      <c r="N73" s="372"/>
      <c r="O73" s="372"/>
      <c r="P73" s="372"/>
    </row>
    <row r="74" spans="1:16" s="373" customFormat="1" ht="22.5" x14ac:dyDescent="0.2">
      <c r="A74" s="374">
        <v>3</v>
      </c>
      <c r="B74" s="374"/>
      <c r="C74" s="544" t="s">
        <v>549</v>
      </c>
      <c r="D74" s="545" t="s">
        <v>51</v>
      </c>
      <c r="E74" s="152">
        <v>1</v>
      </c>
      <c r="F74" s="372"/>
      <c r="G74" s="372"/>
      <c r="H74" s="372"/>
      <c r="I74" s="372"/>
      <c r="J74" s="372"/>
      <c r="K74" s="372"/>
      <c r="L74" s="372"/>
      <c r="M74" s="372"/>
      <c r="N74" s="372"/>
      <c r="O74" s="372"/>
      <c r="P74" s="372"/>
    </row>
    <row r="75" spans="1:16" s="373" customFormat="1" x14ac:dyDescent="0.2">
      <c r="A75" s="374">
        <v>4</v>
      </c>
      <c r="B75" s="374"/>
      <c r="C75" s="541" t="s">
        <v>369</v>
      </c>
      <c r="D75" s="545" t="s">
        <v>51</v>
      </c>
      <c r="E75" s="152">
        <v>4</v>
      </c>
      <c r="F75" s="372"/>
      <c r="G75" s="372"/>
      <c r="H75" s="372"/>
      <c r="I75" s="372"/>
      <c r="J75" s="372"/>
      <c r="K75" s="372"/>
      <c r="L75" s="372"/>
      <c r="M75" s="372"/>
      <c r="N75" s="372"/>
      <c r="O75" s="372"/>
      <c r="P75" s="372"/>
    </row>
    <row r="76" spans="1:16" s="373" customFormat="1" x14ac:dyDescent="0.2">
      <c r="A76" s="374">
        <v>5</v>
      </c>
      <c r="B76" s="374"/>
      <c r="C76" s="541" t="s">
        <v>370</v>
      </c>
      <c r="D76" s="545" t="s">
        <v>51</v>
      </c>
      <c r="E76" s="152">
        <v>1</v>
      </c>
      <c r="F76" s="372"/>
      <c r="G76" s="372"/>
      <c r="H76" s="372"/>
      <c r="I76" s="372"/>
      <c r="J76" s="372"/>
      <c r="K76" s="372"/>
      <c r="L76" s="372"/>
      <c r="M76" s="372"/>
      <c r="N76" s="372"/>
      <c r="O76" s="372"/>
      <c r="P76" s="372"/>
    </row>
    <row r="77" spans="1:16" s="373" customFormat="1" x14ac:dyDescent="0.2">
      <c r="A77" s="374">
        <v>6</v>
      </c>
      <c r="B77" s="374"/>
      <c r="C77" s="541" t="s">
        <v>359</v>
      </c>
      <c r="D77" s="545" t="s">
        <v>64</v>
      </c>
      <c r="E77" s="152">
        <v>1</v>
      </c>
      <c r="F77" s="372"/>
      <c r="G77" s="372"/>
      <c r="H77" s="372"/>
      <c r="I77" s="372"/>
      <c r="J77" s="372"/>
      <c r="K77" s="372"/>
      <c r="L77" s="372"/>
      <c r="M77" s="372"/>
      <c r="N77" s="372"/>
      <c r="O77" s="372"/>
      <c r="P77" s="372"/>
    </row>
    <row r="78" spans="1:16" s="373" customFormat="1" x14ac:dyDescent="0.2">
      <c r="A78" s="374">
        <v>7</v>
      </c>
      <c r="B78" s="374"/>
      <c r="C78" s="541" t="s">
        <v>360</v>
      </c>
      <c r="D78" s="545" t="s">
        <v>321</v>
      </c>
      <c r="E78" s="152">
        <v>1</v>
      </c>
      <c r="F78" s="372"/>
      <c r="G78" s="372"/>
      <c r="H78" s="372"/>
      <c r="I78" s="372"/>
      <c r="J78" s="372"/>
      <c r="K78" s="372"/>
      <c r="L78" s="372"/>
      <c r="M78" s="372"/>
      <c r="N78" s="372"/>
      <c r="O78" s="372"/>
      <c r="P78" s="372"/>
    </row>
    <row r="79" spans="1:16" s="373" customFormat="1" x14ac:dyDescent="0.2">
      <c r="A79" s="374">
        <v>8</v>
      </c>
      <c r="B79" s="374"/>
      <c r="C79" s="541" t="s">
        <v>361</v>
      </c>
      <c r="D79" s="545" t="s">
        <v>321</v>
      </c>
      <c r="E79" s="152">
        <v>1</v>
      </c>
      <c r="F79" s="372"/>
      <c r="G79" s="372"/>
      <c r="H79" s="372"/>
      <c r="I79" s="372"/>
      <c r="J79" s="372"/>
      <c r="K79" s="372"/>
      <c r="L79" s="372"/>
      <c r="M79" s="372"/>
      <c r="N79" s="372"/>
      <c r="O79" s="372"/>
      <c r="P79" s="372"/>
    </row>
    <row r="80" spans="1:16" s="373" customFormat="1" ht="22.5" x14ac:dyDescent="0.2">
      <c r="A80" s="374">
        <v>10</v>
      </c>
      <c r="B80" s="374"/>
      <c r="C80" s="541" t="s">
        <v>362</v>
      </c>
      <c r="D80" s="545" t="s">
        <v>321</v>
      </c>
      <c r="E80" s="152">
        <v>1</v>
      </c>
      <c r="F80" s="372"/>
      <c r="G80" s="372"/>
      <c r="H80" s="372"/>
      <c r="I80" s="372"/>
      <c r="J80" s="372"/>
      <c r="K80" s="372"/>
      <c r="L80" s="372"/>
      <c r="M80" s="372"/>
      <c r="N80" s="372"/>
      <c r="O80" s="372"/>
      <c r="P80" s="372"/>
    </row>
    <row r="81" spans="1:16" s="373" customFormat="1" x14ac:dyDescent="0.2">
      <c r="A81" s="275"/>
      <c r="B81" s="275"/>
      <c r="C81" s="549" t="s">
        <v>504</v>
      </c>
      <c r="D81" s="549"/>
      <c r="E81" s="376"/>
      <c r="F81" s="372"/>
      <c r="G81" s="372"/>
      <c r="H81" s="372"/>
      <c r="I81" s="372"/>
      <c r="J81" s="372"/>
      <c r="K81" s="372"/>
      <c r="L81" s="372"/>
      <c r="M81" s="372"/>
      <c r="N81" s="372"/>
      <c r="O81" s="372"/>
      <c r="P81" s="372"/>
    </row>
    <row r="82" spans="1:16" x14ac:dyDescent="0.2">
      <c r="A82" s="275"/>
      <c r="B82" s="275"/>
      <c r="C82" s="545" t="s">
        <v>372</v>
      </c>
      <c r="D82" s="542"/>
      <c r="E82" s="377">
        <v>2</v>
      </c>
      <c r="F82" s="160"/>
      <c r="G82" s="160"/>
      <c r="H82" s="160"/>
      <c r="I82" s="160"/>
      <c r="J82" s="160"/>
      <c r="K82" s="160"/>
      <c r="L82" s="160"/>
      <c r="M82" s="160"/>
      <c r="N82" s="160"/>
      <c r="O82" s="160"/>
      <c r="P82" s="160"/>
    </row>
    <row r="83" spans="1:16" ht="10.15" customHeight="1" x14ac:dyDescent="0.2">
      <c r="A83" s="275">
        <v>1</v>
      </c>
      <c r="B83" s="275"/>
      <c r="C83" s="541" t="s">
        <v>320</v>
      </c>
      <c r="D83" s="542" t="s">
        <v>321</v>
      </c>
      <c r="E83" s="275">
        <v>1</v>
      </c>
      <c r="F83" s="160"/>
      <c r="G83" s="160"/>
      <c r="H83" s="160"/>
      <c r="I83" s="160"/>
      <c r="J83" s="160"/>
      <c r="K83" s="160"/>
      <c r="L83" s="160"/>
      <c r="M83" s="160"/>
      <c r="N83" s="160"/>
      <c r="O83" s="160"/>
      <c r="P83" s="160"/>
    </row>
    <row r="84" spans="1:16" ht="33.75" x14ac:dyDescent="0.2">
      <c r="A84" s="275">
        <v>2</v>
      </c>
      <c r="B84" s="275"/>
      <c r="C84" s="527" t="s">
        <v>563</v>
      </c>
      <c r="D84" s="542" t="s">
        <v>321</v>
      </c>
      <c r="E84" s="275">
        <v>1</v>
      </c>
      <c r="F84" s="160"/>
      <c r="G84" s="160"/>
      <c r="H84" s="160"/>
      <c r="I84" s="160"/>
      <c r="J84" s="160"/>
      <c r="K84" s="160"/>
      <c r="L84" s="160"/>
      <c r="M84" s="160"/>
      <c r="N84" s="160"/>
      <c r="O84" s="160"/>
      <c r="P84" s="160"/>
    </row>
    <row r="85" spans="1:16" ht="33.75" x14ac:dyDescent="0.2">
      <c r="A85" s="275">
        <v>3</v>
      </c>
      <c r="B85" s="275"/>
      <c r="C85" s="544" t="s">
        <v>550</v>
      </c>
      <c r="D85" s="542" t="s">
        <v>321</v>
      </c>
      <c r="E85" s="275">
        <v>1</v>
      </c>
      <c r="F85" s="160"/>
      <c r="G85" s="160"/>
      <c r="H85" s="160"/>
      <c r="I85" s="160"/>
      <c r="J85" s="160"/>
      <c r="K85" s="160"/>
      <c r="L85" s="160"/>
      <c r="M85" s="160"/>
      <c r="N85" s="160"/>
      <c r="O85" s="160"/>
      <c r="P85" s="160"/>
    </row>
    <row r="86" spans="1:16" ht="33.75" x14ac:dyDescent="0.2">
      <c r="A86" s="275">
        <v>4</v>
      </c>
      <c r="B86" s="275"/>
      <c r="C86" s="527" t="s">
        <v>564</v>
      </c>
      <c r="D86" s="545" t="s">
        <v>51</v>
      </c>
      <c r="E86" s="275">
        <v>1</v>
      </c>
      <c r="F86" s="160"/>
      <c r="G86" s="160"/>
      <c r="H86" s="160"/>
      <c r="I86" s="160"/>
      <c r="J86" s="160"/>
      <c r="K86" s="160"/>
      <c r="L86" s="160"/>
      <c r="M86" s="160"/>
      <c r="N86" s="160"/>
      <c r="O86" s="160"/>
      <c r="P86" s="160"/>
    </row>
    <row r="87" spans="1:16" ht="22.5" x14ac:dyDescent="0.2">
      <c r="A87" s="275">
        <v>5</v>
      </c>
      <c r="B87" s="275"/>
      <c r="C87" s="543" t="s">
        <v>484</v>
      </c>
      <c r="D87" s="542" t="s">
        <v>49</v>
      </c>
      <c r="E87" s="275">
        <v>30</v>
      </c>
      <c r="F87" s="160"/>
      <c r="G87" s="160"/>
      <c r="H87" s="160"/>
      <c r="I87" s="160"/>
      <c r="J87" s="160"/>
      <c r="K87" s="160"/>
      <c r="L87" s="160"/>
      <c r="M87" s="160"/>
      <c r="N87" s="160"/>
      <c r="O87" s="160"/>
      <c r="P87" s="160"/>
    </row>
    <row r="88" spans="1:16" ht="20.25" customHeight="1" x14ac:dyDescent="0.2">
      <c r="A88" s="275">
        <v>6</v>
      </c>
      <c r="B88" s="275"/>
      <c r="C88" s="541" t="s">
        <v>505</v>
      </c>
      <c r="D88" s="542" t="s">
        <v>325</v>
      </c>
      <c r="E88" s="275">
        <v>2</v>
      </c>
      <c r="F88" s="160"/>
      <c r="G88" s="160"/>
      <c r="H88" s="160"/>
      <c r="I88" s="160"/>
      <c r="J88" s="160"/>
      <c r="K88" s="160"/>
      <c r="L88" s="160"/>
      <c r="M88" s="160"/>
      <c r="N88" s="160"/>
      <c r="O88" s="160"/>
      <c r="P88" s="160"/>
    </row>
    <row r="89" spans="1:16" x14ac:dyDescent="0.2">
      <c r="A89" s="275">
        <v>7</v>
      </c>
      <c r="B89" s="275"/>
      <c r="C89" s="541" t="s">
        <v>331</v>
      </c>
      <c r="D89" s="545" t="s">
        <v>51</v>
      </c>
      <c r="E89" s="275">
        <v>16</v>
      </c>
      <c r="F89" s="160"/>
      <c r="G89" s="160"/>
      <c r="H89" s="160"/>
      <c r="I89" s="160"/>
      <c r="J89" s="160"/>
      <c r="K89" s="160"/>
      <c r="L89" s="160"/>
      <c r="M89" s="160"/>
      <c r="N89" s="160"/>
      <c r="O89" s="160"/>
      <c r="P89" s="160"/>
    </row>
    <row r="90" spans="1:16" ht="22.5" x14ac:dyDescent="0.2">
      <c r="A90" s="275">
        <v>8</v>
      </c>
      <c r="B90" s="275"/>
      <c r="C90" s="541" t="s">
        <v>506</v>
      </c>
      <c r="D90" s="542" t="s">
        <v>49</v>
      </c>
      <c r="E90" s="275">
        <v>30</v>
      </c>
      <c r="F90" s="160"/>
      <c r="G90" s="160"/>
      <c r="H90" s="160"/>
      <c r="I90" s="160"/>
      <c r="J90" s="160"/>
      <c r="K90" s="160"/>
      <c r="L90" s="160"/>
      <c r="M90" s="160"/>
      <c r="N90" s="160"/>
      <c r="O90" s="160"/>
      <c r="P90" s="160"/>
    </row>
    <row r="91" spans="1:16" s="368" customFormat="1" ht="22.5" x14ac:dyDescent="0.2">
      <c r="A91" s="275">
        <v>9</v>
      </c>
      <c r="B91" s="275"/>
      <c r="C91" s="527" t="s">
        <v>375</v>
      </c>
      <c r="D91" s="545" t="s">
        <v>51</v>
      </c>
      <c r="E91" s="275">
        <v>8</v>
      </c>
      <c r="F91" s="367"/>
      <c r="G91" s="367"/>
      <c r="H91" s="367"/>
      <c r="I91" s="367"/>
      <c r="J91" s="367"/>
      <c r="K91" s="367"/>
      <c r="L91" s="367"/>
      <c r="M91" s="367"/>
      <c r="N91" s="367"/>
      <c r="O91" s="367"/>
      <c r="P91" s="367"/>
    </row>
    <row r="92" spans="1:16" ht="22.5" x14ac:dyDescent="0.2">
      <c r="A92" s="275">
        <v>10</v>
      </c>
      <c r="B92" s="275"/>
      <c r="C92" s="527" t="s">
        <v>379</v>
      </c>
      <c r="D92" s="542" t="s">
        <v>321</v>
      </c>
      <c r="E92" s="275">
        <v>1</v>
      </c>
      <c r="F92" s="160"/>
      <c r="G92" s="160"/>
      <c r="H92" s="160"/>
      <c r="I92" s="160"/>
      <c r="J92" s="160"/>
      <c r="K92" s="160"/>
      <c r="L92" s="160"/>
      <c r="M92" s="160"/>
      <c r="N92" s="160"/>
      <c r="O92" s="160"/>
      <c r="P92" s="160"/>
    </row>
    <row r="93" spans="1:16" x14ac:dyDescent="0.2">
      <c r="A93" s="275">
        <v>11</v>
      </c>
      <c r="B93" s="275"/>
      <c r="C93" s="527" t="s">
        <v>380</v>
      </c>
      <c r="D93" s="542" t="s">
        <v>321</v>
      </c>
      <c r="E93" s="275">
        <v>1</v>
      </c>
      <c r="F93" s="160"/>
      <c r="G93" s="160"/>
      <c r="H93" s="160"/>
      <c r="I93" s="160"/>
      <c r="J93" s="160"/>
      <c r="K93" s="160"/>
      <c r="L93" s="160"/>
      <c r="M93" s="160"/>
      <c r="N93" s="160"/>
      <c r="O93" s="160"/>
      <c r="P93" s="160"/>
    </row>
    <row r="94" spans="1:16" ht="22.5" x14ac:dyDescent="0.2">
      <c r="A94" s="275">
        <v>12</v>
      </c>
      <c r="B94" s="275"/>
      <c r="C94" s="527" t="s">
        <v>362</v>
      </c>
      <c r="D94" s="542" t="s">
        <v>321</v>
      </c>
      <c r="E94" s="275">
        <v>1</v>
      </c>
      <c r="F94" s="160"/>
      <c r="G94" s="160"/>
      <c r="H94" s="160"/>
      <c r="I94" s="160"/>
      <c r="J94" s="160"/>
      <c r="K94" s="160"/>
      <c r="L94" s="160"/>
      <c r="M94" s="160"/>
      <c r="N94" s="160"/>
      <c r="O94" s="160"/>
      <c r="P94" s="160"/>
    </row>
    <row r="95" spans="1:16" x14ac:dyDescent="0.2">
      <c r="A95" s="275"/>
      <c r="B95" s="275"/>
      <c r="C95" s="549" t="s">
        <v>507</v>
      </c>
      <c r="D95" s="549"/>
      <c r="E95" s="376"/>
      <c r="F95" s="160"/>
      <c r="G95" s="160"/>
      <c r="H95" s="160"/>
      <c r="I95" s="160"/>
      <c r="J95" s="160"/>
      <c r="K95" s="160"/>
      <c r="L95" s="160"/>
      <c r="M95" s="160"/>
      <c r="N95" s="160"/>
      <c r="O95" s="160"/>
      <c r="P95" s="160"/>
    </row>
    <row r="96" spans="1:16" x14ac:dyDescent="0.2">
      <c r="A96" s="275"/>
      <c r="B96" s="275"/>
      <c r="C96" s="545" t="s">
        <v>372</v>
      </c>
      <c r="D96" s="542"/>
      <c r="E96" s="377">
        <v>4</v>
      </c>
      <c r="F96" s="160"/>
      <c r="G96" s="160"/>
      <c r="H96" s="160"/>
      <c r="I96" s="160"/>
      <c r="J96" s="160"/>
      <c r="K96" s="160"/>
      <c r="L96" s="160"/>
      <c r="M96" s="160"/>
      <c r="N96" s="160"/>
      <c r="O96" s="160"/>
      <c r="P96" s="160"/>
    </row>
    <row r="97" spans="1:16" x14ac:dyDescent="0.2">
      <c r="A97" s="275">
        <v>1</v>
      </c>
      <c r="B97" s="275"/>
      <c r="C97" s="541" t="s">
        <v>320</v>
      </c>
      <c r="D97" s="542" t="s">
        <v>321</v>
      </c>
      <c r="E97" s="275">
        <v>1</v>
      </c>
      <c r="F97" s="160"/>
      <c r="G97" s="160"/>
      <c r="H97" s="160"/>
      <c r="I97" s="160"/>
      <c r="J97" s="160"/>
      <c r="K97" s="160"/>
      <c r="L97" s="160"/>
      <c r="M97" s="160"/>
      <c r="N97" s="160"/>
      <c r="O97" s="160"/>
      <c r="P97" s="160"/>
    </row>
    <row r="98" spans="1:16" ht="33.75" x14ac:dyDescent="0.2">
      <c r="A98" s="275">
        <v>5</v>
      </c>
      <c r="B98" s="275"/>
      <c r="C98" s="544" t="s">
        <v>550</v>
      </c>
      <c r="D98" s="542" t="s">
        <v>321</v>
      </c>
      <c r="E98" s="275">
        <v>3</v>
      </c>
      <c r="F98" s="160"/>
      <c r="G98" s="160"/>
      <c r="H98" s="160"/>
      <c r="I98" s="160"/>
      <c r="J98" s="160"/>
      <c r="K98" s="160"/>
      <c r="L98" s="160"/>
      <c r="M98" s="160"/>
      <c r="N98" s="160"/>
      <c r="O98" s="160"/>
      <c r="P98" s="160"/>
    </row>
    <row r="99" spans="1:16" ht="33.75" x14ac:dyDescent="0.2">
      <c r="A99" s="275">
        <v>6</v>
      </c>
      <c r="B99" s="275"/>
      <c r="C99" s="527" t="s">
        <v>564</v>
      </c>
      <c r="D99" s="542" t="s">
        <v>51</v>
      </c>
      <c r="E99" s="275">
        <v>3</v>
      </c>
      <c r="F99" s="160"/>
      <c r="G99" s="160"/>
      <c r="H99" s="160"/>
      <c r="I99" s="160"/>
      <c r="J99" s="160"/>
      <c r="K99" s="160"/>
      <c r="L99" s="160"/>
      <c r="M99" s="160"/>
      <c r="N99" s="160"/>
      <c r="O99" s="160"/>
      <c r="P99" s="160"/>
    </row>
    <row r="100" spans="1:16" ht="22.5" x14ac:dyDescent="0.2">
      <c r="A100" s="275">
        <v>7</v>
      </c>
      <c r="B100" s="275"/>
      <c r="C100" s="527" t="s">
        <v>508</v>
      </c>
      <c r="D100" s="542" t="s">
        <v>49</v>
      </c>
      <c r="E100" s="275">
        <v>44</v>
      </c>
      <c r="F100" s="160"/>
      <c r="G100" s="160"/>
      <c r="H100" s="160"/>
      <c r="I100" s="160"/>
      <c r="J100" s="160"/>
      <c r="K100" s="160"/>
      <c r="L100" s="160"/>
      <c r="M100" s="160"/>
      <c r="N100" s="160"/>
      <c r="O100" s="160"/>
      <c r="P100" s="160"/>
    </row>
    <row r="101" spans="1:16" x14ac:dyDescent="0.2">
      <c r="A101" s="275">
        <v>8</v>
      </c>
      <c r="B101" s="275"/>
      <c r="C101" s="527" t="s">
        <v>374</v>
      </c>
      <c r="D101" s="545" t="s">
        <v>51</v>
      </c>
      <c r="E101" s="275">
        <v>20</v>
      </c>
      <c r="F101" s="160"/>
      <c r="G101" s="160"/>
      <c r="H101" s="160"/>
      <c r="I101" s="160"/>
      <c r="J101" s="160"/>
      <c r="K101" s="160"/>
      <c r="L101" s="160"/>
      <c r="M101" s="160"/>
      <c r="N101" s="160"/>
      <c r="O101" s="160"/>
      <c r="P101" s="160"/>
    </row>
    <row r="102" spans="1:16" x14ac:dyDescent="0.2">
      <c r="A102" s="275">
        <v>9</v>
      </c>
      <c r="B102" s="275"/>
      <c r="C102" s="527" t="s">
        <v>377</v>
      </c>
      <c r="D102" s="545" t="s">
        <v>51</v>
      </c>
      <c r="E102" s="275">
        <v>1</v>
      </c>
      <c r="F102" s="160"/>
      <c r="G102" s="160"/>
      <c r="H102" s="160"/>
      <c r="I102" s="160"/>
      <c r="J102" s="160"/>
      <c r="K102" s="160"/>
      <c r="L102" s="160"/>
      <c r="M102" s="160"/>
      <c r="N102" s="160"/>
      <c r="O102" s="160"/>
      <c r="P102" s="160"/>
    </row>
    <row r="103" spans="1:16" ht="22.5" x14ac:dyDescent="0.2">
      <c r="A103" s="275">
        <v>10</v>
      </c>
      <c r="B103" s="275"/>
      <c r="C103" s="527" t="s">
        <v>378</v>
      </c>
      <c r="D103" s="545" t="s">
        <v>51</v>
      </c>
      <c r="E103" s="275">
        <v>1</v>
      </c>
      <c r="F103" s="160"/>
      <c r="G103" s="160"/>
      <c r="H103" s="160"/>
      <c r="I103" s="160"/>
      <c r="J103" s="160"/>
      <c r="K103" s="160"/>
      <c r="L103" s="160"/>
      <c r="M103" s="160"/>
      <c r="N103" s="160"/>
      <c r="O103" s="160"/>
      <c r="P103" s="160"/>
    </row>
    <row r="104" spans="1:16" ht="22.5" customHeight="1" x14ac:dyDescent="0.2">
      <c r="A104" s="275">
        <v>11</v>
      </c>
      <c r="B104" s="275"/>
      <c r="C104" s="541" t="s">
        <v>376</v>
      </c>
      <c r="D104" s="542" t="s">
        <v>49</v>
      </c>
      <c r="E104" s="275">
        <v>2</v>
      </c>
      <c r="F104" s="160"/>
      <c r="G104" s="160"/>
      <c r="H104" s="160"/>
      <c r="I104" s="160"/>
      <c r="J104" s="160"/>
      <c r="K104" s="160"/>
      <c r="L104" s="160"/>
      <c r="M104" s="160"/>
      <c r="N104" s="160"/>
      <c r="O104" s="160"/>
      <c r="P104" s="160"/>
    </row>
    <row r="105" spans="1:16" s="368" customFormat="1" ht="22.5" customHeight="1" x14ac:dyDescent="0.2">
      <c r="A105" s="275">
        <v>12</v>
      </c>
      <c r="B105" s="275"/>
      <c r="C105" s="527" t="s">
        <v>375</v>
      </c>
      <c r="D105" s="545" t="s">
        <v>51</v>
      </c>
      <c r="E105" s="275">
        <v>2</v>
      </c>
      <c r="F105" s="367"/>
      <c r="G105" s="367"/>
      <c r="H105" s="367"/>
      <c r="I105" s="367"/>
      <c r="J105" s="367"/>
      <c r="K105" s="367"/>
      <c r="L105" s="367"/>
      <c r="M105" s="367"/>
      <c r="N105" s="367"/>
      <c r="O105" s="367"/>
      <c r="P105" s="367"/>
    </row>
    <row r="106" spans="1:16" s="368" customFormat="1" ht="22.5" customHeight="1" x14ac:dyDescent="0.2">
      <c r="A106" s="275">
        <v>13</v>
      </c>
      <c r="B106" s="275"/>
      <c r="C106" s="527" t="s">
        <v>374</v>
      </c>
      <c r="D106" s="545" t="s">
        <v>51</v>
      </c>
      <c r="E106" s="275">
        <v>8</v>
      </c>
      <c r="F106" s="367"/>
      <c r="G106" s="367"/>
      <c r="H106" s="367"/>
      <c r="I106" s="367"/>
      <c r="J106" s="367"/>
      <c r="K106" s="367"/>
      <c r="L106" s="367"/>
      <c r="M106" s="367"/>
      <c r="N106" s="367"/>
      <c r="O106" s="367"/>
      <c r="P106" s="367"/>
    </row>
    <row r="107" spans="1:16" s="368" customFormat="1" ht="11.25" customHeight="1" x14ac:dyDescent="0.2">
      <c r="A107" s="275">
        <v>14</v>
      </c>
      <c r="B107" s="275"/>
      <c r="C107" s="527" t="s">
        <v>377</v>
      </c>
      <c r="D107" s="545" t="s">
        <v>51</v>
      </c>
      <c r="E107" s="275">
        <v>2</v>
      </c>
      <c r="F107" s="367"/>
      <c r="G107" s="367"/>
      <c r="H107" s="367"/>
      <c r="I107" s="367"/>
      <c r="J107" s="367"/>
      <c r="K107" s="367"/>
      <c r="L107" s="367"/>
      <c r="M107" s="367"/>
      <c r="N107" s="367"/>
      <c r="O107" s="367"/>
      <c r="P107" s="367"/>
    </row>
    <row r="108" spans="1:16" s="368" customFormat="1" ht="22.5" customHeight="1" x14ac:dyDescent="0.2">
      <c r="A108" s="275">
        <v>15</v>
      </c>
      <c r="B108" s="275"/>
      <c r="C108" s="527" t="s">
        <v>375</v>
      </c>
      <c r="D108" s="545" t="s">
        <v>51</v>
      </c>
      <c r="E108" s="275">
        <v>2</v>
      </c>
      <c r="F108" s="367"/>
      <c r="G108" s="367"/>
      <c r="H108" s="367"/>
      <c r="I108" s="367"/>
      <c r="J108" s="367"/>
      <c r="K108" s="367"/>
      <c r="L108" s="367"/>
      <c r="M108" s="367"/>
      <c r="N108" s="367"/>
      <c r="O108" s="367"/>
      <c r="P108" s="367"/>
    </row>
    <row r="109" spans="1:16" ht="22.5" x14ac:dyDescent="0.2">
      <c r="A109" s="275">
        <v>16</v>
      </c>
      <c r="B109" s="275"/>
      <c r="C109" s="527" t="s">
        <v>379</v>
      </c>
      <c r="D109" s="542" t="s">
        <v>321</v>
      </c>
      <c r="E109" s="275">
        <v>1</v>
      </c>
      <c r="F109" s="160"/>
      <c r="G109" s="160"/>
      <c r="H109" s="160"/>
      <c r="I109" s="160"/>
      <c r="J109" s="160"/>
      <c r="K109" s="160"/>
      <c r="L109" s="160"/>
      <c r="M109" s="160"/>
      <c r="N109" s="160"/>
      <c r="O109" s="160"/>
      <c r="P109" s="160"/>
    </row>
    <row r="110" spans="1:16" x14ac:dyDescent="0.2">
      <c r="A110" s="275">
        <v>17</v>
      </c>
      <c r="B110" s="275"/>
      <c r="C110" s="527" t="s">
        <v>380</v>
      </c>
      <c r="D110" s="542" t="s">
        <v>321</v>
      </c>
      <c r="E110" s="275">
        <v>1</v>
      </c>
      <c r="F110" s="160"/>
      <c r="G110" s="160"/>
      <c r="H110" s="160"/>
      <c r="I110" s="160"/>
      <c r="J110" s="160"/>
      <c r="K110" s="160"/>
      <c r="L110" s="160"/>
      <c r="M110" s="160"/>
      <c r="N110" s="160"/>
      <c r="O110" s="160"/>
      <c r="P110" s="160"/>
    </row>
    <row r="111" spans="1:16" ht="22.5" x14ac:dyDescent="0.2">
      <c r="A111" s="275">
        <v>18</v>
      </c>
      <c r="B111" s="275"/>
      <c r="C111" s="527" t="s">
        <v>381</v>
      </c>
      <c r="D111" s="542" t="s">
        <v>49</v>
      </c>
      <c r="E111" s="275">
        <v>2</v>
      </c>
      <c r="F111" s="160"/>
      <c r="G111" s="160"/>
      <c r="H111" s="160"/>
      <c r="I111" s="160"/>
      <c r="J111" s="160"/>
      <c r="K111" s="160"/>
      <c r="L111" s="160"/>
      <c r="M111" s="160"/>
      <c r="N111" s="160"/>
      <c r="O111" s="160"/>
      <c r="P111" s="160"/>
    </row>
    <row r="112" spans="1:16" ht="22.5" x14ac:dyDescent="0.2">
      <c r="A112" s="275">
        <v>19</v>
      </c>
      <c r="B112" s="275"/>
      <c r="C112" s="527" t="s">
        <v>362</v>
      </c>
      <c r="D112" s="542" t="s">
        <v>321</v>
      </c>
      <c r="E112" s="275">
        <v>1</v>
      </c>
      <c r="F112" s="160"/>
      <c r="G112" s="160"/>
      <c r="H112" s="160"/>
      <c r="I112" s="160"/>
      <c r="J112" s="160"/>
      <c r="K112" s="160"/>
      <c r="L112" s="160"/>
      <c r="M112" s="160"/>
      <c r="N112" s="160"/>
      <c r="O112" s="160"/>
      <c r="P112" s="160"/>
    </row>
    <row r="113" spans="1:16" x14ac:dyDescent="0.2">
      <c r="A113" s="275"/>
      <c r="B113" s="275"/>
      <c r="C113" s="549" t="s">
        <v>509</v>
      </c>
      <c r="D113" s="549"/>
      <c r="E113" s="376"/>
      <c r="F113" s="160"/>
      <c r="G113" s="160"/>
      <c r="H113" s="160"/>
      <c r="I113" s="160"/>
      <c r="J113" s="160"/>
      <c r="K113" s="160"/>
      <c r="L113" s="160"/>
      <c r="M113" s="160"/>
      <c r="N113" s="160"/>
      <c r="O113" s="160"/>
      <c r="P113" s="160"/>
    </row>
    <row r="114" spans="1:16" x14ac:dyDescent="0.2">
      <c r="A114" s="275"/>
      <c r="B114" s="275"/>
      <c r="C114" s="545" t="s">
        <v>372</v>
      </c>
      <c r="D114" s="542"/>
      <c r="E114" s="377">
        <v>4</v>
      </c>
      <c r="F114" s="160"/>
      <c r="G114" s="160"/>
      <c r="H114" s="160"/>
      <c r="I114" s="160"/>
      <c r="J114" s="160"/>
      <c r="K114" s="160"/>
      <c r="L114" s="160"/>
      <c r="M114" s="160"/>
      <c r="N114" s="160"/>
      <c r="O114" s="160"/>
      <c r="P114" s="160"/>
    </row>
    <row r="115" spans="1:16" x14ac:dyDescent="0.2">
      <c r="A115" s="275">
        <v>1</v>
      </c>
      <c r="B115" s="275"/>
      <c r="C115" s="541" t="s">
        <v>320</v>
      </c>
      <c r="D115" s="542" t="s">
        <v>321</v>
      </c>
      <c r="E115" s="275">
        <v>1</v>
      </c>
      <c r="F115" s="160"/>
      <c r="G115" s="160"/>
      <c r="H115" s="160"/>
      <c r="I115" s="160"/>
      <c r="J115" s="160"/>
      <c r="K115" s="160"/>
      <c r="L115" s="160"/>
      <c r="M115" s="160"/>
      <c r="N115" s="160"/>
      <c r="O115" s="160"/>
      <c r="P115" s="160"/>
    </row>
    <row r="116" spans="1:16" ht="33.75" x14ac:dyDescent="0.2">
      <c r="A116" s="275">
        <v>5</v>
      </c>
      <c r="B116" s="275"/>
      <c r="C116" s="544" t="s">
        <v>550</v>
      </c>
      <c r="D116" s="542" t="s">
        <v>321</v>
      </c>
      <c r="E116" s="275">
        <v>3</v>
      </c>
      <c r="F116" s="160"/>
      <c r="G116" s="160"/>
      <c r="H116" s="160"/>
      <c r="I116" s="160"/>
      <c r="J116" s="160"/>
      <c r="K116" s="160"/>
      <c r="L116" s="160"/>
      <c r="M116" s="160"/>
      <c r="N116" s="160"/>
      <c r="O116" s="160"/>
      <c r="P116" s="160"/>
    </row>
    <row r="117" spans="1:16" ht="33.75" x14ac:dyDescent="0.2">
      <c r="A117" s="275">
        <v>6</v>
      </c>
      <c r="B117" s="275"/>
      <c r="C117" s="527" t="s">
        <v>564</v>
      </c>
      <c r="D117" s="545" t="s">
        <v>51</v>
      </c>
      <c r="E117" s="275">
        <v>3</v>
      </c>
      <c r="F117" s="160"/>
      <c r="G117" s="160"/>
      <c r="H117" s="160"/>
      <c r="I117" s="160"/>
      <c r="J117" s="160"/>
      <c r="K117" s="160"/>
      <c r="L117" s="160"/>
      <c r="M117" s="160"/>
      <c r="N117" s="160"/>
      <c r="O117" s="160"/>
      <c r="P117" s="160"/>
    </row>
    <row r="118" spans="1:16" ht="22.5" x14ac:dyDescent="0.2">
      <c r="A118" s="275">
        <v>7</v>
      </c>
      <c r="B118" s="275"/>
      <c r="C118" s="527" t="s">
        <v>373</v>
      </c>
      <c r="D118" s="542" t="s">
        <v>49</v>
      </c>
      <c r="E118" s="275">
        <v>48</v>
      </c>
      <c r="F118" s="160"/>
      <c r="G118" s="160"/>
      <c r="H118" s="160"/>
      <c r="I118" s="160"/>
      <c r="J118" s="160"/>
      <c r="K118" s="160"/>
      <c r="L118" s="160"/>
      <c r="M118" s="160"/>
      <c r="N118" s="160"/>
      <c r="O118" s="160"/>
      <c r="P118" s="160"/>
    </row>
    <row r="119" spans="1:16" x14ac:dyDescent="0.2">
      <c r="A119" s="275">
        <v>8</v>
      </c>
      <c r="B119" s="275"/>
      <c r="C119" s="527" t="s">
        <v>374</v>
      </c>
      <c r="D119" s="545" t="s">
        <v>51</v>
      </c>
      <c r="E119" s="275">
        <v>16</v>
      </c>
      <c r="F119" s="160"/>
      <c r="G119" s="160"/>
      <c r="H119" s="160"/>
      <c r="I119" s="160"/>
      <c r="J119" s="160"/>
      <c r="K119" s="160"/>
      <c r="L119" s="160"/>
      <c r="M119" s="160"/>
      <c r="N119" s="160"/>
      <c r="O119" s="160"/>
      <c r="P119" s="160"/>
    </row>
    <row r="120" spans="1:16" x14ac:dyDescent="0.2">
      <c r="A120" s="275">
        <v>9</v>
      </c>
      <c r="B120" s="275"/>
      <c r="C120" s="527" t="s">
        <v>377</v>
      </c>
      <c r="D120" s="545" t="s">
        <v>51</v>
      </c>
      <c r="E120" s="275">
        <v>2</v>
      </c>
      <c r="F120" s="160"/>
      <c r="G120" s="160"/>
      <c r="H120" s="160"/>
      <c r="I120" s="160"/>
      <c r="J120" s="160"/>
      <c r="K120" s="160"/>
      <c r="L120" s="160"/>
      <c r="M120" s="160"/>
      <c r="N120" s="160"/>
      <c r="O120" s="160"/>
      <c r="P120" s="160"/>
    </row>
    <row r="121" spans="1:16" ht="22.5" x14ac:dyDescent="0.2">
      <c r="A121" s="275">
        <v>10</v>
      </c>
      <c r="B121" s="275"/>
      <c r="C121" s="527" t="s">
        <v>378</v>
      </c>
      <c r="D121" s="545" t="s">
        <v>51</v>
      </c>
      <c r="E121" s="275">
        <v>2</v>
      </c>
      <c r="F121" s="160"/>
      <c r="G121" s="160"/>
      <c r="H121" s="160"/>
      <c r="I121" s="160"/>
      <c r="J121" s="160"/>
      <c r="K121" s="160"/>
      <c r="L121" s="160"/>
      <c r="M121" s="160"/>
      <c r="N121" s="160"/>
      <c r="O121" s="160"/>
      <c r="P121" s="160"/>
    </row>
    <row r="122" spans="1:16" ht="22.5" x14ac:dyDescent="0.2">
      <c r="A122" s="275">
        <v>11</v>
      </c>
      <c r="B122" s="275"/>
      <c r="C122" s="527" t="s">
        <v>375</v>
      </c>
      <c r="D122" s="545" t="s">
        <v>51</v>
      </c>
      <c r="E122" s="275">
        <v>4</v>
      </c>
      <c r="F122" s="160"/>
      <c r="G122" s="160"/>
      <c r="H122" s="160"/>
      <c r="I122" s="160"/>
      <c r="J122" s="160"/>
      <c r="K122" s="160"/>
      <c r="L122" s="160"/>
      <c r="M122" s="160"/>
      <c r="N122" s="160"/>
      <c r="O122" s="160"/>
      <c r="P122" s="160"/>
    </row>
    <row r="123" spans="1:16" ht="22.5" x14ac:dyDescent="0.2">
      <c r="A123" s="275">
        <v>12</v>
      </c>
      <c r="B123" s="275"/>
      <c r="C123" s="527" t="s">
        <v>379</v>
      </c>
      <c r="D123" s="542" t="s">
        <v>321</v>
      </c>
      <c r="E123" s="275">
        <v>1</v>
      </c>
      <c r="F123" s="160"/>
      <c r="G123" s="160"/>
      <c r="H123" s="160"/>
      <c r="I123" s="160"/>
      <c r="J123" s="160"/>
      <c r="K123" s="160"/>
      <c r="L123" s="160"/>
      <c r="M123" s="160"/>
      <c r="N123" s="160"/>
      <c r="O123" s="160"/>
      <c r="P123" s="160"/>
    </row>
    <row r="124" spans="1:16" x14ac:dyDescent="0.2">
      <c r="A124" s="275">
        <v>13</v>
      </c>
      <c r="B124" s="275"/>
      <c r="C124" s="527" t="s">
        <v>380</v>
      </c>
      <c r="D124" s="542" t="s">
        <v>321</v>
      </c>
      <c r="E124" s="275">
        <v>1</v>
      </c>
      <c r="F124" s="160"/>
      <c r="G124" s="160"/>
      <c r="H124" s="160"/>
      <c r="I124" s="160"/>
      <c r="J124" s="160"/>
      <c r="K124" s="160"/>
      <c r="L124" s="160"/>
      <c r="M124" s="160"/>
      <c r="N124" s="160"/>
      <c r="O124" s="160"/>
      <c r="P124" s="160"/>
    </row>
    <row r="125" spans="1:16" ht="22.5" x14ac:dyDescent="0.2">
      <c r="A125" s="275">
        <v>14</v>
      </c>
      <c r="B125" s="275"/>
      <c r="C125" s="527" t="s">
        <v>362</v>
      </c>
      <c r="D125" s="542" t="s">
        <v>321</v>
      </c>
      <c r="E125" s="275">
        <v>1</v>
      </c>
      <c r="F125" s="160"/>
      <c r="G125" s="160"/>
      <c r="H125" s="160"/>
      <c r="I125" s="160"/>
      <c r="J125" s="160"/>
      <c r="K125" s="160"/>
      <c r="L125" s="160"/>
      <c r="M125" s="160"/>
      <c r="N125" s="160"/>
      <c r="O125" s="160"/>
      <c r="P125" s="160"/>
    </row>
    <row r="126" spans="1:16" x14ac:dyDescent="0.2">
      <c r="A126" s="275"/>
      <c r="B126" s="275"/>
      <c r="C126" s="549" t="s">
        <v>510</v>
      </c>
      <c r="D126" s="549"/>
      <c r="E126" s="376"/>
      <c r="F126" s="160"/>
      <c r="G126" s="160"/>
      <c r="H126" s="160"/>
      <c r="I126" s="160"/>
      <c r="J126" s="160"/>
      <c r="K126" s="160"/>
      <c r="L126" s="160"/>
      <c r="M126" s="160"/>
      <c r="N126" s="160"/>
      <c r="O126" s="160"/>
      <c r="P126" s="160"/>
    </row>
    <row r="127" spans="1:16" x14ac:dyDescent="0.2">
      <c r="A127" s="275"/>
      <c r="B127" s="275"/>
      <c r="C127" s="545" t="s">
        <v>372</v>
      </c>
      <c r="D127" s="542"/>
      <c r="E127" s="377">
        <v>5</v>
      </c>
      <c r="F127" s="160"/>
      <c r="G127" s="160"/>
      <c r="H127" s="160"/>
      <c r="I127" s="160"/>
      <c r="J127" s="160"/>
      <c r="K127" s="160"/>
      <c r="L127" s="160"/>
      <c r="M127" s="160"/>
      <c r="N127" s="160"/>
      <c r="O127" s="160"/>
      <c r="P127" s="160"/>
    </row>
    <row r="128" spans="1:16" x14ac:dyDescent="0.2">
      <c r="A128" s="275">
        <v>1</v>
      </c>
      <c r="B128" s="275"/>
      <c r="C128" s="541" t="s">
        <v>320</v>
      </c>
      <c r="D128" s="542" t="s">
        <v>321</v>
      </c>
      <c r="E128" s="275">
        <v>1</v>
      </c>
      <c r="F128" s="160"/>
      <c r="G128" s="160"/>
      <c r="H128" s="160"/>
      <c r="I128" s="160"/>
      <c r="J128" s="160"/>
      <c r="K128" s="160"/>
      <c r="L128" s="160"/>
      <c r="M128" s="160"/>
      <c r="N128" s="160"/>
      <c r="O128" s="160"/>
      <c r="P128" s="160"/>
    </row>
    <row r="129" spans="1:16" ht="33.75" x14ac:dyDescent="0.2">
      <c r="A129" s="275">
        <v>5</v>
      </c>
      <c r="B129" s="275"/>
      <c r="C129" s="544" t="s">
        <v>550</v>
      </c>
      <c r="D129" s="542" t="s">
        <v>321</v>
      </c>
      <c r="E129" s="275">
        <v>4</v>
      </c>
      <c r="F129" s="160"/>
      <c r="G129" s="160"/>
      <c r="H129" s="160"/>
      <c r="I129" s="160"/>
      <c r="J129" s="160"/>
      <c r="K129" s="160"/>
      <c r="L129" s="160"/>
      <c r="M129" s="160"/>
      <c r="N129" s="160"/>
      <c r="O129" s="160"/>
      <c r="P129" s="160"/>
    </row>
    <row r="130" spans="1:16" ht="33.75" x14ac:dyDescent="0.2">
      <c r="A130" s="275">
        <v>6</v>
      </c>
      <c r="B130" s="275"/>
      <c r="C130" s="527" t="s">
        <v>564</v>
      </c>
      <c r="D130" s="545" t="s">
        <v>51</v>
      </c>
      <c r="E130" s="275">
        <v>4</v>
      </c>
      <c r="F130" s="160"/>
      <c r="G130" s="160"/>
      <c r="H130" s="160"/>
      <c r="I130" s="160"/>
      <c r="J130" s="160"/>
      <c r="K130" s="160"/>
      <c r="L130" s="160"/>
      <c r="M130" s="160"/>
      <c r="N130" s="160"/>
      <c r="O130" s="160"/>
      <c r="P130" s="160"/>
    </row>
    <row r="131" spans="1:16" ht="22.5" x14ac:dyDescent="0.2">
      <c r="A131" s="275">
        <v>7</v>
      </c>
      <c r="B131" s="275"/>
      <c r="C131" s="527" t="s">
        <v>383</v>
      </c>
      <c r="D131" s="542" t="s">
        <v>49</v>
      </c>
      <c r="E131" s="275">
        <v>52</v>
      </c>
      <c r="F131" s="160"/>
      <c r="G131" s="160"/>
      <c r="H131" s="160"/>
      <c r="I131" s="160"/>
      <c r="J131" s="160"/>
      <c r="K131" s="160"/>
      <c r="L131" s="160"/>
      <c r="M131" s="160"/>
      <c r="N131" s="160"/>
      <c r="O131" s="160"/>
      <c r="P131" s="160"/>
    </row>
    <row r="132" spans="1:16" x14ac:dyDescent="0.2">
      <c r="A132" s="275">
        <v>8</v>
      </c>
      <c r="B132" s="275"/>
      <c r="C132" s="527" t="s">
        <v>374</v>
      </c>
      <c r="D132" s="545" t="s">
        <v>51</v>
      </c>
      <c r="E132" s="275">
        <v>36</v>
      </c>
      <c r="F132" s="160"/>
      <c r="G132" s="160"/>
      <c r="H132" s="160"/>
      <c r="I132" s="160"/>
      <c r="J132" s="160"/>
      <c r="K132" s="160"/>
      <c r="L132" s="160"/>
      <c r="M132" s="160"/>
      <c r="N132" s="160"/>
      <c r="O132" s="160"/>
      <c r="P132" s="160"/>
    </row>
    <row r="133" spans="1:16" ht="22.5" x14ac:dyDescent="0.2">
      <c r="A133" s="275">
        <v>9</v>
      </c>
      <c r="B133" s="275"/>
      <c r="C133" s="527" t="s">
        <v>375</v>
      </c>
      <c r="D133" s="545" t="s">
        <v>51</v>
      </c>
      <c r="E133" s="275">
        <v>8</v>
      </c>
      <c r="F133" s="160"/>
      <c r="G133" s="160"/>
      <c r="H133" s="160"/>
      <c r="I133" s="160"/>
      <c r="J133" s="160"/>
      <c r="K133" s="160"/>
      <c r="L133" s="160"/>
      <c r="M133" s="160"/>
      <c r="N133" s="160"/>
      <c r="O133" s="160"/>
      <c r="P133" s="160"/>
    </row>
    <row r="134" spans="1:16" ht="22.5" x14ac:dyDescent="0.2">
      <c r="A134" s="275">
        <v>10</v>
      </c>
      <c r="B134" s="275"/>
      <c r="C134" s="527" t="s">
        <v>378</v>
      </c>
      <c r="D134" s="545" t="s">
        <v>51</v>
      </c>
      <c r="E134" s="275">
        <v>2</v>
      </c>
      <c r="F134" s="160"/>
      <c r="G134" s="160"/>
      <c r="H134" s="160"/>
      <c r="I134" s="160"/>
      <c r="J134" s="160"/>
      <c r="K134" s="160"/>
      <c r="L134" s="160"/>
      <c r="M134" s="160"/>
      <c r="N134" s="160"/>
      <c r="O134" s="160"/>
      <c r="P134" s="160"/>
    </row>
    <row r="135" spans="1:16" x14ac:dyDescent="0.2">
      <c r="A135" s="275">
        <v>11</v>
      </c>
      <c r="B135" s="275"/>
      <c r="C135" s="527" t="s">
        <v>377</v>
      </c>
      <c r="D135" s="545" t="s">
        <v>51</v>
      </c>
      <c r="E135" s="275">
        <v>6</v>
      </c>
      <c r="F135" s="160"/>
      <c r="G135" s="160"/>
      <c r="H135" s="160"/>
      <c r="I135" s="160"/>
      <c r="J135" s="160"/>
      <c r="K135" s="160"/>
      <c r="L135" s="160"/>
      <c r="M135" s="160"/>
      <c r="N135" s="160"/>
      <c r="O135" s="160"/>
      <c r="P135" s="160"/>
    </row>
    <row r="136" spans="1:16" ht="22.5" x14ac:dyDescent="0.2">
      <c r="A136" s="275">
        <v>12</v>
      </c>
      <c r="B136" s="275"/>
      <c r="C136" s="527" t="s">
        <v>379</v>
      </c>
      <c r="D136" s="542" t="s">
        <v>321</v>
      </c>
      <c r="E136" s="275">
        <v>1</v>
      </c>
      <c r="F136" s="160"/>
      <c r="G136" s="160"/>
      <c r="H136" s="160"/>
      <c r="I136" s="160"/>
      <c r="J136" s="160"/>
      <c r="K136" s="160"/>
      <c r="L136" s="160"/>
      <c r="M136" s="160"/>
      <c r="N136" s="160"/>
      <c r="O136" s="160"/>
      <c r="P136" s="160"/>
    </row>
    <row r="137" spans="1:16" x14ac:dyDescent="0.2">
      <c r="A137" s="275">
        <v>13</v>
      </c>
      <c r="B137" s="275"/>
      <c r="C137" s="527" t="s">
        <v>380</v>
      </c>
      <c r="D137" s="542" t="s">
        <v>321</v>
      </c>
      <c r="E137" s="275">
        <v>1</v>
      </c>
      <c r="F137" s="160"/>
      <c r="G137" s="160"/>
      <c r="H137" s="160"/>
      <c r="I137" s="160"/>
      <c r="J137" s="160"/>
      <c r="K137" s="160"/>
      <c r="L137" s="160"/>
      <c r="M137" s="160"/>
      <c r="N137" s="160"/>
      <c r="O137" s="160"/>
      <c r="P137" s="160"/>
    </row>
    <row r="138" spans="1:16" ht="22.5" x14ac:dyDescent="0.2">
      <c r="A138" s="275">
        <v>14</v>
      </c>
      <c r="B138" s="275"/>
      <c r="C138" s="527" t="s">
        <v>362</v>
      </c>
      <c r="D138" s="542" t="s">
        <v>321</v>
      </c>
      <c r="E138" s="275">
        <v>1</v>
      </c>
      <c r="F138" s="160"/>
      <c r="G138" s="160"/>
      <c r="H138" s="160"/>
      <c r="I138" s="160"/>
      <c r="J138" s="160"/>
      <c r="K138" s="160"/>
      <c r="L138" s="160"/>
      <c r="M138" s="160"/>
      <c r="N138" s="160"/>
      <c r="O138" s="160"/>
      <c r="P138" s="160"/>
    </row>
    <row r="139" spans="1:16" x14ac:dyDescent="0.2">
      <c r="A139" s="275"/>
      <c r="B139" s="275"/>
      <c r="C139" s="549" t="s">
        <v>511</v>
      </c>
      <c r="D139" s="549"/>
      <c r="E139" s="376"/>
      <c r="F139" s="160"/>
      <c r="G139" s="160"/>
      <c r="H139" s="160"/>
      <c r="I139" s="160"/>
      <c r="J139" s="160"/>
      <c r="K139" s="160"/>
      <c r="L139" s="160"/>
      <c r="M139" s="160"/>
      <c r="N139" s="160"/>
      <c r="O139" s="160"/>
      <c r="P139" s="160"/>
    </row>
    <row r="140" spans="1:16" x14ac:dyDescent="0.2">
      <c r="A140" s="275"/>
      <c r="B140" s="275"/>
      <c r="C140" s="545" t="s">
        <v>372</v>
      </c>
      <c r="D140" s="542"/>
      <c r="E140" s="377">
        <v>5</v>
      </c>
      <c r="F140" s="160"/>
      <c r="G140" s="160"/>
      <c r="H140" s="160"/>
      <c r="I140" s="160"/>
      <c r="J140" s="160"/>
      <c r="K140" s="160"/>
      <c r="L140" s="160"/>
      <c r="M140" s="160"/>
      <c r="N140" s="160"/>
      <c r="O140" s="160"/>
      <c r="P140" s="160"/>
    </row>
    <row r="141" spans="1:16" x14ac:dyDescent="0.2">
      <c r="A141" s="275">
        <v>1</v>
      </c>
      <c r="B141" s="275"/>
      <c r="C141" s="541" t="s">
        <v>320</v>
      </c>
      <c r="D141" s="542" t="s">
        <v>321</v>
      </c>
      <c r="E141" s="275">
        <v>1</v>
      </c>
      <c r="F141" s="160"/>
      <c r="G141" s="160"/>
      <c r="H141" s="160"/>
      <c r="I141" s="160"/>
      <c r="J141" s="160"/>
      <c r="K141" s="160"/>
      <c r="L141" s="160"/>
      <c r="M141" s="160"/>
      <c r="N141" s="160"/>
      <c r="O141" s="160"/>
      <c r="P141" s="160"/>
    </row>
    <row r="142" spans="1:16" ht="33.75" x14ac:dyDescent="0.2">
      <c r="A142" s="275">
        <v>5</v>
      </c>
      <c r="B142" s="275"/>
      <c r="C142" s="544" t="s">
        <v>550</v>
      </c>
      <c r="D142" s="542" t="s">
        <v>321</v>
      </c>
      <c r="E142" s="275">
        <v>5</v>
      </c>
      <c r="F142" s="160"/>
      <c r="G142" s="160"/>
      <c r="H142" s="160"/>
      <c r="I142" s="160"/>
      <c r="J142" s="160"/>
      <c r="K142" s="160"/>
      <c r="L142" s="160"/>
      <c r="M142" s="160"/>
      <c r="N142" s="160"/>
      <c r="O142" s="160"/>
      <c r="P142" s="160"/>
    </row>
    <row r="143" spans="1:16" ht="33.75" x14ac:dyDescent="0.2">
      <c r="A143" s="275">
        <v>6</v>
      </c>
      <c r="B143" s="275"/>
      <c r="C143" s="527" t="s">
        <v>564</v>
      </c>
      <c r="D143" s="542" t="s">
        <v>385</v>
      </c>
      <c r="E143" s="275">
        <v>5</v>
      </c>
      <c r="F143" s="160"/>
      <c r="G143" s="160"/>
      <c r="H143" s="160"/>
      <c r="I143" s="160"/>
      <c r="J143" s="160"/>
      <c r="K143" s="160"/>
      <c r="L143" s="160"/>
      <c r="M143" s="160"/>
      <c r="N143" s="160"/>
      <c r="O143" s="160"/>
      <c r="P143" s="160"/>
    </row>
    <row r="144" spans="1:16" ht="22.5" x14ac:dyDescent="0.2">
      <c r="A144" s="275">
        <v>7</v>
      </c>
      <c r="B144" s="275"/>
      <c r="C144" s="527" t="s">
        <v>383</v>
      </c>
      <c r="D144" s="542" t="s">
        <v>49</v>
      </c>
      <c r="E144" s="275">
        <v>60</v>
      </c>
      <c r="F144" s="160"/>
      <c r="G144" s="160"/>
      <c r="H144" s="160"/>
      <c r="I144" s="160"/>
      <c r="J144" s="160"/>
      <c r="K144" s="160"/>
      <c r="L144" s="160"/>
      <c r="M144" s="160"/>
      <c r="N144" s="160"/>
      <c r="O144" s="160"/>
      <c r="P144" s="160"/>
    </row>
    <row r="145" spans="1:16" x14ac:dyDescent="0.2">
      <c r="A145" s="275">
        <v>8</v>
      </c>
      <c r="B145" s="275"/>
      <c r="C145" s="527" t="s">
        <v>374</v>
      </c>
      <c r="D145" s="545" t="s">
        <v>51</v>
      </c>
      <c r="E145" s="275">
        <v>36</v>
      </c>
      <c r="F145" s="160"/>
      <c r="G145" s="160"/>
      <c r="H145" s="160"/>
      <c r="I145" s="160"/>
      <c r="J145" s="160"/>
      <c r="K145" s="160"/>
      <c r="L145" s="160"/>
      <c r="M145" s="160"/>
      <c r="N145" s="160"/>
      <c r="O145" s="160"/>
      <c r="P145" s="160"/>
    </row>
    <row r="146" spans="1:16" ht="22.5" x14ac:dyDescent="0.2">
      <c r="A146" s="275">
        <v>9</v>
      </c>
      <c r="B146" s="275"/>
      <c r="C146" s="527" t="s">
        <v>375</v>
      </c>
      <c r="D146" s="545" t="s">
        <v>51</v>
      </c>
      <c r="E146" s="275">
        <v>10</v>
      </c>
      <c r="F146" s="160"/>
      <c r="G146" s="160"/>
      <c r="H146" s="160"/>
      <c r="I146" s="160"/>
      <c r="J146" s="160"/>
      <c r="K146" s="160"/>
      <c r="L146" s="160"/>
      <c r="M146" s="160"/>
      <c r="N146" s="160"/>
      <c r="O146" s="160"/>
      <c r="P146" s="160"/>
    </row>
    <row r="147" spans="1:16" ht="22.5" x14ac:dyDescent="0.2">
      <c r="A147" s="275">
        <v>10</v>
      </c>
      <c r="B147" s="275"/>
      <c r="C147" s="541" t="s">
        <v>376</v>
      </c>
      <c r="D147" s="542" t="s">
        <v>49</v>
      </c>
      <c r="E147" s="275">
        <v>6</v>
      </c>
      <c r="F147" s="160"/>
      <c r="G147" s="160"/>
      <c r="H147" s="160"/>
      <c r="I147" s="160"/>
      <c r="J147" s="160"/>
      <c r="K147" s="160"/>
      <c r="L147" s="160"/>
      <c r="M147" s="160"/>
      <c r="N147" s="160"/>
      <c r="O147" s="160"/>
      <c r="P147" s="160"/>
    </row>
    <row r="148" spans="1:16" ht="22.5" x14ac:dyDescent="0.2">
      <c r="A148" s="275">
        <v>11</v>
      </c>
      <c r="B148" s="275"/>
      <c r="C148" s="527" t="s">
        <v>378</v>
      </c>
      <c r="D148" s="545" t="s">
        <v>51</v>
      </c>
      <c r="E148" s="275">
        <v>2</v>
      </c>
      <c r="F148" s="160"/>
      <c r="G148" s="160"/>
      <c r="H148" s="160"/>
      <c r="I148" s="160"/>
      <c r="J148" s="160"/>
      <c r="K148" s="160"/>
      <c r="L148" s="160"/>
      <c r="M148" s="160"/>
      <c r="N148" s="160"/>
      <c r="O148" s="160"/>
      <c r="P148" s="160"/>
    </row>
    <row r="149" spans="1:16" x14ac:dyDescent="0.2">
      <c r="A149" s="275">
        <v>12</v>
      </c>
      <c r="B149" s="275"/>
      <c r="C149" s="527" t="s">
        <v>377</v>
      </c>
      <c r="D149" s="545" t="s">
        <v>51</v>
      </c>
      <c r="E149" s="275">
        <v>8</v>
      </c>
      <c r="F149" s="160"/>
      <c r="G149" s="160"/>
      <c r="H149" s="160"/>
      <c r="I149" s="160"/>
      <c r="J149" s="160"/>
      <c r="K149" s="160"/>
      <c r="L149" s="160"/>
      <c r="M149" s="160"/>
      <c r="N149" s="160"/>
      <c r="O149" s="160"/>
      <c r="P149" s="160"/>
    </row>
    <row r="150" spans="1:16" ht="22.5" x14ac:dyDescent="0.2">
      <c r="A150" s="275">
        <v>13</v>
      </c>
      <c r="B150" s="275"/>
      <c r="C150" s="527" t="s">
        <v>379</v>
      </c>
      <c r="D150" s="542" t="s">
        <v>321</v>
      </c>
      <c r="E150" s="275">
        <v>1</v>
      </c>
      <c r="F150" s="160"/>
      <c r="G150" s="160"/>
      <c r="H150" s="160"/>
      <c r="I150" s="160"/>
      <c r="J150" s="160"/>
      <c r="K150" s="160"/>
      <c r="L150" s="160"/>
      <c r="M150" s="160"/>
      <c r="N150" s="160"/>
      <c r="O150" s="160"/>
      <c r="P150" s="160"/>
    </row>
    <row r="151" spans="1:16" x14ac:dyDescent="0.2">
      <c r="A151" s="275">
        <v>14</v>
      </c>
      <c r="B151" s="275"/>
      <c r="C151" s="527" t="s">
        <v>380</v>
      </c>
      <c r="D151" s="542" t="s">
        <v>321</v>
      </c>
      <c r="E151" s="275">
        <v>1</v>
      </c>
      <c r="F151" s="160"/>
      <c r="G151" s="160"/>
      <c r="H151" s="160"/>
      <c r="I151" s="160"/>
      <c r="J151" s="160"/>
      <c r="K151" s="160"/>
      <c r="L151" s="160"/>
      <c r="M151" s="160"/>
      <c r="N151" s="160"/>
      <c r="O151" s="160"/>
      <c r="P151" s="160"/>
    </row>
    <row r="152" spans="1:16" s="368" customFormat="1" ht="22.5" x14ac:dyDescent="0.2">
      <c r="A152" s="275">
        <v>15</v>
      </c>
      <c r="B152" s="275"/>
      <c r="C152" s="527" t="s">
        <v>381</v>
      </c>
      <c r="D152" s="542" t="s">
        <v>49</v>
      </c>
      <c r="E152" s="275">
        <v>6</v>
      </c>
      <c r="F152" s="367"/>
      <c r="G152" s="367"/>
      <c r="H152" s="367"/>
      <c r="I152" s="367"/>
      <c r="J152" s="367"/>
      <c r="K152" s="367"/>
      <c r="L152" s="367"/>
      <c r="M152" s="367"/>
      <c r="N152" s="367"/>
      <c r="O152" s="367"/>
      <c r="P152" s="367"/>
    </row>
    <row r="153" spans="1:16" ht="22.5" x14ac:dyDescent="0.2">
      <c r="A153" s="275">
        <v>16</v>
      </c>
      <c r="B153" s="275"/>
      <c r="C153" s="527" t="s">
        <v>362</v>
      </c>
      <c r="D153" s="542" t="s">
        <v>321</v>
      </c>
      <c r="E153" s="275">
        <v>1</v>
      </c>
      <c r="F153" s="160"/>
      <c r="G153" s="160"/>
      <c r="H153" s="160"/>
      <c r="I153" s="160"/>
      <c r="J153" s="160"/>
      <c r="K153" s="160"/>
      <c r="L153" s="160"/>
      <c r="M153" s="160"/>
      <c r="N153" s="160"/>
      <c r="O153" s="160"/>
      <c r="P153" s="160"/>
    </row>
    <row r="154" spans="1:16" x14ac:dyDescent="0.2">
      <c r="A154" s="275"/>
      <c r="B154" s="275"/>
      <c r="C154" s="549" t="s">
        <v>512</v>
      </c>
      <c r="D154" s="549"/>
      <c r="E154" s="376"/>
      <c r="F154" s="160"/>
      <c r="G154" s="160"/>
      <c r="H154" s="160"/>
      <c r="I154" s="160"/>
      <c r="J154" s="160"/>
      <c r="K154" s="160"/>
      <c r="L154" s="160"/>
      <c r="M154" s="160"/>
      <c r="N154" s="160"/>
      <c r="O154" s="160"/>
      <c r="P154" s="160"/>
    </row>
    <row r="155" spans="1:16" x14ac:dyDescent="0.2">
      <c r="A155" s="275"/>
      <c r="B155" s="275"/>
      <c r="C155" s="545" t="s">
        <v>372</v>
      </c>
      <c r="D155" s="542"/>
      <c r="E155" s="377">
        <v>10</v>
      </c>
      <c r="F155" s="160"/>
      <c r="G155" s="160"/>
      <c r="H155" s="160"/>
      <c r="I155" s="160"/>
      <c r="J155" s="160"/>
      <c r="K155" s="160"/>
      <c r="L155" s="160"/>
      <c r="M155" s="160"/>
      <c r="N155" s="160"/>
      <c r="O155" s="160"/>
      <c r="P155" s="160"/>
    </row>
    <row r="156" spans="1:16" x14ac:dyDescent="0.2">
      <c r="A156" s="275">
        <v>1</v>
      </c>
      <c r="B156" s="275"/>
      <c r="C156" s="541" t="s">
        <v>320</v>
      </c>
      <c r="D156" s="542" t="s">
        <v>321</v>
      </c>
      <c r="E156" s="275">
        <v>1</v>
      </c>
      <c r="F156" s="160"/>
      <c r="G156" s="160"/>
      <c r="H156" s="160"/>
      <c r="I156" s="160"/>
      <c r="J156" s="160"/>
      <c r="K156" s="160"/>
      <c r="L156" s="160"/>
      <c r="M156" s="160"/>
      <c r="N156" s="160"/>
      <c r="O156" s="160"/>
      <c r="P156" s="160"/>
    </row>
    <row r="157" spans="1:16" ht="33.75" x14ac:dyDescent="0.2">
      <c r="A157" s="275">
        <v>5</v>
      </c>
      <c r="B157" s="275"/>
      <c r="C157" s="544" t="s">
        <v>550</v>
      </c>
      <c r="D157" s="542" t="s">
        <v>321</v>
      </c>
      <c r="E157" s="275">
        <v>4</v>
      </c>
      <c r="F157" s="160"/>
      <c r="G157" s="160"/>
      <c r="H157" s="160"/>
      <c r="I157" s="160"/>
      <c r="J157" s="160"/>
      <c r="K157" s="160"/>
      <c r="L157" s="160"/>
      <c r="M157" s="160"/>
      <c r="N157" s="160"/>
      <c r="O157" s="160"/>
      <c r="P157" s="160"/>
    </row>
    <row r="158" spans="1:16" ht="33.75" x14ac:dyDescent="0.2">
      <c r="A158" s="275">
        <v>6</v>
      </c>
      <c r="B158" s="275"/>
      <c r="C158" s="527" t="s">
        <v>564</v>
      </c>
      <c r="D158" s="545" t="s">
        <v>51</v>
      </c>
      <c r="E158" s="275">
        <v>4</v>
      </c>
      <c r="F158" s="160"/>
      <c r="G158" s="160"/>
      <c r="H158" s="160"/>
      <c r="I158" s="160"/>
      <c r="J158" s="160"/>
      <c r="K158" s="160"/>
      <c r="L158" s="160"/>
      <c r="M158" s="160"/>
      <c r="N158" s="160"/>
      <c r="O158" s="160"/>
      <c r="P158" s="160"/>
    </row>
    <row r="159" spans="1:16" ht="22.5" x14ac:dyDescent="0.2">
      <c r="A159" s="275">
        <v>7</v>
      </c>
      <c r="B159" s="275"/>
      <c r="C159" s="527" t="s">
        <v>373</v>
      </c>
      <c r="D159" s="542" t="s">
        <v>49</v>
      </c>
      <c r="E159" s="275">
        <v>50</v>
      </c>
      <c r="F159" s="160"/>
      <c r="G159" s="160"/>
      <c r="H159" s="160"/>
      <c r="I159" s="160"/>
      <c r="J159" s="160"/>
      <c r="K159" s="160"/>
      <c r="L159" s="160"/>
      <c r="M159" s="160"/>
      <c r="N159" s="160"/>
      <c r="O159" s="160"/>
      <c r="P159" s="160"/>
    </row>
    <row r="160" spans="1:16" x14ac:dyDescent="0.2">
      <c r="A160" s="275">
        <v>8</v>
      </c>
      <c r="B160" s="275"/>
      <c r="C160" s="527" t="s">
        <v>374</v>
      </c>
      <c r="D160" s="545" t="s">
        <v>51</v>
      </c>
      <c r="E160" s="275">
        <v>42</v>
      </c>
      <c r="F160" s="160"/>
      <c r="G160" s="160"/>
      <c r="H160" s="160"/>
      <c r="I160" s="160"/>
      <c r="J160" s="160"/>
      <c r="K160" s="160"/>
      <c r="L160" s="160"/>
      <c r="M160" s="160"/>
      <c r="N160" s="160"/>
      <c r="O160" s="160"/>
      <c r="P160" s="160"/>
    </row>
    <row r="161" spans="1:16" ht="22.5" x14ac:dyDescent="0.2">
      <c r="A161" s="275">
        <v>9</v>
      </c>
      <c r="B161" s="275"/>
      <c r="C161" s="527" t="s">
        <v>375</v>
      </c>
      <c r="D161" s="545" t="s">
        <v>51</v>
      </c>
      <c r="E161" s="275">
        <v>5</v>
      </c>
      <c r="F161" s="160"/>
      <c r="G161" s="160"/>
      <c r="H161" s="160"/>
      <c r="I161" s="160"/>
      <c r="J161" s="160"/>
      <c r="K161" s="160"/>
      <c r="L161" s="160"/>
      <c r="M161" s="160"/>
      <c r="N161" s="160"/>
      <c r="O161" s="160"/>
      <c r="P161" s="160"/>
    </row>
    <row r="162" spans="1:16" ht="22.5" x14ac:dyDescent="0.2">
      <c r="A162" s="275">
        <v>10</v>
      </c>
      <c r="B162" s="275"/>
      <c r="C162" s="541" t="s">
        <v>376</v>
      </c>
      <c r="D162" s="542" t="s">
        <v>49</v>
      </c>
      <c r="E162" s="275">
        <v>4</v>
      </c>
      <c r="F162" s="160"/>
      <c r="G162" s="160"/>
      <c r="H162" s="160"/>
      <c r="I162" s="160"/>
      <c r="J162" s="160"/>
      <c r="K162" s="160"/>
      <c r="L162" s="160"/>
      <c r="M162" s="160"/>
      <c r="N162" s="160"/>
      <c r="O162" s="160"/>
      <c r="P162" s="160"/>
    </row>
    <row r="163" spans="1:16" ht="22.5" x14ac:dyDescent="0.2">
      <c r="A163" s="275">
        <v>11</v>
      </c>
      <c r="B163" s="275"/>
      <c r="C163" s="527" t="s">
        <v>378</v>
      </c>
      <c r="D163" s="545" t="s">
        <v>51</v>
      </c>
      <c r="E163" s="275">
        <v>2</v>
      </c>
      <c r="F163" s="160"/>
      <c r="G163" s="160"/>
      <c r="H163" s="160"/>
      <c r="I163" s="160"/>
      <c r="J163" s="160"/>
      <c r="K163" s="160"/>
      <c r="L163" s="160"/>
      <c r="M163" s="160"/>
      <c r="N163" s="160"/>
      <c r="O163" s="160"/>
      <c r="P163" s="160"/>
    </row>
    <row r="164" spans="1:16" x14ac:dyDescent="0.2">
      <c r="A164" s="275">
        <v>12</v>
      </c>
      <c r="B164" s="275"/>
      <c r="C164" s="527" t="s">
        <v>377</v>
      </c>
      <c r="D164" s="545" t="s">
        <v>51</v>
      </c>
      <c r="E164" s="275">
        <v>6</v>
      </c>
      <c r="F164" s="160"/>
      <c r="G164" s="160"/>
      <c r="H164" s="160"/>
      <c r="I164" s="160"/>
      <c r="J164" s="160"/>
      <c r="K164" s="160"/>
      <c r="L164" s="160"/>
      <c r="M164" s="160"/>
      <c r="N164" s="160"/>
      <c r="O164" s="160"/>
      <c r="P164" s="160"/>
    </row>
    <row r="165" spans="1:16" ht="22.5" x14ac:dyDescent="0.2">
      <c r="A165" s="275">
        <v>13</v>
      </c>
      <c r="B165" s="275"/>
      <c r="C165" s="527" t="s">
        <v>379</v>
      </c>
      <c r="D165" s="542" t="s">
        <v>321</v>
      </c>
      <c r="E165" s="275">
        <v>1</v>
      </c>
      <c r="F165" s="160"/>
      <c r="G165" s="160"/>
      <c r="H165" s="160"/>
      <c r="I165" s="160"/>
      <c r="J165" s="160"/>
      <c r="K165" s="160"/>
      <c r="L165" s="160"/>
      <c r="M165" s="160"/>
      <c r="N165" s="160"/>
      <c r="O165" s="160"/>
      <c r="P165" s="160"/>
    </row>
    <row r="166" spans="1:16" x14ac:dyDescent="0.2">
      <c r="A166" s="275">
        <v>14</v>
      </c>
      <c r="B166" s="275"/>
      <c r="C166" s="527" t="s">
        <v>380</v>
      </c>
      <c r="D166" s="542" t="s">
        <v>321</v>
      </c>
      <c r="E166" s="275">
        <v>1</v>
      </c>
      <c r="F166" s="160"/>
      <c r="G166" s="160"/>
      <c r="H166" s="160"/>
      <c r="I166" s="160"/>
      <c r="J166" s="160"/>
      <c r="K166" s="160"/>
      <c r="L166" s="160"/>
      <c r="M166" s="160"/>
      <c r="N166" s="160"/>
      <c r="O166" s="160"/>
      <c r="P166" s="160"/>
    </row>
    <row r="167" spans="1:16" ht="22.5" x14ac:dyDescent="0.2">
      <c r="A167" s="275">
        <v>15</v>
      </c>
      <c r="B167" s="275"/>
      <c r="C167" s="527" t="s">
        <v>362</v>
      </c>
      <c r="D167" s="542" t="s">
        <v>321</v>
      </c>
      <c r="E167" s="275">
        <v>1</v>
      </c>
      <c r="F167" s="160"/>
      <c r="G167" s="160"/>
      <c r="H167" s="160"/>
      <c r="I167" s="160"/>
      <c r="J167" s="160"/>
      <c r="K167" s="160"/>
      <c r="L167" s="160"/>
      <c r="M167" s="160"/>
      <c r="N167" s="160"/>
      <c r="O167" s="160"/>
      <c r="P167" s="160"/>
    </row>
    <row r="168" spans="1:16" x14ac:dyDescent="0.2">
      <c r="A168" s="97"/>
      <c r="B168" s="97"/>
      <c r="C168" s="97"/>
      <c r="D168" s="97"/>
      <c r="E168" s="96"/>
      <c r="G168" s="74"/>
      <c r="H168" s="74"/>
      <c r="I168" s="378"/>
      <c r="J168" s="379"/>
      <c r="K168" s="379"/>
      <c r="L168" s="380"/>
      <c r="M168" s="380"/>
      <c r="N168" s="380"/>
      <c r="O168" s="380"/>
      <c r="P168" s="380"/>
    </row>
    <row r="169" spans="1:16" ht="22.5" x14ac:dyDescent="0.2">
      <c r="C169" s="475" t="s">
        <v>519</v>
      </c>
      <c r="D169" s="381"/>
      <c r="E169" s="382"/>
      <c r="F169" s="382"/>
      <c r="G169" s="382"/>
      <c r="H169" s="382"/>
      <c r="I169" s="383"/>
      <c r="J169" s="382"/>
      <c r="K169" s="382"/>
      <c r="L169" s="422">
        <f>SUM(L13:L168)</f>
        <v>0</v>
      </c>
      <c r="M169" s="422">
        <f>SUM(M13:M168)</f>
        <v>0</v>
      </c>
      <c r="N169" s="422">
        <f>SUM(N13:N168)</f>
        <v>0</v>
      </c>
      <c r="O169" s="422">
        <f>SUM(O13:O168)</f>
        <v>0</v>
      </c>
      <c r="P169" s="422">
        <f>SUM(P13:P168)</f>
        <v>0</v>
      </c>
    </row>
    <row r="170" spans="1:16" x14ac:dyDescent="0.2">
      <c r="C170" s="74"/>
      <c r="D170" s="385"/>
      <c r="E170" s="386"/>
      <c r="F170" s="386"/>
      <c r="G170" s="387"/>
      <c r="H170" s="387"/>
      <c r="I170" s="388"/>
      <c r="J170" s="387"/>
      <c r="K170" s="387"/>
      <c r="L170" s="422"/>
      <c r="M170" s="422"/>
      <c r="N170" s="422"/>
      <c r="O170" s="422"/>
      <c r="P170" s="422"/>
    </row>
    <row r="171" spans="1:16" x14ac:dyDescent="0.2">
      <c r="C171" s="74"/>
      <c r="D171" s="538"/>
      <c r="E171" s="538"/>
      <c r="F171" s="538"/>
      <c r="G171" s="538"/>
      <c r="H171" s="538"/>
      <c r="I171" s="538"/>
      <c r="J171" s="387"/>
      <c r="K171" s="387"/>
      <c r="L171" s="422"/>
      <c r="M171" s="422"/>
      <c r="N171" s="422"/>
      <c r="O171" s="422"/>
      <c r="P171" s="422"/>
    </row>
    <row r="172" spans="1:16" s="368" customFormat="1" x14ac:dyDescent="0.2">
      <c r="C172" s="72"/>
      <c r="D172" s="538"/>
      <c r="E172" s="538"/>
      <c r="F172" s="538"/>
      <c r="G172" s="538"/>
      <c r="H172" s="538"/>
      <c r="I172" s="538"/>
      <c r="J172" s="390"/>
      <c r="K172" s="390"/>
      <c r="L172" s="390"/>
      <c r="M172" s="390"/>
      <c r="N172" s="390"/>
      <c r="O172" s="390"/>
      <c r="P172" s="390"/>
    </row>
    <row r="173" spans="1:16" x14ac:dyDescent="0.2">
      <c r="C173" s="29" t="str">
        <f>K!$B$19</f>
        <v>Sastādīja:</v>
      </c>
      <c r="D173" s="538"/>
      <c r="E173" s="538"/>
      <c r="F173" s="538"/>
      <c r="G173" s="538"/>
      <c r="H173" s="538"/>
      <c r="I173" s="538"/>
      <c r="J173" s="392"/>
      <c r="K173" s="392"/>
      <c r="L173" s="393"/>
      <c r="M173" s="393"/>
      <c r="N173" s="393"/>
      <c r="O173" s="393"/>
      <c r="P173" s="393"/>
    </row>
    <row r="174" spans="1:16" x14ac:dyDescent="0.2">
      <c r="C174" s="29" t="str">
        <f>K!$B$20</f>
        <v>Tāme sastādīta</v>
      </c>
      <c r="D174" s="538"/>
      <c r="E174" s="538"/>
      <c r="F174" s="538"/>
      <c r="G174" s="538"/>
      <c r="H174" s="538"/>
      <c r="I174" s="538"/>
      <c r="J174" s="392"/>
      <c r="K174" s="392"/>
      <c r="L174" s="393"/>
      <c r="M174" s="393"/>
      <c r="N174" s="393"/>
      <c r="O174" s="393"/>
      <c r="P174" s="393"/>
    </row>
    <row r="175" spans="1:16" x14ac:dyDescent="0.2">
      <c r="C175" s="29"/>
      <c r="D175" s="538"/>
      <c r="E175" s="538"/>
      <c r="F175" s="538"/>
      <c r="G175" s="538"/>
      <c r="H175" s="538"/>
      <c r="I175" s="538"/>
      <c r="J175" s="392"/>
      <c r="K175" s="392"/>
      <c r="L175" s="393"/>
      <c r="M175" s="393"/>
      <c r="N175" s="393"/>
      <c r="O175" s="393"/>
      <c r="P175" s="393"/>
    </row>
    <row r="176" spans="1:16" x14ac:dyDescent="0.2">
      <c r="C176" s="29" t="str">
        <f>K!$B$22</f>
        <v>Pārbaudīja:</v>
      </c>
      <c r="D176" s="538"/>
      <c r="E176" s="538"/>
      <c r="F176" s="538"/>
      <c r="G176" s="538"/>
      <c r="H176" s="538"/>
      <c r="I176" s="538"/>
      <c r="J176" s="392"/>
      <c r="K176" s="392"/>
      <c r="L176" s="393"/>
      <c r="M176" s="393"/>
      <c r="N176" s="393"/>
      <c r="O176" s="393"/>
      <c r="P176" s="393"/>
    </row>
    <row r="177" spans="3:16" x14ac:dyDescent="0.2">
      <c r="C177" s="29" t="str">
        <f>K!$B$23</f>
        <v>sertifikāta Nr.</v>
      </c>
      <c r="D177" s="538"/>
      <c r="E177" s="538"/>
      <c r="F177" s="538"/>
      <c r="G177" s="538"/>
      <c r="H177" s="538"/>
      <c r="I177" s="538"/>
      <c r="J177" s="392"/>
      <c r="K177" s="392"/>
      <c r="L177" s="393"/>
      <c r="M177" s="393"/>
      <c r="N177" s="393"/>
      <c r="O177" s="393"/>
      <c r="P177" s="393"/>
    </row>
  </sheetData>
  <sheetProtection selectLockedCells="1" selectUnlockedCells="1"/>
  <autoFilter ref="A12:P12" xr:uid="{00000000-0009-0000-0000-000012000000}"/>
  <mergeCells count="9">
    <mergeCell ref="L10:P10"/>
    <mergeCell ref="C71:D71"/>
    <mergeCell ref="A1:G1"/>
    <mergeCell ref="A10:A11"/>
    <mergeCell ref="B10:B11"/>
    <mergeCell ref="C10:C11"/>
    <mergeCell ref="D10:D11"/>
    <mergeCell ref="E10:E11"/>
    <mergeCell ref="F10:K10"/>
  </mergeCells>
  <pageMargins left="0" right="0" top="0.78749999999999998" bottom="0.39374999999999999" header="0.51180555555555551" footer="0.51180555555555551"/>
  <pageSetup paperSize="9" scale="99" firstPageNumber="0" orientation="landscape" r:id="rId1"/>
  <headerFooter alignWithMargins="0"/>
  <rowBreaks count="1" manualBreakCount="1">
    <brk id="18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33"/>
  <sheetViews>
    <sheetView view="pageBreakPreview" topLeftCell="A2" zoomScaleSheetLayoutView="100" workbookViewId="0">
      <selection activeCell="B23" sqref="B23"/>
    </sheetView>
  </sheetViews>
  <sheetFormatPr defaultColWidth="8.5703125" defaultRowHeight="12.75" x14ac:dyDescent="0.2"/>
  <cols>
    <col min="1" max="1" width="6.140625" style="32" customWidth="1"/>
    <col min="2" max="2" width="40.85546875" style="32" customWidth="1"/>
    <col min="3" max="3" width="13" style="32" customWidth="1"/>
    <col min="4" max="4" width="10.85546875" style="32" customWidth="1"/>
    <col min="5" max="5" width="10.140625" style="32" customWidth="1"/>
    <col min="6" max="6" width="10.140625" style="33" customWidth="1"/>
    <col min="7" max="7" width="12.140625" style="32" customWidth="1"/>
    <col min="8" max="8" width="7.5703125" style="34" customWidth="1"/>
    <col min="9" max="17" width="7.5703125" style="32" customWidth="1"/>
    <col min="18" max="16384" width="8.5703125" style="32"/>
  </cols>
  <sheetData>
    <row r="1" spans="1:23" s="37" customFormat="1" x14ac:dyDescent="0.2">
      <c r="A1" s="482" t="s">
        <v>8</v>
      </c>
      <c r="B1" s="482"/>
      <c r="C1" s="482"/>
      <c r="D1" s="482"/>
      <c r="E1" s="482"/>
      <c r="F1" s="482"/>
      <c r="G1" s="482"/>
      <c r="H1" s="36"/>
    </row>
    <row r="2" spans="1:23" s="37" customFormat="1" x14ac:dyDescent="0.2">
      <c r="A2" s="483" t="s">
        <v>9</v>
      </c>
      <c r="B2" s="483"/>
      <c r="C2" s="483"/>
      <c r="D2" s="483"/>
      <c r="E2" s="483"/>
      <c r="F2" s="483"/>
      <c r="G2" s="483"/>
      <c r="H2" s="36"/>
    </row>
    <row r="3" spans="1:23" s="37" customFormat="1" x14ac:dyDescent="0.2">
      <c r="A3" s="38" t="s">
        <v>10</v>
      </c>
      <c r="B3" s="39"/>
      <c r="C3" s="39"/>
      <c r="D3" s="39"/>
      <c r="E3" s="39"/>
      <c r="F3" s="39"/>
      <c r="G3" s="39"/>
      <c r="H3" s="36"/>
    </row>
    <row r="4" spans="1:23" s="37" customFormat="1" x14ac:dyDescent="0.2">
      <c r="A4" s="484" t="s">
        <v>11</v>
      </c>
      <c r="B4" s="484"/>
      <c r="C4" s="484"/>
      <c r="D4" s="484"/>
      <c r="E4" s="38"/>
      <c r="F4" s="38"/>
      <c r="G4" s="38"/>
      <c r="H4" s="36"/>
    </row>
    <row r="5" spans="1:23" s="37" customFormat="1" x14ac:dyDescent="0.2">
      <c r="A5" s="38" t="s">
        <v>12</v>
      </c>
      <c r="B5" s="40"/>
      <c r="C5" s="40"/>
      <c r="D5" s="40"/>
      <c r="E5" s="40"/>
      <c r="F5" s="41"/>
      <c r="G5" s="40"/>
      <c r="H5" s="36"/>
    </row>
    <row r="6" spans="1:23" s="37" customFormat="1" x14ac:dyDescent="0.2">
      <c r="A6" s="38" t="s">
        <v>13</v>
      </c>
      <c r="B6" s="40"/>
      <c r="C6" s="40"/>
      <c r="D6" s="40"/>
      <c r="E6" s="40"/>
      <c r="F6" s="41"/>
      <c r="G6" s="40"/>
      <c r="H6" s="36"/>
    </row>
    <row r="7" spans="1:23" s="44" customFormat="1" x14ac:dyDescent="0.2">
      <c r="A7" s="38" t="s">
        <v>14</v>
      </c>
      <c r="B7" s="42"/>
      <c r="C7" s="42"/>
      <c r="D7" s="42"/>
      <c r="E7" s="42"/>
      <c r="F7" s="42"/>
      <c r="G7" s="42"/>
      <c r="H7" s="43"/>
    </row>
    <row r="8" spans="1:23" s="37" customFormat="1" x14ac:dyDescent="0.2">
      <c r="A8" s="485" t="s">
        <v>15</v>
      </c>
      <c r="B8" s="485"/>
      <c r="C8" s="485"/>
      <c r="D8" s="473">
        <f>G28</f>
        <v>0</v>
      </c>
      <c r="E8" s="8"/>
      <c r="F8" s="45"/>
      <c r="G8" s="45"/>
      <c r="H8" s="36"/>
    </row>
    <row r="9" spans="1:23" s="48" customFormat="1" ht="12.75" customHeight="1" x14ac:dyDescent="0.2">
      <c r="A9" s="486" t="s">
        <v>16</v>
      </c>
      <c r="B9" s="486"/>
      <c r="C9" s="486"/>
      <c r="D9" s="46">
        <f>C21</f>
        <v>0</v>
      </c>
      <c r="E9" s="47"/>
      <c r="F9" s="47"/>
      <c r="G9" s="47"/>
      <c r="H9" s="34"/>
    </row>
    <row r="10" spans="1:23" s="48" customFormat="1" x14ac:dyDescent="0.2">
      <c r="A10" s="47"/>
      <c r="B10" s="47"/>
      <c r="C10" s="47"/>
      <c r="D10" s="47"/>
      <c r="E10" s="47"/>
      <c r="F10" s="47"/>
      <c r="G10" s="474" t="s">
        <v>518</v>
      </c>
      <c r="H10" s="34"/>
    </row>
    <row r="11" spans="1:23" ht="12.75" customHeight="1" x14ac:dyDescent="0.2">
      <c r="A11" s="487" t="s">
        <v>17</v>
      </c>
      <c r="B11" s="488" t="s">
        <v>18</v>
      </c>
      <c r="C11" s="487" t="s">
        <v>19</v>
      </c>
      <c r="D11" s="489" t="s">
        <v>20</v>
      </c>
      <c r="E11" s="489"/>
      <c r="F11" s="489"/>
      <c r="G11" s="487" t="s">
        <v>21</v>
      </c>
    </row>
    <row r="12" spans="1:23" ht="22.5" x14ac:dyDescent="0.2">
      <c r="A12" s="487"/>
      <c r="B12" s="488"/>
      <c r="C12" s="487"/>
      <c r="D12" s="49" t="s">
        <v>22</v>
      </c>
      <c r="E12" s="49" t="s">
        <v>23</v>
      </c>
      <c r="F12" s="49" t="s">
        <v>24</v>
      </c>
      <c r="G12" s="487"/>
      <c r="H12" s="50"/>
      <c r="I12" s="33"/>
      <c r="J12" s="33"/>
      <c r="K12" s="33"/>
      <c r="L12" s="33"/>
      <c r="M12" s="33"/>
      <c r="N12" s="33"/>
      <c r="O12" s="33"/>
      <c r="P12" s="33"/>
      <c r="Q12" s="33"/>
      <c r="R12" s="33"/>
      <c r="S12" s="33"/>
      <c r="T12" s="33"/>
      <c r="U12" s="33"/>
      <c r="V12" s="33"/>
      <c r="W12" s="33"/>
    </row>
    <row r="13" spans="1:23" x14ac:dyDescent="0.2">
      <c r="A13" s="476" t="s">
        <v>520</v>
      </c>
      <c r="B13" s="52" t="str">
        <f>'AR1'!A9</f>
        <v>Korpusa nr.001 siltināšanas darbi</v>
      </c>
      <c r="C13" s="53"/>
      <c r="D13" s="53"/>
      <c r="E13" s="53"/>
      <c r="F13" s="53"/>
      <c r="G13" s="53"/>
      <c r="H13" s="54"/>
      <c r="I13" s="33"/>
      <c r="J13" s="33"/>
      <c r="K13" s="33"/>
      <c r="L13" s="33"/>
      <c r="M13" s="33"/>
      <c r="N13" s="33"/>
      <c r="O13" s="33"/>
      <c r="P13" s="33"/>
      <c r="Q13" s="33"/>
      <c r="R13" s="33"/>
      <c r="S13" s="33"/>
      <c r="T13" s="33"/>
      <c r="U13" s="33"/>
      <c r="V13" s="33"/>
      <c r="W13" s="33"/>
    </row>
    <row r="14" spans="1:23" x14ac:dyDescent="0.2">
      <c r="A14" s="476" t="s">
        <v>521</v>
      </c>
      <c r="B14" s="52" t="str">
        <f>'C1'!A9</f>
        <v>Cokola siltināšanas darbi</v>
      </c>
      <c r="C14" s="53"/>
      <c r="D14" s="53"/>
      <c r="E14" s="53"/>
      <c r="F14" s="53"/>
      <c r="G14" s="53"/>
      <c r="H14" s="54"/>
      <c r="I14" s="33"/>
      <c r="J14" s="33"/>
      <c r="K14" s="33"/>
      <c r="L14" s="33"/>
      <c r="M14" s="33"/>
      <c r="N14" s="33"/>
      <c r="O14" s="33"/>
      <c r="P14" s="33"/>
      <c r="Q14" s="33"/>
      <c r="R14" s="33"/>
      <c r="S14" s="33"/>
      <c r="T14" s="33"/>
      <c r="U14" s="33"/>
      <c r="V14" s="33"/>
      <c r="W14" s="33"/>
    </row>
    <row r="15" spans="1:23" x14ac:dyDescent="0.2">
      <c r="A15" s="476" t="s">
        <v>522</v>
      </c>
      <c r="B15" s="52" t="str">
        <f>logi1!A9</f>
        <v>Logu un durvju nomaiņa</v>
      </c>
      <c r="C15" s="53"/>
      <c r="D15" s="53"/>
      <c r="E15" s="53"/>
      <c r="F15" s="53"/>
      <c r="G15" s="53"/>
      <c r="H15" s="54"/>
      <c r="I15" s="33"/>
      <c r="J15" s="33"/>
      <c r="K15" s="33"/>
      <c r="L15" s="33"/>
      <c r="M15" s="33"/>
      <c r="N15" s="33"/>
      <c r="O15" s="33"/>
      <c r="P15" s="33"/>
      <c r="Q15" s="33"/>
      <c r="R15" s="33"/>
      <c r="S15" s="33"/>
      <c r="T15" s="33"/>
      <c r="U15" s="33"/>
      <c r="V15" s="33"/>
      <c r="W15" s="33"/>
    </row>
    <row r="16" spans="1:23" x14ac:dyDescent="0.2">
      <c r="A16" s="476" t="s">
        <v>523</v>
      </c>
      <c r="B16" s="52" t="str">
        <f>'B1'!A9</f>
        <v>Bēniņu siltināšanai veicamie būvdarbi (ēka 001)</v>
      </c>
      <c r="C16" s="53"/>
      <c r="D16" s="53"/>
      <c r="E16" s="55"/>
      <c r="F16" s="55"/>
      <c r="G16" s="55"/>
      <c r="H16" s="54"/>
      <c r="I16" s="33"/>
      <c r="J16" s="33"/>
      <c r="K16" s="33"/>
      <c r="L16" s="33"/>
      <c r="M16" s="33"/>
      <c r="N16" s="33"/>
      <c r="O16" s="33"/>
      <c r="P16" s="33"/>
      <c r="Q16" s="33"/>
      <c r="R16" s="33"/>
      <c r="S16" s="33"/>
      <c r="T16" s="33"/>
      <c r="U16" s="33"/>
      <c r="V16" s="33"/>
      <c r="W16" s="33"/>
    </row>
    <row r="17" spans="1:23" x14ac:dyDescent="0.2">
      <c r="A17" s="476" t="s">
        <v>524</v>
      </c>
      <c r="B17" s="52" t="str">
        <f>'J1'!A9</f>
        <v>5.stāva lodžiju jumtiņu siltināšana un lodžiju stiprinājumi</v>
      </c>
      <c r="C17" s="53"/>
      <c r="D17" s="53"/>
      <c r="E17" s="55"/>
      <c r="F17" s="55"/>
      <c r="G17" s="55"/>
      <c r="H17" s="54"/>
      <c r="I17" s="33"/>
      <c r="J17" s="33"/>
      <c r="K17" s="33"/>
      <c r="L17" s="33"/>
      <c r="M17" s="33"/>
      <c r="N17" s="33"/>
      <c r="O17" s="33"/>
      <c r="P17" s="33"/>
      <c r="Q17" s="33"/>
      <c r="R17" s="33"/>
      <c r="S17" s="33"/>
      <c r="T17" s="33"/>
      <c r="U17" s="33"/>
      <c r="V17" s="33"/>
      <c r="W17" s="33"/>
    </row>
    <row r="18" spans="1:23" x14ac:dyDescent="0.2">
      <c r="A18" s="476" t="s">
        <v>525</v>
      </c>
      <c r="B18" s="52" t="str">
        <f>'AVK1'!A9</f>
        <v xml:space="preserve">AVK daļa ēkai nr.001 (mazā), ēka "A" </v>
      </c>
      <c r="C18" s="53"/>
      <c r="D18" s="53"/>
      <c r="E18" s="55"/>
      <c r="F18" s="55"/>
      <c r="G18" s="55"/>
      <c r="H18" s="54"/>
      <c r="I18" s="33"/>
      <c r="J18" s="33"/>
      <c r="K18" s="33"/>
      <c r="L18" s="33"/>
      <c r="M18" s="33"/>
      <c r="N18" s="33"/>
      <c r="O18" s="33"/>
      <c r="P18" s="33"/>
      <c r="Q18" s="33"/>
      <c r="R18" s="33"/>
      <c r="S18" s="33"/>
      <c r="T18" s="33"/>
      <c r="U18" s="33"/>
      <c r="V18" s="33"/>
      <c r="W18" s="33"/>
    </row>
    <row r="19" spans="1:23" x14ac:dyDescent="0.2">
      <c r="A19" s="476" t="s">
        <v>526</v>
      </c>
      <c r="B19" s="56" t="str">
        <f>'GA1'!A9</f>
        <v>Gāzes ievadu pārbūve</v>
      </c>
      <c r="C19" s="53"/>
      <c r="D19" s="53"/>
      <c r="E19" s="53"/>
      <c r="F19" s="53"/>
      <c r="G19" s="53"/>
      <c r="H19" s="54"/>
      <c r="I19" s="33"/>
      <c r="J19" s="33"/>
      <c r="K19" s="33"/>
      <c r="L19" s="33"/>
      <c r="M19" s="33"/>
      <c r="N19" s="33"/>
      <c r="O19" s="33"/>
      <c r="P19" s="33"/>
      <c r="Q19" s="33"/>
      <c r="R19" s="33"/>
      <c r="S19" s="33"/>
      <c r="T19" s="33"/>
      <c r="U19" s="33"/>
      <c r="V19" s="33"/>
      <c r="W19" s="33"/>
    </row>
    <row r="20" spans="1:23" x14ac:dyDescent="0.2">
      <c r="A20" s="476" t="s">
        <v>527</v>
      </c>
      <c r="B20" s="57" t="str">
        <f>zibens!A9</f>
        <v>Zibens izbūve</v>
      </c>
      <c r="C20" s="53"/>
      <c r="D20" s="53"/>
      <c r="E20" s="53"/>
      <c r="F20" s="53"/>
      <c r="G20" s="53"/>
      <c r="H20" s="54"/>
      <c r="I20" s="33"/>
      <c r="J20" s="33"/>
      <c r="K20" s="33"/>
      <c r="L20" s="33"/>
      <c r="M20" s="33"/>
      <c r="N20" s="33"/>
      <c r="O20" s="33"/>
      <c r="P20" s="33"/>
      <c r="Q20" s="33"/>
      <c r="R20" s="33"/>
      <c r="S20" s="33"/>
      <c r="T20" s="33"/>
      <c r="U20" s="33"/>
      <c r="V20" s="33"/>
      <c r="W20" s="33"/>
    </row>
    <row r="21" spans="1:23" x14ac:dyDescent="0.2">
      <c r="A21" s="21"/>
      <c r="B21" s="60" t="s">
        <v>25</v>
      </c>
      <c r="C21" s="60"/>
      <c r="D21" s="60"/>
      <c r="E21" s="61"/>
      <c r="F21" s="61"/>
      <c r="G21" s="61"/>
      <c r="H21" s="54"/>
      <c r="I21" s="33"/>
      <c r="J21" s="33"/>
      <c r="K21" s="33"/>
      <c r="L21" s="33"/>
      <c r="M21" s="33"/>
      <c r="N21" s="33"/>
      <c r="O21" s="33"/>
      <c r="P21" s="33"/>
      <c r="Q21" s="33"/>
      <c r="R21" s="33"/>
      <c r="S21" s="33"/>
      <c r="T21" s="33"/>
      <c r="U21" s="33"/>
      <c r="V21" s="33"/>
      <c r="W21" s="33"/>
    </row>
    <row r="22" spans="1:23" x14ac:dyDescent="0.2">
      <c r="A22" s="20"/>
      <c r="B22" s="1"/>
      <c r="C22" s="62"/>
      <c r="D22" s="1"/>
      <c r="E22" s="9" t="s">
        <v>26</v>
      </c>
      <c r="F22" s="63">
        <v>0</v>
      </c>
      <c r="G22" s="64"/>
      <c r="H22" s="54"/>
      <c r="I22" s="33"/>
      <c r="J22" s="33"/>
      <c r="K22" s="33"/>
      <c r="L22" s="33"/>
      <c r="M22" s="33"/>
      <c r="N22" s="33"/>
      <c r="O22" s="33"/>
      <c r="P22" s="33"/>
      <c r="Q22" s="33"/>
      <c r="R22" s="33"/>
      <c r="S22" s="33"/>
      <c r="T22" s="33"/>
      <c r="U22" s="33"/>
      <c r="V22" s="33"/>
      <c r="W22" s="33"/>
    </row>
    <row r="23" spans="1:23" x14ac:dyDescent="0.2">
      <c r="A23" s="20"/>
      <c r="B23" s="1"/>
      <c r="C23" s="62"/>
      <c r="D23" s="1"/>
      <c r="E23" s="9" t="s">
        <v>517</v>
      </c>
      <c r="F23" s="63"/>
      <c r="G23" s="64"/>
      <c r="H23" s="54"/>
      <c r="I23" s="33"/>
      <c r="J23" s="33"/>
      <c r="K23" s="33"/>
      <c r="L23" s="33"/>
      <c r="M23" s="33"/>
      <c r="N23" s="33"/>
      <c r="O23" s="33"/>
      <c r="P23" s="33"/>
      <c r="Q23" s="33"/>
      <c r="R23" s="33"/>
      <c r="S23" s="33"/>
      <c r="T23" s="33"/>
      <c r="U23" s="33"/>
      <c r="V23" s="33"/>
      <c r="W23" s="33"/>
    </row>
    <row r="24" spans="1:23" x14ac:dyDescent="0.2">
      <c r="A24" s="1"/>
      <c r="B24" s="1"/>
      <c r="C24" s="62"/>
      <c r="D24" s="1"/>
      <c r="E24" s="9" t="s">
        <v>27</v>
      </c>
      <c r="F24" s="63">
        <v>0</v>
      </c>
      <c r="G24" s="64"/>
      <c r="H24" s="54"/>
      <c r="I24" s="33"/>
      <c r="J24" s="33"/>
      <c r="K24" s="33"/>
      <c r="L24" s="33"/>
      <c r="M24" s="33"/>
      <c r="N24" s="33"/>
      <c r="O24" s="33"/>
      <c r="P24" s="33"/>
      <c r="Q24" s="33"/>
      <c r="R24" s="33"/>
      <c r="S24" s="33"/>
      <c r="T24" s="33"/>
      <c r="U24" s="33"/>
      <c r="V24" s="33"/>
      <c r="W24" s="33"/>
    </row>
    <row r="25" spans="1:23" x14ac:dyDescent="0.2">
      <c r="A25" s="1"/>
      <c r="B25" s="1"/>
      <c r="C25" s="62"/>
      <c r="D25" s="1"/>
      <c r="E25" s="9" t="s">
        <v>28</v>
      </c>
      <c r="F25" s="66" t="s">
        <v>5</v>
      </c>
      <c r="G25" s="67"/>
      <c r="H25" s="65"/>
      <c r="I25" s="33"/>
      <c r="J25" s="33"/>
      <c r="K25" s="33"/>
      <c r="L25" s="33"/>
      <c r="M25" s="33"/>
      <c r="N25" s="33"/>
      <c r="O25" s="33"/>
      <c r="P25" s="33"/>
      <c r="Q25" s="33"/>
      <c r="R25" s="33"/>
      <c r="S25" s="33"/>
      <c r="T25" s="33"/>
      <c r="U25" s="33"/>
      <c r="V25" s="33"/>
      <c r="W25" s="33"/>
    </row>
    <row r="26" spans="1:23" x14ac:dyDescent="0.2">
      <c r="A26" s="1"/>
      <c r="B26" s="1"/>
      <c r="C26" s="62"/>
      <c r="D26" s="1"/>
      <c r="E26" s="9" t="s">
        <v>516</v>
      </c>
      <c r="F26" s="63">
        <v>0.02</v>
      </c>
      <c r="G26" s="67"/>
      <c r="H26" s="65"/>
      <c r="I26" s="33"/>
      <c r="J26" s="33"/>
      <c r="K26" s="33"/>
      <c r="L26" s="33"/>
      <c r="M26" s="33"/>
      <c r="N26" s="33"/>
      <c r="O26" s="33"/>
      <c r="P26" s="33"/>
      <c r="Q26" s="33"/>
      <c r="R26" s="33"/>
      <c r="S26" s="33"/>
      <c r="T26" s="33"/>
      <c r="U26" s="33"/>
      <c r="V26" s="33"/>
      <c r="W26" s="33"/>
    </row>
    <row r="27" spans="1:23" x14ac:dyDescent="0.2">
      <c r="A27" s="1"/>
      <c r="B27" s="1"/>
      <c r="C27" s="1"/>
      <c r="D27" s="1"/>
      <c r="E27" s="9" t="s">
        <v>6</v>
      </c>
      <c r="F27" s="63">
        <v>0.21</v>
      </c>
      <c r="G27" s="68"/>
      <c r="H27" s="65"/>
      <c r="I27" s="33"/>
      <c r="J27" s="33"/>
      <c r="K27" s="33"/>
      <c r="L27" s="33"/>
      <c r="M27" s="33"/>
      <c r="N27" s="33"/>
      <c r="O27" s="33"/>
      <c r="P27" s="33"/>
      <c r="Q27" s="33"/>
      <c r="R27" s="33"/>
      <c r="S27" s="33"/>
      <c r="T27" s="33"/>
      <c r="U27" s="33"/>
      <c r="V27" s="33"/>
      <c r="W27" s="33"/>
    </row>
    <row r="28" spans="1:23" x14ac:dyDescent="0.2">
      <c r="A28" s="1"/>
      <c r="B28" s="1"/>
      <c r="C28" s="1"/>
      <c r="D28" s="1"/>
      <c r="E28" s="9" t="s">
        <v>7</v>
      </c>
      <c r="F28" s="2"/>
      <c r="G28" s="68"/>
      <c r="H28" s="33"/>
      <c r="I28" s="33"/>
      <c r="J28" s="33"/>
      <c r="K28" s="33"/>
      <c r="L28" s="33"/>
      <c r="M28" s="33"/>
      <c r="N28" s="33"/>
      <c r="O28" s="33"/>
      <c r="P28" s="33"/>
      <c r="Q28" s="33"/>
      <c r="R28" s="33"/>
      <c r="S28" s="33"/>
      <c r="T28" s="33"/>
      <c r="U28" s="33"/>
      <c r="V28" s="33"/>
      <c r="W28" s="33"/>
    </row>
    <row r="29" spans="1:23" x14ac:dyDescent="0.2">
      <c r="A29" s="1"/>
      <c r="B29" s="29" t="s">
        <v>513</v>
      </c>
      <c r="C29" s="1"/>
      <c r="D29" s="1"/>
      <c r="E29" s="33"/>
      <c r="F29" s="69"/>
      <c r="G29" s="69"/>
      <c r="H29" s="33"/>
      <c r="I29" s="33"/>
      <c r="J29" s="33"/>
      <c r="K29" s="33"/>
      <c r="L29" s="33"/>
      <c r="M29" s="33"/>
      <c r="N29" s="33"/>
      <c r="O29" s="33"/>
      <c r="P29" s="33"/>
      <c r="Q29" s="33"/>
      <c r="R29" s="33"/>
      <c r="S29" s="33"/>
      <c r="T29" s="33"/>
      <c r="U29" s="33"/>
      <c r="V29" s="33"/>
      <c r="W29" s="33"/>
    </row>
    <row r="30" spans="1:23" x14ac:dyDescent="0.2">
      <c r="A30" s="1"/>
      <c r="B30" s="29" t="s">
        <v>514</v>
      </c>
      <c r="C30" s="1"/>
      <c r="D30" s="1"/>
      <c r="E30" s="70"/>
      <c r="F30" s="65"/>
      <c r="G30" s="71"/>
      <c r="H30" s="33"/>
      <c r="I30" s="33"/>
      <c r="J30" s="33"/>
      <c r="K30" s="33"/>
      <c r="L30" s="33"/>
      <c r="M30" s="33"/>
      <c r="N30" s="33"/>
      <c r="O30" s="33"/>
      <c r="P30" s="33"/>
      <c r="Q30" s="33"/>
      <c r="R30" s="33"/>
      <c r="S30" s="33"/>
      <c r="T30" s="33"/>
      <c r="U30" s="33"/>
      <c r="V30" s="33"/>
      <c r="W30" s="33"/>
    </row>
    <row r="31" spans="1:23" x14ac:dyDescent="0.2">
      <c r="A31" s="1"/>
      <c r="B31" s="29"/>
      <c r="C31" s="1"/>
      <c r="D31" s="1"/>
      <c r="E31" s="70"/>
      <c r="F31" s="71"/>
      <c r="G31" s="33"/>
      <c r="H31" s="33"/>
      <c r="I31" s="33"/>
      <c r="J31" s="33"/>
      <c r="K31" s="33"/>
      <c r="L31" s="33"/>
      <c r="M31" s="33"/>
      <c r="N31" s="33"/>
      <c r="O31" s="33"/>
      <c r="P31" s="33"/>
      <c r="Q31" s="33"/>
      <c r="R31" s="33"/>
      <c r="S31" s="33"/>
      <c r="T31" s="33"/>
      <c r="U31" s="33"/>
      <c r="V31" s="33"/>
      <c r="W31" s="33"/>
    </row>
    <row r="32" spans="1:23" x14ac:dyDescent="0.2">
      <c r="A32" s="1"/>
      <c r="B32" s="29" t="str">
        <f>K!$B$22</f>
        <v>Pārbaudīja:</v>
      </c>
      <c r="C32" s="1"/>
      <c r="D32" s="1"/>
      <c r="E32" s="70"/>
      <c r="F32" s="71"/>
      <c r="G32" s="65"/>
      <c r="H32" s="33"/>
      <c r="I32" s="33"/>
      <c r="J32" s="33"/>
      <c r="K32" s="33"/>
      <c r="L32" s="33"/>
      <c r="M32" s="33"/>
      <c r="N32" s="33"/>
      <c r="O32" s="33"/>
      <c r="P32" s="33"/>
      <c r="Q32" s="33"/>
      <c r="R32" s="33"/>
      <c r="S32" s="33"/>
      <c r="T32" s="33"/>
      <c r="U32" s="33"/>
      <c r="V32" s="33"/>
      <c r="W32" s="33"/>
    </row>
    <row r="33" spans="1:23" x14ac:dyDescent="0.2">
      <c r="A33" s="1"/>
      <c r="B33" s="29" t="str">
        <f>K!$B$23</f>
        <v>sertifikāta Nr.</v>
      </c>
      <c r="C33" s="1"/>
      <c r="D33" s="1"/>
      <c r="E33" s="2"/>
      <c r="F33" s="2"/>
      <c r="G33" s="2"/>
      <c r="H33" s="65"/>
      <c r="I33" s="33"/>
      <c r="J33" s="33"/>
      <c r="K33" s="33"/>
      <c r="L33" s="33"/>
      <c r="M33" s="33"/>
      <c r="N33" s="33"/>
      <c r="O33" s="33"/>
      <c r="P33" s="33"/>
      <c r="Q33" s="33"/>
      <c r="R33" s="33"/>
      <c r="S33" s="33"/>
      <c r="T33" s="33"/>
      <c r="U33" s="33"/>
      <c r="V33" s="33"/>
      <c r="W33" s="33"/>
    </row>
  </sheetData>
  <sheetProtection selectLockedCells="1" selectUnlockedCells="1"/>
  <mergeCells count="10">
    <mergeCell ref="A1:G1"/>
    <mergeCell ref="A2:G2"/>
    <mergeCell ref="A4:D4"/>
    <mergeCell ref="A8:C8"/>
    <mergeCell ref="A9:C9"/>
    <mergeCell ref="A11:A12"/>
    <mergeCell ref="B11:B12"/>
    <mergeCell ref="C11:C12"/>
    <mergeCell ref="D11:F11"/>
    <mergeCell ref="G11:G12"/>
  </mergeCells>
  <pageMargins left="0" right="0" top="0.78749999999999998" bottom="0.39374999999999999" header="0.51180555555555551" footer="0.51180555555555551"/>
  <pageSetup paperSize="9" firstPageNumber="0" orientation="landscape" r:id="rId1"/>
  <headerFooter alignWithMargins="0"/>
  <colBreaks count="1" manualBreakCount="1">
    <brk id="9"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indexed="21"/>
  </sheetPr>
  <dimension ref="A1:Q54"/>
  <sheetViews>
    <sheetView view="pageBreakPreview" zoomScale="85" zoomScaleSheetLayoutView="85" workbookViewId="0">
      <selection activeCell="I6" sqref="I6"/>
    </sheetView>
  </sheetViews>
  <sheetFormatPr defaultColWidth="8.5703125" defaultRowHeight="11.25" x14ac:dyDescent="0.2"/>
  <cols>
    <col min="1" max="1" width="5.28515625" style="394" customWidth="1"/>
    <col min="2" max="2" width="0" style="394" hidden="1" customWidth="1"/>
    <col min="3" max="3" width="42.5703125" style="394" customWidth="1"/>
    <col min="4" max="4" width="15.140625" style="394" customWidth="1"/>
    <col min="5" max="5" width="5.7109375" style="394" customWidth="1"/>
    <col min="6" max="6" width="5.7109375" style="395" customWidth="1"/>
    <col min="7" max="11" width="7.5703125" style="394" customWidth="1"/>
    <col min="12" max="12" width="5.85546875" style="394" customWidth="1"/>
    <col min="13" max="17" width="7.5703125" style="394" customWidth="1"/>
    <col min="18" max="16384" width="8.5703125" style="394"/>
  </cols>
  <sheetData>
    <row r="1" spans="1:17" s="396" customFormat="1" ht="12.75" x14ac:dyDescent="0.2">
      <c r="A1" s="490" t="s">
        <v>29</v>
      </c>
      <c r="B1" s="490"/>
      <c r="C1" s="490"/>
      <c r="D1" s="490"/>
      <c r="E1" s="490"/>
      <c r="F1" s="490"/>
      <c r="G1" s="490"/>
      <c r="H1" s="76" t="str">
        <f>KPDV002!A19</f>
        <v>2-7</v>
      </c>
      <c r="I1" s="77"/>
      <c r="J1" s="77"/>
      <c r="K1" s="77"/>
      <c r="L1" s="77"/>
      <c r="M1" s="77"/>
      <c r="N1" s="77"/>
      <c r="O1" s="77"/>
      <c r="P1" s="77"/>
      <c r="Q1" s="77"/>
    </row>
    <row r="2" spans="1:17" s="396" customFormat="1" ht="12.75" x14ac:dyDescent="0.2">
      <c r="A2" s="40" t="str">
        <f>KPDV002!A3</f>
        <v>Būves nosaukums:  Dzīvojamā ēka  ar kad. apz. 17000440113 002</v>
      </c>
      <c r="B2" s="40"/>
      <c r="C2" s="40"/>
      <c r="D2" s="40"/>
      <c r="E2" s="40"/>
      <c r="F2" s="40"/>
      <c r="G2" s="40"/>
      <c r="H2" s="40"/>
      <c r="I2" s="40"/>
      <c r="J2" s="40"/>
      <c r="K2" s="40"/>
      <c r="L2" s="40"/>
      <c r="M2" s="40"/>
      <c r="N2" s="40"/>
      <c r="O2" s="40"/>
      <c r="P2" s="40"/>
      <c r="Q2" s="40"/>
    </row>
    <row r="3" spans="1:17" s="396" customFormat="1" ht="12.75" x14ac:dyDescent="0.2">
      <c r="A3" s="40" t="str">
        <f>KPDV002!A4</f>
        <v xml:space="preserve">Objekta nosaukums: Dzīvojamo ēku fasāžu vienkāršota atjaunošana </v>
      </c>
      <c r="B3" s="40"/>
      <c r="C3" s="40"/>
      <c r="D3" s="40"/>
      <c r="E3" s="40"/>
      <c r="F3" s="40"/>
      <c r="G3" s="40"/>
      <c r="H3" s="40"/>
      <c r="I3" s="40"/>
      <c r="J3" s="40"/>
      <c r="K3" s="40"/>
      <c r="L3" s="40"/>
      <c r="M3" s="40"/>
      <c r="N3" s="40"/>
      <c r="O3" s="40"/>
      <c r="P3" s="40"/>
      <c r="Q3" s="40"/>
    </row>
    <row r="4" spans="1:17" s="396" customFormat="1" ht="12.75" x14ac:dyDescent="0.2">
      <c r="A4" s="40" t="str">
        <f>KPDV002!A5</f>
        <v>Objekta adrese: M.Kempes 6, Liepājā</v>
      </c>
      <c r="B4" s="40"/>
      <c r="C4" s="40"/>
      <c r="D4" s="40"/>
      <c r="E4" s="40"/>
      <c r="F4" s="40"/>
      <c r="G4" s="40"/>
      <c r="H4" s="40"/>
      <c r="I4" s="40"/>
      <c r="J4" s="40"/>
      <c r="K4" s="40"/>
      <c r="L4" s="40"/>
      <c r="M4" s="40"/>
      <c r="N4" s="40"/>
      <c r="O4" s="40"/>
      <c r="P4" s="40"/>
      <c r="Q4" s="40"/>
    </row>
    <row r="5" spans="1:17" s="396" customFormat="1" ht="12.75" x14ac:dyDescent="0.2">
      <c r="A5" s="40" t="str">
        <f>KPDV002!A6</f>
        <v>Pasūtījuma Nr.WS-39-17</v>
      </c>
      <c r="B5" s="40"/>
      <c r="C5" s="40"/>
      <c r="D5" s="40"/>
      <c r="E5" s="40"/>
      <c r="F5" s="40"/>
      <c r="G5" s="40"/>
      <c r="H5" s="40"/>
      <c r="I5" s="40"/>
      <c r="J5" s="40"/>
      <c r="K5" s="40"/>
      <c r="L5" s="40"/>
      <c r="M5" s="40"/>
      <c r="N5" s="40"/>
      <c r="O5" s="40"/>
      <c r="P5" s="40"/>
      <c r="Q5" s="40"/>
    </row>
    <row r="6" spans="1:17" s="396" customFormat="1" ht="12.75" x14ac:dyDescent="0.2">
      <c r="A6" s="40" t="str">
        <f>KPDV002!A7</f>
        <v>Pasūtītājs: SIA "Liepājas Namu Apsaimniekotājs"</v>
      </c>
      <c r="B6" s="40"/>
      <c r="C6" s="40"/>
      <c r="D6" s="40"/>
      <c r="E6" s="40"/>
      <c r="F6" s="40"/>
      <c r="G6" s="40"/>
      <c r="H6" s="40"/>
      <c r="I6" s="40"/>
      <c r="J6" s="40"/>
      <c r="K6" s="40"/>
      <c r="L6" s="40"/>
      <c r="M6" s="40"/>
      <c r="N6" s="40"/>
      <c r="O6" s="40"/>
      <c r="P6" s="40"/>
      <c r="Q6" s="40"/>
    </row>
    <row r="7" spans="1:17" s="396" customFormat="1" ht="12.75" x14ac:dyDescent="0.2">
      <c r="A7" s="40"/>
      <c r="B7" s="40"/>
      <c r="C7" s="507" t="s">
        <v>600</v>
      </c>
      <c r="D7" s="40" t="s">
        <v>608</v>
      </c>
      <c r="E7" s="40"/>
      <c r="F7" s="40"/>
      <c r="G7" s="40" t="s">
        <v>602</v>
      </c>
      <c r="H7" s="40"/>
      <c r="I7" s="40"/>
      <c r="J7" s="40"/>
      <c r="K7" s="40"/>
      <c r="L7" s="40"/>
      <c r="M7" s="40"/>
      <c r="N7" s="40"/>
      <c r="O7" s="40"/>
      <c r="P7" s="40"/>
      <c r="Q7" s="40"/>
    </row>
    <row r="8" spans="1:17" s="397" customFormat="1" ht="12.75" x14ac:dyDescent="0.2">
      <c r="A8" s="490" t="s">
        <v>30</v>
      </c>
      <c r="B8" s="490"/>
      <c r="C8" s="490"/>
      <c r="D8" s="490"/>
      <c r="E8" s="490"/>
      <c r="F8" s="490"/>
      <c r="G8" s="490"/>
      <c r="H8" s="490"/>
      <c r="I8" s="490"/>
      <c r="J8" s="490"/>
      <c r="K8" s="490"/>
      <c r="L8" s="490"/>
      <c r="M8" s="490"/>
      <c r="N8" s="490"/>
      <c r="O8" s="490"/>
      <c r="P8" s="490"/>
      <c r="Q8" s="79">
        <f>Q48</f>
        <v>0</v>
      </c>
    </row>
    <row r="9" spans="1:17" s="399" customFormat="1" ht="12.75" x14ac:dyDescent="0.2">
      <c r="A9" s="398" t="s">
        <v>386</v>
      </c>
      <c r="B9" s="398"/>
      <c r="C9" s="398"/>
      <c r="D9" s="398"/>
      <c r="E9" s="398"/>
      <c r="F9" s="398"/>
      <c r="G9" s="398"/>
      <c r="H9" s="398"/>
      <c r="I9" s="398"/>
      <c r="J9" s="398"/>
      <c r="K9" s="398"/>
      <c r="L9" s="398"/>
      <c r="M9" s="398"/>
      <c r="N9" s="398"/>
      <c r="O9" s="398"/>
      <c r="P9" s="398"/>
      <c r="Q9" s="474" t="s">
        <v>518</v>
      </c>
    </row>
    <row r="10" spans="1:17" s="400" customFormat="1" ht="10.15" customHeight="1" x14ac:dyDescent="0.2">
      <c r="A10" s="491" t="s">
        <v>32</v>
      </c>
      <c r="B10" s="491" t="s">
        <v>33</v>
      </c>
      <c r="C10" s="492" t="s">
        <v>34</v>
      </c>
      <c r="D10" s="492"/>
      <c r="E10" s="491" t="s">
        <v>35</v>
      </c>
      <c r="F10" s="491" t="s">
        <v>36</v>
      </c>
      <c r="G10" s="493" t="s">
        <v>37</v>
      </c>
      <c r="H10" s="493"/>
      <c r="I10" s="493"/>
      <c r="J10" s="493"/>
      <c r="K10" s="493"/>
      <c r="L10" s="493"/>
      <c r="M10" s="493" t="s">
        <v>38</v>
      </c>
      <c r="N10" s="493"/>
      <c r="O10" s="493"/>
      <c r="P10" s="493"/>
      <c r="Q10" s="493"/>
    </row>
    <row r="11" spans="1:17" s="400" customFormat="1" ht="45" x14ac:dyDescent="0.2">
      <c r="A11" s="491"/>
      <c r="B11" s="491"/>
      <c r="C11" s="492"/>
      <c r="D11" s="492"/>
      <c r="E11" s="491"/>
      <c r="F11" s="491"/>
      <c r="G11" s="83" t="s">
        <v>39</v>
      </c>
      <c r="H11" s="83" t="s">
        <v>40</v>
      </c>
      <c r="I11" s="83" t="s">
        <v>41</v>
      </c>
      <c r="J11" s="83" t="s">
        <v>42</v>
      </c>
      <c r="K11" s="83" t="s">
        <v>43</v>
      </c>
      <c r="L11" s="83" t="s">
        <v>44</v>
      </c>
      <c r="M11" s="83" t="s">
        <v>45</v>
      </c>
      <c r="N11" s="83" t="s">
        <v>41</v>
      </c>
      <c r="O11" s="83" t="s">
        <v>42</v>
      </c>
      <c r="P11" s="83" t="s">
        <v>43</v>
      </c>
      <c r="Q11" s="83" t="s">
        <v>46</v>
      </c>
    </row>
    <row r="12" spans="1:17" s="401" customFormat="1" ht="10.15" customHeight="1" x14ac:dyDescent="0.2">
      <c r="A12" s="298">
        <v>1</v>
      </c>
      <c r="B12" s="298">
        <v>2</v>
      </c>
      <c r="C12" s="499">
        <v>3</v>
      </c>
      <c r="D12" s="499"/>
      <c r="E12" s="298">
        <v>4</v>
      </c>
      <c r="F12" s="300">
        <v>5</v>
      </c>
      <c r="G12" s="298">
        <v>6</v>
      </c>
      <c r="H12" s="298">
        <v>7</v>
      </c>
      <c r="I12" s="298">
        <v>8</v>
      </c>
      <c r="J12" s="298">
        <v>9</v>
      </c>
      <c r="K12" s="298">
        <v>10</v>
      </c>
      <c r="L12" s="298">
        <v>11</v>
      </c>
      <c r="M12" s="298">
        <v>12</v>
      </c>
      <c r="N12" s="298">
        <v>13</v>
      </c>
      <c r="O12" s="298">
        <v>14</v>
      </c>
      <c r="P12" s="298">
        <v>15</v>
      </c>
      <c r="Q12" s="298">
        <v>16</v>
      </c>
    </row>
    <row r="13" spans="1:17" s="401" customFormat="1" x14ac:dyDescent="0.2">
      <c r="A13" s="402"/>
      <c r="B13" s="402"/>
      <c r="C13" s="403" t="s">
        <v>387</v>
      </c>
      <c r="D13" s="402"/>
      <c r="E13" s="402"/>
      <c r="F13" s="404"/>
      <c r="G13" s="405"/>
      <c r="H13" s="405"/>
      <c r="I13" s="405"/>
      <c r="J13" s="405"/>
      <c r="K13" s="405"/>
      <c r="L13" s="406"/>
      <c r="M13" s="406"/>
      <c r="N13" s="406"/>
      <c r="O13" s="406"/>
      <c r="P13" s="406"/>
      <c r="Q13" s="406"/>
    </row>
    <row r="14" spans="1:17" s="401" customFormat="1" ht="22.5" x14ac:dyDescent="0.2">
      <c r="A14" s="402">
        <v>1</v>
      </c>
      <c r="B14" s="407" t="s">
        <v>388</v>
      </c>
      <c r="C14" s="408" t="s">
        <v>389</v>
      </c>
      <c r="D14" s="402" t="s">
        <v>607</v>
      </c>
      <c r="E14" s="407" t="s">
        <v>51</v>
      </c>
      <c r="F14" s="407">
        <v>2</v>
      </c>
      <c r="G14" s="409"/>
      <c r="H14" s="410"/>
      <c r="I14" s="410"/>
      <c r="J14" s="410"/>
      <c r="K14" s="410"/>
      <c r="L14" s="411"/>
      <c r="M14" s="411"/>
      <c r="N14" s="411"/>
      <c r="O14" s="411"/>
      <c r="P14" s="411"/>
      <c r="Q14" s="412"/>
    </row>
    <row r="15" spans="1:17" s="1" customFormat="1" ht="22.5" x14ac:dyDescent="0.2">
      <c r="A15" s="402">
        <f t="shared" ref="A15:A45" si="0">A14+1</f>
        <v>2</v>
      </c>
      <c r="B15" s="407" t="str">
        <f t="shared" ref="B15:B17" si="1">B14</f>
        <v>Dn50</v>
      </c>
      <c r="C15" s="413" t="s">
        <v>390</v>
      </c>
      <c r="D15" s="402" t="s">
        <v>606</v>
      </c>
      <c r="E15" s="407" t="s">
        <v>51</v>
      </c>
      <c r="F15" s="402">
        <f t="shared" ref="F15:F16" si="2">F14</f>
        <v>2</v>
      </c>
      <c r="G15" s="409"/>
      <c r="H15" s="410"/>
      <c r="I15" s="410"/>
      <c r="J15" s="410"/>
      <c r="K15" s="410"/>
      <c r="L15" s="411"/>
      <c r="M15" s="411"/>
      <c r="N15" s="411"/>
      <c r="O15" s="411"/>
      <c r="P15" s="411"/>
      <c r="Q15" s="412"/>
    </row>
    <row r="16" spans="1:17" s="1" customFormat="1" ht="22.5" x14ac:dyDescent="0.2">
      <c r="A16" s="402">
        <f t="shared" si="0"/>
        <v>3</v>
      </c>
      <c r="B16" s="407" t="str">
        <f t="shared" si="1"/>
        <v>Dn50</v>
      </c>
      <c r="C16" s="413" t="s">
        <v>391</v>
      </c>
      <c r="D16" s="402" t="s">
        <v>605</v>
      </c>
      <c r="E16" s="407" t="s">
        <v>51</v>
      </c>
      <c r="F16" s="402">
        <f t="shared" si="2"/>
        <v>2</v>
      </c>
      <c r="G16" s="409"/>
      <c r="H16" s="410"/>
      <c r="I16" s="410"/>
      <c r="J16" s="410"/>
      <c r="K16" s="410"/>
      <c r="L16" s="411"/>
      <c r="M16" s="411"/>
      <c r="N16" s="411"/>
      <c r="O16" s="411"/>
      <c r="P16" s="411"/>
      <c r="Q16" s="412"/>
    </row>
    <row r="17" spans="1:17" s="1" customFormat="1" ht="22.5" x14ac:dyDescent="0.2">
      <c r="A17" s="402">
        <f t="shared" si="0"/>
        <v>4</v>
      </c>
      <c r="B17" s="407" t="str">
        <f t="shared" si="1"/>
        <v>Dn50</v>
      </c>
      <c r="C17" s="413" t="s">
        <v>392</v>
      </c>
      <c r="D17" s="402" t="s">
        <v>605</v>
      </c>
      <c r="E17" s="407" t="s">
        <v>51</v>
      </c>
      <c r="F17" s="402">
        <f>F14*2</f>
        <v>4</v>
      </c>
      <c r="G17" s="409"/>
      <c r="H17" s="410"/>
      <c r="I17" s="410"/>
      <c r="J17" s="410"/>
      <c r="K17" s="410"/>
      <c r="L17" s="411"/>
      <c r="M17" s="411"/>
      <c r="N17" s="411"/>
      <c r="O17" s="411"/>
      <c r="P17" s="411"/>
      <c r="Q17" s="412"/>
    </row>
    <row r="18" spans="1:17" s="97" customFormat="1" ht="22.5" x14ac:dyDescent="0.2">
      <c r="A18" s="402">
        <f t="shared" si="0"/>
        <v>5</v>
      </c>
      <c r="B18" s="407" t="str">
        <f>B16</f>
        <v>Dn50</v>
      </c>
      <c r="C18" s="408" t="s">
        <v>393</v>
      </c>
      <c r="D18" s="402" t="s">
        <v>398</v>
      </c>
      <c r="E18" s="407" t="s">
        <v>51</v>
      </c>
      <c r="F18" s="402">
        <f>F14</f>
        <v>2</v>
      </c>
      <c r="G18" s="409"/>
      <c r="H18" s="410"/>
      <c r="I18" s="410"/>
      <c r="J18" s="410"/>
      <c r="K18" s="410"/>
      <c r="L18" s="411"/>
      <c r="M18" s="411"/>
      <c r="N18" s="411"/>
      <c r="O18" s="411"/>
      <c r="P18" s="411"/>
      <c r="Q18" s="412"/>
    </row>
    <row r="19" spans="1:17" s="97" customFormat="1" ht="22.5" x14ac:dyDescent="0.2">
      <c r="A19" s="402">
        <f t="shared" si="0"/>
        <v>6</v>
      </c>
      <c r="B19" s="407" t="str">
        <f>B18</f>
        <v>Dn50</v>
      </c>
      <c r="C19" s="413" t="s">
        <v>394</v>
      </c>
      <c r="D19" s="402" t="s">
        <v>398</v>
      </c>
      <c r="E19" s="402" t="s">
        <v>395</v>
      </c>
      <c r="F19" s="402">
        <f>F14</f>
        <v>2</v>
      </c>
      <c r="G19" s="409"/>
      <c r="H19" s="410"/>
      <c r="I19" s="410"/>
      <c r="J19" s="410"/>
      <c r="K19" s="410"/>
      <c r="L19" s="411"/>
      <c r="M19" s="411"/>
      <c r="N19" s="411"/>
      <c r="O19" s="411"/>
      <c r="P19" s="411"/>
      <c r="Q19" s="412"/>
    </row>
    <row r="20" spans="1:17" s="97" customFormat="1" ht="22.5" x14ac:dyDescent="0.2">
      <c r="A20" s="402">
        <f t="shared" si="0"/>
        <v>7</v>
      </c>
      <c r="B20" s="402" t="s">
        <v>396</v>
      </c>
      <c r="C20" s="408" t="s">
        <v>397</v>
      </c>
      <c r="D20" s="402" t="s">
        <v>398</v>
      </c>
      <c r="E20" s="407" t="s">
        <v>49</v>
      </c>
      <c r="F20" s="407">
        <f>F14*2</f>
        <v>4</v>
      </c>
      <c r="G20" s="409"/>
      <c r="H20" s="410"/>
      <c r="I20" s="410"/>
      <c r="J20" s="410"/>
      <c r="K20" s="410"/>
      <c r="L20" s="411"/>
      <c r="M20" s="411"/>
      <c r="N20" s="411"/>
      <c r="O20" s="411"/>
      <c r="P20" s="411"/>
      <c r="Q20" s="412"/>
    </row>
    <row r="21" spans="1:17" s="414" customFormat="1" ht="22.5" x14ac:dyDescent="0.2">
      <c r="A21" s="402">
        <f t="shared" si="0"/>
        <v>8</v>
      </c>
      <c r="B21" s="402" t="s">
        <v>396</v>
      </c>
      <c r="C21" s="408" t="s">
        <v>399</v>
      </c>
      <c r="D21" s="402" t="s">
        <v>398</v>
      </c>
      <c r="E21" s="407" t="s">
        <v>51</v>
      </c>
      <c r="F21" s="407">
        <f>F14</f>
        <v>2</v>
      </c>
      <c r="G21" s="409"/>
      <c r="H21" s="410"/>
      <c r="I21" s="410"/>
      <c r="J21" s="410"/>
      <c r="K21" s="410"/>
      <c r="L21" s="411"/>
      <c r="M21" s="411"/>
      <c r="N21" s="411"/>
      <c r="O21" s="411"/>
      <c r="P21" s="411"/>
      <c r="Q21" s="412"/>
    </row>
    <row r="22" spans="1:17" s="401" customFormat="1" ht="10.15" customHeight="1" x14ac:dyDescent="0.2">
      <c r="A22" s="402">
        <f t="shared" si="0"/>
        <v>9</v>
      </c>
      <c r="B22" s="402" t="s">
        <v>400</v>
      </c>
      <c r="C22" s="413" t="s">
        <v>401</v>
      </c>
      <c r="D22" s="402" t="s">
        <v>398</v>
      </c>
      <c r="E22" s="407" t="s">
        <v>51</v>
      </c>
      <c r="F22" s="407">
        <f>F14</f>
        <v>2</v>
      </c>
      <c r="G22" s="409"/>
      <c r="H22" s="410"/>
      <c r="I22" s="410"/>
      <c r="J22" s="410"/>
      <c r="K22" s="410"/>
      <c r="L22" s="411"/>
      <c r="M22" s="411"/>
      <c r="N22" s="411"/>
      <c r="O22" s="411"/>
      <c r="P22" s="411"/>
      <c r="Q22" s="412"/>
    </row>
    <row r="23" spans="1:17" s="1" customFormat="1" ht="22.5" x14ac:dyDescent="0.2">
      <c r="A23" s="402">
        <f t="shared" si="0"/>
        <v>10</v>
      </c>
      <c r="B23" s="402" t="s">
        <v>402</v>
      </c>
      <c r="C23" s="413" t="s">
        <v>403</v>
      </c>
      <c r="D23" s="402" t="s">
        <v>398</v>
      </c>
      <c r="E23" s="402" t="s">
        <v>49</v>
      </c>
      <c r="F23" s="402">
        <f>F14*4</f>
        <v>8</v>
      </c>
      <c r="G23" s="409"/>
      <c r="H23" s="410"/>
      <c r="I23" s="410"/>
      <c r="J23" s="410"/>
      <c r="K23" s="410"/>
      <c r="L23" s="411"/>
      <c r="M23" s="411"/>
      <c r="N23" s="411"/>
      <c r="O23" s="411"/>
      <c r="P23" s="411"/>
      <c r="Q23" s="412"/>
    </row>
    <row r="24" spans="1:17" s="1" customFormat="1" x14ac:dyDescent="0.2">
      <c r="A24" s="402">
        <f t="shared" si="0"/>
        <v>11</v>
      </c>
      <c r="B24" s="402" t="s">
        <v>402</v>
      </c>
      <c r="C24" s="413" t="s">
        <v>404</v>
      </c>
      <c r="D24" s="402"/>
      <c r="E24" s="402" t="s">
        <v>51</v>
      </c>
      <c r="F24" s="402">
        <f>4*F14</f>
        <v>8</v>
      </c>
      <c r="G24" s="409"/>
      <c r="H24" s="410"/>
      <c r="I24" s="410"/>
      <c r="J24" s="410"/>
      <c r="K24" s="410"/>
      <c r="L24" s="411"/>
      <c r="M24" s="411"/>
      <c r="N24" s="411"/>
      <c r="O24" s="411"/>
      <c r="P24" s="411"/>
      <c r="Q24" s="412"/>
    </row>
    <row r="25" spans="1:17" s="389" customFormat="1" ht="33.75" x14ac:dyDescent="0.2">
      <c r="A25" s="402">
        <f t="shared" si="0"/>
        <v>12</v>
      </c>
      <c r="B25" s="402" t="s">
        <v>405</v>
      </c>
      <c r="C25" s="413" t="s">
        <v>406</v>
      </c>
      <c r="D25" s="402"/>
      <c r="E25" s="402" t="s">
        <v>395</v>
      </c>
      <c r="F25" s="402">
        <f>F14</f>
        <v>2</v>
      </c>
      <c r="G25" s="409"/>
      <c r="H25" s="410"/>
      <c r="I25" s="410"/>
      <c r="J25" s="410"/>
      <c r="K25" s="410"/>
      <c r="L25" s="411"/>
      <c r="M25" s="411"/>
      <c r="N25" s="411"/>
      <c r="O25" s="411"/>
      <c r="P25" s="411"/>
      <c r="Q25" s="412"/>
    </row>
    <row r="26" spans="1:17" s="1" customFormat="1" ht="22.5" x14ac:dyDescent="0.2">
      <c r="A26" s="402">
        <f t="shared" si="0"/>
        <v>13</v>
      </c>
      <c r="B26" s="402"/>
      <c r="C26" s="413" t="s">
        <v>407</v>
      </c>
      <c r="D26" s="402"/>
      <c r="E26" s="402" t="s">
        <v>55</v>
      </c>
      <c r="F26" s="402">
        <f>F14*0.5</f>
        <v>1</v>
      </c>
      <c r="G26" s="409"/>
      <c r="H26" s="410"/>
      <c r="I26" s="410"/>
      <c r="J26" s="410"/>
      <c r="K26" s="410"/>
      <c r="L26" s="411"/>
      <c r="M26" s="411"/>
      <c r="N26" s="411"/>
      <c r="O26" s="411"/>
      <c r="P26" s="411"/>
      <c r="Q26" s="412"/>
    </row>
    <row r="27" spans="1:17" s="1" customFormat="1" ht="22.5" x14ac:dyDescent="0.2">
      <c r="A27" s="402">
        <f t="shared" si="0"/>
        <v>14</v>
      </c>
      <c r="B27" s="402"/>
      <c r="C27" s="408" t="s">
        <v>408</v>
      </c>
      <c r="D27" s="402" t="s">
        <v>409</v>
      </c>
      <c r="E27" s="407" t="s">
        <v>51</v>
      </c>
      <c r="F27" s="407">
        <f>F14</f>
        <v>2</v>
      </c>
      <c r="G27" s="409"/>
      <c r="H27" s="410"/>
      <c r="I27" s="410"/>
      <c r="J27" s="410"/>
      <c r="K27" s="410"/>
      <c r="L27" s="411"/>
      <c r="M27" s="411"/>
      <c r="N27" s="411"/>
      <c r="O27" s="411"/>
      <c r="P27" s="411"/>
      <c r="Q27" s="412"/>
    </row>
    <row r="28" spans="1:17" s="1" customFormat="1" ht="22.5" x14ac:dyDescent="0.2">
      <c r="A28" s="402">
        <f t="shared" si="0"/>
        <v>15</v>
      </c>
      <c r="B28" s="402"/>
      <c r="C28" s="413" t="s">
        <v>410</v>
      </c>
      <c r="D28" s="407"/>
      <c r="E28" s="402" t="s">
        <v>49</v>
      </c>
      <c r="F28" s="402">
        <f>F20</f>
        <v>4</v>
      </c>
      <c r="G28" s="409"/>
      <c r="H28" s="410"/>
      <c r="I28" s="410"/>
      <c r="J28" s="410"/>
      <c r="K28" s="410"/>
      <c r="L28" s="411"/>
      <c r="M28" s="411"/>
      <c r="N28" s="411"/>
      <c r="O28" s="411"/>
      <c r="P28" s="411"/>
      <c r="Q28" s="412"/>
    </row>
    <row r="29" spans="1:17" s="1" customFormat="1" x14ac:dyDescent="0.2">
      <c r="A29" s="402">
        <f t="shared" si="0"/>
        <v>16</v>
      </c>
      <c r="B29" s="402"/>
      <c r="C29" s="413" t="s">
        <v>411</v>
      </c>
      <c r="D29" s="407"/>
      <c r="E29" s="402" t="s">
        <v>49</v>
      </c>
      <c r="F29" s="402">
        <f>F14*4</f>
        <v>8</v>
      </c>
      <c r="G29" s="409"/>
      <c r="H29" s="410"/>
      <c r="I29" s="410"/>
      <c r="J29" s="410"/>
      <c r="K29" s="410"/>
      <c r="L29" s="411"/>
      <c r="M29" s="411"/>
      <c r="N29" s="411"/>
      <c r="O29" s="411"/>
      <c r="P29" s="411"/>
      <c r="Q29" s="412"/>
    </row>
    <row r="30" spans="1:17" s="401" customFormat="1" x14ac:dyDescent="0.2">
      <c r="A30" s="402">
        <f t="shared" si="0"/>
        <v>17</v>
      </c>
      <c r="B30" s="402"/>
      <c r="C30" s="413" t="s">
        <v>412</v>
      </c>
      <c r="D30" s="402"/>
      <c r="E30" s="402" t="s">
        <v>49</v>
      </c>
      <c r="F30" s="402">
        <f>F14*4</f>
        <v>8</v>
      </c>
      <c r="G30" s="409"/>
      <c r="H30" s="410"/>
      <c r="I30" s="410"/>
      <c r="J30" s="410"/>
      <c r="K30" s="410"/>
      <c r="L30" s="411"/>
      <c r="M30" s="411"/>
      <c r="N30" s="411"/>
      <c r="O30" s="411"/>
      <c r="P30" s="411"/>
      <c r="Q30" s="412"/>
    </row>
    <row r="31" spans="1:17" s="1" customFormat="1" ht="22.5" x14ac:dyDescent="0.2">
      <c r="A31" s="402">
        <f t="shared" si="0"/>
        <v>18</v>
      </c>
      <c r="B31" s="402"/>
      <c r="C31" s="413" t="s">
        <v>413</v>
      </c>
      <c r="D31" s="402"/>
      <c r="E31" s="402" t="s">
        <v>76</v>
      </c>
      <c r="F31" s="402">
        <f>F28*0.2*1.5</f>
        <v>1.2000000000000002</v>
      </c>
      <c r="G31" s="409"/>
      <c r="H31" s="410"/>
      <c r="I31" s="410"/>
      <c r="J31" s="410"/>
      <c r="K31" s="410"/>
      <c r="L31" s="411"/>
      <c r="M31" s="411"/>
      <c r="N31" s="411"/>
      <c r="O31" s="411"/>
      <c r="P31" s="411"/>
      <c r="Q31" s="412"/>
    </row>
    <row r="32" spans="1:17" s="1" customFormat="1" ht="22.5" x14ac:dyDescent="0.2">
      <c r="A32" s="402">
        <f t="shared" si="0"/>
        <v>19</v>
      </c>
      <c r="B32" s="402"/>
      <c r="C32" s="408" t="s">
        <v>414</v>
      </c>
      <c r="D32" s="402"/>
      <c r="E32" s="407" t="s">
        <v>415</v>
      </c>
      <c r="F32" s="407">
        <f>F14</f>
        <v>2</v>
      </c>
      <c r="G32" s="409"/>
      <c r="H32" s="410"/>
      <c r="I32" s="410"/>
      <c r="J32" s="410"/>
      <c r="K32" s="410"/>
      <c r="L32" s="411"/>
      <c r="M32" s="411"/>
      <c r="N32" s="411"/>
      <c r="O32" s="411"/>
      <c r="P32" s="411"/>
      <c r="Q32" s="412"/>
    </row>
    <row r="33" spans="1:17" s="401" customFormat="1" x14ac:dyDescent="0.2">
      <c r="A33" s="402">
        <f t="shared" si="0"/>
        <v>20</v>
      </c>
      <c r="B33" s="402"/>
      <c r="C33" s="413" t="s">
        <v>416</v>
      </c>
      <c r="D33" s="407"/>
      <c r="E33" s="402" t="s">
        <v>417</v>
      </c>
      <c r="F33" s="402">
        <f t="shared" ref="F33:F35" si="3">F32</f>
        <v>2</v>
      </c>
      <c r="G33" s="409"/>
      <c r="H33" s="410"/>
      <c r="I33" s="410"/>
      <c r="J33" s="410"/>
      <c r="K33" s="410"/>
      <c r="L33" s="411"/>
      <c r="M33" s="411"/>
      <c r="N33" s="411"/>
      <c r="O33" s="411"/>
      <c r="P33" s="411"/>
      <c r="Q33" s="412"/>
    </row>
    <row r="34" spans="1:17" s="401" customFormat="1" x14ac:dyDescent="0.2">
      <c r="A34" s="402">
        <f t="shared" si="0"/>
        <v>21</v>
      </c>
      <c r="B34" s="402"/>
      <c r="C34" s="413" t="s">
        <v>418</v>
      </c>
      <c r="D34" s="407"/>
      <c r="E34" s="402" t="s">
        <v>417</v>
      </c>
      <c r="F34" s="402">
        <f t="shared" si="3"/>
        <v>2</v>
      </c>
      <c r="G34" s="409"/>
      <c r="H34" s="410"/>
      <c r="I34" s="410"/>
      <c r="J34" s="410"/>
      <c r="K34" s="410"/>
      <c r="L34" s="411"/>
      <c r="M34" s="411"/>
      <c r="N34" s="411"/>
      <c r="O34" s="411"/>
      <c r="P34" s="411"/>
      <c r="Q34" s="412"/>
    </row>
    <row r="35" spans="1:17" s="401" customFormat="1" ht="22.5" x14ac:dyDescent="0.2">
      <c r="A35" s="402">
        <f t="shared" si="0"/>
        <v>22</v>
      </c>
      <c r="B35" s="402"/>
      <c r="C35" s="413" t="s">
        <v>419</v>
      </c>
      <c r="D35" s="402" t="s">
        <v>420</v>
      </c>
      <c r="E35" s="402" t="s">
        <v>417</v>
      </c>
      <c r="F35" s="402">
        <f t="shared" si="3"/>
        <v>2</v>
      </c>
      <c r="G35" s="409"/>
      <c r="H35" s="410"/>
      <c r="I35" s="410"/>
      <c r="J35" s="410"/>
      <c r="K35" s="410"/>
      <c r="L35" s="411"/>
      <c r="M35" s="411"/>
      <c r="N35" s="411"/>
      <c r="O35" s="411"/>
      <c r="P35" s="411"/>
      <c r="Q35" s="412"/>
    </row>
    <row r="36" spans="1:17" s="415" customFormat="1" x14ac:dyDescent="0.2">
      <c r="A36" s="402">
        <f t="shared" si="0"/>
        <v>23</v>
      </c>
      <c r="B36" s="402"/>
      <c r="C36" s="413" t="s">
        <v>421</v>
      </c>
      <c r="D36" s="407"/>
      <c r="E36" s="402" t="s">
        <v>55</v>
      </c>
      <c r="F36" s="402">
        <f t="shared" ref="F36:F37" si="4">F14*3</f>
        <v>6</v>
      </c>
      <c r="G36" s="409"/>
      <c r="H36" s="410"/>
      <c r="I36" s="410"/>
      <c r="J36" s="410"/>
      <c r="K36" s="410"/>
      <c r="L36" s="411"/>
      <c r="M36" s="411"/>
      <c r="N36" s="411"/>
      <c r="O36" s="411"/>
      <c r="P36" s="411"/>
      <c r="Q36" s="412"/>
    </row>
    <row r="37" spans="1:17" s="1" customFormat="1" ht="22.5" x14ac:dyDescent="0.2">
      <c r="A37" s="402">
        <f t="shared" si="0"/>
        <v>24</v>
      </c>
      <c r="B37" s="402"/>
      <c r="C37" s="413" t="s">
        <v>422</v>
      </c>
      <c r="D37" s="407"/>
      <c r="E37" s="402" t="s">
        <v>321</v>
      </c>
      <c r="F37" s="402">
        <f t="shared" si="4"/>
        <v>6</v>
      </c>
      <c r="G37" s="409"/>
      <c r="H37" s="410"/>
      <c r="I37" s="410"/>
      <c r="J37" s="410"/>
      <c r="K37" s="410"/>
      <c r="L37" s="411"/>
      <c r="M37" s="411"/>
      <c r="N37" s="411"/>
      <c r="O37" s="411"/>
      <c r="P37" s="411"/>
      <c r="Q37" s="412"/>
    </row>
    <row r="38" spans="1:17" s="401" customFormat="1" x14ac:dyDescent="0.2">
      <c r="A38" s="402">
        <f t="shared" si="0"/>
        <v>25</v>
      </c>
      <c r="B38" s="402"/>
      <c r="C38" s="413" t="s">
        <v>423</v>
      </c>
      <c r="D38" s="407"/>
      <c r="E38" s="402" t="s">
        <v>321</v>
      </c>
      <c r="F38" s="402">
        <f t="shared" ref="F38:F39" si="5">F37</f>
        <v>6</v>
      </c>
      <c r="G38" s="409"/>
      <c r="H38" s="410"/>
      <c r="I38" s="410"/>
      <c r="J38" s="410"/>
      <c r="K38" s="410"/>
      <c r="L38" s="411"/>
      <c r="M38" s="411"/>
      <c r="N38" s="411"/>
      <c r="O38" s="411"/>
      <c r="P38" s="411"/>
      <c r="Q38" s="412"/>
    </row>
    <row r="39" spans="1:17" s="401" customFormat="1" ht="22.5" x14ac:dyDescent="0.2">
      <c r="A39" s="402">
        <f t="shared" si="0"/>
        <v>26</v>
      </c>
      <c r="B39" s="402"/>
      <c r="C39" s="413" t="s">
        <v>424</v>
      </c>
      <c r="D39" s="407"/>
      <c r="E39" s="402" t="s">
        <v>51</v>
      </c>
      <c r="F39" s="402">
        <f t="shared" si="5"/>
        <v>6</v>
      </c>
      <c r="G39" s="409"/>
      <c r="H39" s="410"/>
      <c r="I39" s="410"/>
      <c r="J39" s="410"/>
      <c r="K39" s="410"/>
      <c r="L39" s="411"/>
      <c r="M39" s="411"/>
      <c r="N39" s="411"/>
      <c r="O39" s="411"/>
      <c r="P39" s="411"/>
      <c r="Q39" s="412"/>
    </row>
    <row r="40" spans="1:17" s="401" customFormat="1" x14ac:dyDescent="0.2">
      <c r="A40" s="402">
        <f t="shared" si="0"/>
        <v>27</v>
      </c>
      <c r="B40" s="407"/>
      <c r="C40" s="416" t="s">
        <v>425</v>
      </c>
      <c r="D40" s="407"/>
      <c r="E40" s="407" t="s">
        <v>395</v>
      </c>
      <c r="F40" s="407">
        <f>F14</f>
        <v>2</v>
      </c>
      <c r="G40" s="409"/>
      <c r="H40" s="410"/>
      <c r="I40" s="410"/>
      <c r="J40" s="410"/>
      <c r="K40" s="410"/>
      <c r="L40" s="411"/>
      <c r="M40" s="411"/>
      <c r="N40" s="411"/>
      <c r="O40" s="411"/>
      <c r="P40" s="411"/>
      <c r="Q40" s="412"/>
    </row>
    <row r="41" spans="1:17" s="1" customFormat="1" x14ac:dyDescent="0.2">
      <c r="A41" s="402">
        <f t="shared" si="0"/>
        <v>28</v>
      </c>
      <c r="B41" s="407"/>
      <c r="C41" s="416" t="s">
        <v>426</v>
      </c>
      <c r="D41" s="407"/>
      <c r="E41" s="407" t="s">
        <v>395</v>
      </c>
      <c r="F41" s="407">
        <f>F14</f>
        <v>2</v>
      </c>
      <c r="G41" s="409"/>
      <c r="H41" s="410"/>
      <c r="I41" s="410"/>
      <c r="J41" s="410"/>
      <c r="K41" s="410"/>
      <c r="L41" s="411"/>
      <c r="M41" s="411"/>
      <c r="N41" s="411"/>
      <c r="O41" s="411"/>
      <c r="P41" s="411"/>
      <c r="Q41" s="412"/>
    </row>
    <row r="42" spans="1:17" s="1" customFormat="1" x14ac:dyDescent="0.2">
      <c r="A42" s="402">
        <f t="shared" si="0"/>
        <v>29</v>
      </c>
      <c r="B42" s="407"/>
      <c r="C42" s="416" t="s">
        <v>427</v>
      </c>
      <c r="D42" s="407"/>
      <c r="E42" s="407" t="s">
        <v>415</v>
      </c>
      <c r="F42" s="407">
        <f>F14</f>
        <v>2</v>
      </c>
      <c r="G42" s="409"/>
      <c r="H42" s="410"/>
      <c r="I42" s="410"/>
      <c r="J42" s="410"/>
      <c r="K42" s="410"/>
      <c r="L42" s="411"/>
      <c r="M42" s="411"/>
      <c r="N42" s="411"/>
      <c r="O42" s="411"/>
      <c r="P42" s="411"/>
      <c r="Q42" s="412"/>
    </row>
    <row r="43" spans="1:17" s="1" customFormat="1" x14ac:dyDescent="0.2">
      <c r="A43" s="402">
        <f t="shared" si="0"/>
        <v>30</v>
      </c>
      <c r="B43" s="407" t="s">
        <v>428</v>
      </c>
      <c r="C43" s="413" t="s">
        <v>429</v>
      </c>
      <c r="D43" s="407"/>
      <c r="E43" s="407" t="s">
        <v>51</v>
      </c>
      <c r="F43" s="407">
        <f>F14</f>
        <v>2</v>
      </c>
      <c r="G43" s="409"/>
      <c r="H43" s="410"/>
      <c r="I43" s="410"/>
      <c r="J43" s="410"/>
      <c r="K43" s="410"/>
      <c r="L43" s="411"/>
      <c r="M43" s="411"/>
      <c r="N43" s="411"/>
      <c r="O43" s="411"/>
      <c r="P43" s="411"/>
      <c r="Q43" s="412"/>
    </row>
    <row r="44" spans="1:17" s="1" customFormat="1" x14ac:dyDescent="0.2">
      <c r="A44" s="402">
        <f t="shared" si="0"/>
        <v>31</v>
      </c>
      <c r="B44" s="407" t="s">
        <v>402</v>
      </c>
      <c r="C44" s="416" t="s">
        <v>430</v>
      </c>
      <c r="D44" s="407" t="s">
        <v>431</v>
      </c>
      <c r="E44" s="407" t="s">
        <v>395</v>
      </c>
      <c r="F44" s="407">
        <f>F14</f>
        <v>2</v>
      </c>
      <c r="G44" s="409"/>
      <c r="H44" s="410"/>
      <c r="I44" s="410"/>
      <c r="J44" s="410"/>
      <c r="K44" s="410"/>
      <c r="L44" s="411"/>
      <c r="M44" s="411"/>
      <c r="N44" s="411"/>
      <c r="O44" s="411"/>
      <c r="P44" s="411"/>
      <c r="Q44" s="412"/>
    </row>
    <row r="45" spans="1:17" s="1" customFormat="1" x14ac:dyDescent="0.2">
      <c r="A45" s="402">
        <f t="shared" si="0"/>
        <v>32</v>
      </c>
      <c r="B45" s="407"/>
      <c r="C45" s="416" t="s">
        <v>432</v>
      </c>
      <c r="D45" s="407" t="s">
        <v>604</v>
      </c>
      <c r="E45" s="407" t="s">
        <v>51</v>
      </c>
      <c r="F45" s="407">
        <f>F14</f>
        <v>2</v>
      </c>
      <c r="G45" s="409"/>
      <c r="H45" s="410"/>
      <c r="I45" s="410"/>
      <c r="J45" s="410"/>
      <c r="K45" s="410"/>
      <c r="L45" s="411"/>
      <c r="M45" s="411"/>
      <c r="N45" s="411"/>
      <c r="O45" s="411"/>
      <c r="P45" s="411"/>
      <c r="Q45" s="412"/>
    </row>
    <row r="46" spans="1:17" s="1" customFormat="1" ht="22.5" x14ac:dyDescent="0.2">
      <c r="A46" s="417"/>
      <c r="B46" s="418"/>
      <c r="C46" s="475" t="s">
        <v>519</v>
      </c>
      <c r="D46" s="185"/>
      <c r="E46" s="187"/>
      <c r="F46" s="419"/>
      <c r="G46" s="419"/>
      <c r="H46" s="419"/>
      <c r="I46" s="419"/>
      <c r="J46" s="419"/>
      <c r="K46" s="419"/>
      <c r="L46" s="183"/>
      <c r="M46" s="183">
        <f>SUM(M14:M45)</f>
        <v>0</v>
      </c>
      <c r="N46" s="183">
        <f>SUM(N14:N45)</f>
        <v>0</v>
      </c>
      <c r="O46" s="183">
        <f>SUM(O14:O45)</f>
        <v>0</v>
      </c>
      <c r="P46" s="183">
        <f>SUM(P14:P45)</f>
        <v>0</v>
      </c>
      <c r="Q46" s="183">
        <f>SUM(Q14:Q45)</f>
        <v>0</v>
      </c>
    </row>
    <row r="47" spans="1:17" s="1" customFormat="1" ht="12.75" x14ac:dyDescent="0.2">
      <c r="A47" s="417"/>
      <c r="B47" s="418"/>
      <c r="C47" s="186"/>
      <c r="D47" s="186"/>
      <c r="E47" s="191"/>
      <c r="F47" s="420"/>
      <c r="G47" s="189"/>
      <c r="H47" s="419"/>
      <c r="I47" s="419"/>
      <c r="J47" s="419"/>
      <c r="K47" s="419"/>
      <c r="L47" s="419"/>
      <c r="M47" s="421"/>
      <c r="N47" s="421"/>
      <c r="O47" s="421"/>
      <c r="P47" s="421"/>
      <c r="Q47" s="421"/>
    </row>
    <row r="48" spans="1:17" s="1" customFormat="1" ht="12.75" x14ac:dyDescent="0.2">
      <c r="A48" s="417"/>
      <c r="B48" s="418"/>
      <c r="C48" s="185"/>
      <c r="D48" s="185"/>
      <c r="E48" s="420"/>
      <c r="F48" s="191"/>
      <c r="G48" s="419"/>
      <c r="H48" s="420"/>
      <c r="I48" s="419"/>
      <c r="J48" s="419"/>
      <c r="K48" s="419"/>
      <c r="L48" s="419"/>
      <c r="M48" s="192"/>
      <c r="N48" s="192"/>
      <c r="O48" s="192"/>
      <c r="P48" s="192"/>
      <c r="Q48" s="422"/>
    </row>
    <row r="49" spans="3:17" s="1" customFormat="1" x14ac:dyDescent="0.2">
      <c r="C49" s="29"/>
      <c r="E49" s="2"/>
      <c r="F49" s="2"/>
      <c r="G49" s="2"/>
      <c r="H49" s="2"/>
      <c r="I49" s="2"/>
      <c r="J49" s="2"/>
      <c r="K49" s="2"/>
      <c r="L49" s="2"/>
      <c r="M49" s="2"/>
      <c r="N49" s="2"/>
      <c r="O49" s="2"/>
      <c r="P49" s="2"/>
      <c r="Q49" s="2"/>
    </row>
    <row r="50" spans="3:17" s="1" customFormat="1" x14ac:dyDescent="0.2">
      <c r="C50" s="29" t="str">
        <f>K!$B$19</f>
        <v>Sastādīja:</v>
      </c>
      <c r="E50" s="2"/>
      <c r="F50" s="2"/>
      <c r="G50" s="2"/>
      <c r="H50" s="2"/>
      <c r="I50" s="2"/>
      <c r="J50" s="2"/>
      <c r="K50" s="2"/>
      <c r="L50" s="2"/>
      <c r="M50" s="2"/>
      <c r="N50" s="2"/>
      <c r="O50" s="2"/>
      <c r="P50" s="2"/>
      <c r="Q50" s="2"/>
    </row>
    <row r="51" spans="3:17" s="1" customFormat="1" x14ac:dyDescent="0.2">
      <c r="C51" s="29" t="str">
        <f>K!$B$20</f>
        <v>Tāme sastādīta</v>
      </c>
      <c r="E51" s="2"/>
      <c r="F51" s="2"/>
      <c r="G51" s="2"/>
      <c r="H51" s="2"/>
      <c r="I51" s="2"/>
      <c r="J51" s="2"/>
      <c r="K51" s="2"/>
      <c r="L51" s="2"/>
      <c r="M51" s="2"/>
      <c r="N51" s="2"/>
      <c r="O51" s="2"/>
      <c r="P51" s="2"/>
      <c r="Q51" s="2"/>
    </row>
    <row r="52" spans="3:17" s="1" customFormat="1" x14ac:dyDescent="0.2">
      <c r="C52" s="29"/>
      <c r="E52" s="2"/>
      <c r="F52" s="2"/>
      <c r="G52" s="2"/>
      <c r="H52" s="2"/>
      <c r="I52" s="2"/>
      <c r="J52" s="2"/>
      <c r="K52" s="2"/>
      <c r="L52" s="2"/>
      <c r="M52" s="2"/>
      <c r="N52" s="2"/>
      <c r="O52" s="2"/>
      <c r="P52" s="2"/>
      <c r="Q52" s="2"/>
    </row>
    <row r="53" spans="3:17" s="1" customFormat="1" x14ac:dyDescent="0.2">
      <c r="C53" s="29" t="str">
        <f>K!$B$22</f>
        <v>Pārbaudīja:</v>
      </c>
      <c r="E53" s="2"/>
      <c r="F53" s="2"/>
      <c r="G53" s="2"/>
      <c r="H53" s="2"/>
      <c r="I53" s="2"/>
      <c r="J53" s="2"/>
      <c r="K53" s="2"/>
      <c r="L53" s="2"/>
      <c r="M53" s="2"/>
      <c r="N53" s="2"/>
      <c r="O53" s="2"/>
      <c r="P53" s="2"/>
      <c r="Q53" s="2"/>
    </row>
    <row r="54" spans="3:17" s="1" customFormat="1" x14ac:dyDescent="0.2">
      <c r="C54" s="29" t="str">
        <f>K!$B$23</f>
        <v>sertifikāta Nr.</v>
      </c>
      <c r="E54" s="2"/>
      <c r="F54" s="2"/>
      <c r="G54" s="2"/>
      <c r="H54" s="2"/>
      <c r="I54" s="2"/>
      <c r="J54" s="2"/>
      <c r="K54" s="2"/>
      <c r="L54" s="2"/>
      <c r="M54" s="2"/>
      <c r="N54" s="2"/>
      <c r="O54" s="2"/>
      <c r="P54" s="2"/>
      <c r="Q54" s="2"/>
    </row>
  </sheetData>
  <sheetProtection selectLockedCells="1" selectUnlockedCells="1"/>
  <mergeCells count="10">
    <mergeCell ref="C12:D12"/>
    <mergeCell ref="A1:G1"/>
    <mergeCell ref="A8:P8"/>
    <mergeCell ref="A10:A11"/>
    <mergeCell ref="B10:B11"/>
    <mergeCell ref="C10:D11"/>
    <mergeCell ref="E10:E11"/>
    <mergeCell ref="F10:F11"/>
    <mergeCell ref="G10:L10"/>
    <mergeCell ref="M10:Q10"/>
  </mergeCells>
  <pageMargins left="0" right="0" top="0.78749999999999998" bottom="0.39374999999999999" header="0.51180555555555551" footer="0.51180555555555551"/>
  <pageSetup paperSize="9" scale="94" firstPageNumber="0" orientation="landscape" r:id="rId1"/>
  <headerFooter alignWithMargins="0"/>
  <rowBreaks count="1" manualBreakCount="1">
    <brk id="36" max="16383"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indexed="21"/>
  </sheetPr>
  <dimension ref="A1:P49"/>
  <sheetViews>
    <sheetView tabSelected="1" view="pageBreakPreview" zoomScaleSheetLayoutView="100" workbookViewId="0">
      <selection activeCell="G3" sqref="G3"/>
    </sheetView>
  </sheetViews>
  <sheetFormatPr defaultColWidth="8.5703125" defaultRowHeight="11.25" x14ac:dyDescent="0.2"/>
  <cols>
    <col min="1" max="1" width="5.28515625" style="394" customWidth="1"/>
    <col min="2" max="2" width="0" style="394" hidden="1" customWidth="1"/>
    <col min="3" max="3" width="45.42578125" style="394" customWidth="1"/>
    <col min="4" max="4" width="5.7109375" style="394" customWidth="1"/>
    <col min="5" max="5" width="5.7109375" style="395" customWidth="1"/>
    <col min="6" max="16" width="7.5703125" style="394" customWidth="1"/>
    <col min="17" max="16384" width="8.5703125" style="394"/>
  </cols>
  <sheetData>
    <row r="1" spans="1:16" s="396" customFormat="1" ht="12.75" x14ac:dyDescent="0.2">
      <c r="A1" s="490" t="s">
        <v>29</v>
      </c>
      <c r="B1" s="490"/>
      <c r="C1" s="490"/>
      <c r="D1" s="490"/>
      <c r="E1" s="490"/>
      <c r="F1" s="490"/>
      <c r="G1" s="76" t="str">
        <f>KPDV002!A20</f>
        <v>2-8</v>
      </c>
      <c r="H1" s="77"/>
      <c r="I1" s="77"/>
      <c r="J1" s="77"/>
      <c r="K1" s="77"/>
      <c r="L1" s="77"/>
      <c r="M1" s="77"/>
      <c r="N1" s="77"/>
      <c r="O1" s="77"/>
      <c r="P1" s="77"/>
    </row>
    <row r="2" spans="1:16" s="396" customFormat="1" ht="12.75" x14ac:dyDescent="0.2">
      <c r="A2" s="40" t="str">
        <f>KPDV002!A3</f>
        <v>Būves nosaukums:  Dzīvojamā ēka  ar kad. apz. 17000440113 002</v>
      </c>
      <c r="B2" s="40"/>
      <c r="C2" s="40"/>
      <c r="D2" s="40"/>
      <c r="E2" s="40"/>
      <c r="F2" s="40"/>
      <c r="G2" s="40"/>
      <c r="H2" s="40"/>
      <c r="I2" s="40"/>
      <c r="J2" s="40"/>
      <c r="K2" s="40"/>
      <c r="L2" s="40"/>
      <c r="M2" s="40"/>
      <c r="N2" s="40"/>
      <c r="O2" s="40"/>
      <c r="P2" s="40"/>
    </row>
    <row r="3" spans="1:16" s="396" customFormat="1" ht="12.75" x14ac:dyDescent="0.2">
      <c r="A3" s="40" t="str">
        <f>KPDV002!A4</f>
        <v xml:space="preserve">Objekta nosaukums: Dzīvojamo ēku fasāžu vienkāršota atjaunošana </v>
      </c>
      <c r="B3" s="40"/>
      <c r="C3" s="40"/>
      <c r="D3" s="40"/>
      <c r="E3" s="40"/>
      <c r="F3" s="40"/>
      <c r="G3" s="40"/>
      <c r="H3" s="40"/>
      <c r="I3" s="40"/>
      <c r="J3" s="40"/>
      <c r="K3" s="40"/>
      <c r="L3" s="40"/>
      <c r="M3" s="40"/>
      <c r="N3" s="40"/>
      <c r="O3" s="40"/>
      <c r="P3" s="40"/>
    </row>
    <row r="4" spans="1:16" s="396" customFormat="1" ht="12.75" x14ac:dyDescent="0.2">
      <c r="A4" s="40" t="str">
        <f>KPDV002!A5</f>
        <v>Objekta adrese: M.Kempes 6, Liepājā</v>
      </c>
      <c r="B4" s="40"/>
      <c r="C4" s="40"/>
      <c r="D4" s="40"/>
      <c r="E4" s="40"/>
      <c r="F4" s="40"/>
      <c r="G4" s="40"/>
      <c r="H4" s="40"/>
      <c r="I4" s="40"/>
      <c r="J4" s="40"/>
      <c r="K4" s="40"/>
      <c r="L4" s="40"/>
      <c r="M4" s="40"/>
      <c r="N4" s="40"/>
      <c r="O4" s="40"/>
      <c r="P4" s="40"/>
    </row>
    <row r="5" spans="1:16" s="396" customFormat="1" ht="12.75" x14ac:dyDescent="0.2">
      <c r="A5" s="40" t="str">
        <f>KPDV002!A6</f>
        <v>Pasūtījuma Nr.WS-39-17</v>
      </c>
      <c r="B5" s="40"/>
      <c r="C5" s="40"/>
      <c r="D5" s="40"/>
      <c r="E5" s="40"/>
      <c r="F5" s="40"/>
      <c r="G5" s="40"/>
      <c r="H5" s="40"/>
      <c r="I5" s="40"/>
      <c r="J5" s="40"/>
      <c r="K5" s="40"/>
      <c r="L5" s="40"/>
      <c r="M5" s="40"/>
      <c r="N5" s="40"/>
      <c r="O5" s="40"/>
      <c r="P5" s="40"/>
    </row>
    <row r="6" spans="1:16" s="396" customFormat="1" ht="12.75" x14ac:dyDescent="0.2">
      <c r="A6" s="40" t="str">
        <f>KPDV002!A7</f>
        <v>Pasūtītājs: SIA "Liepājas Namu Apsaimniekotājs"</v>
      </c>
      <c r="B6" s="40"/>
      <c r="C6" s="40"/>
      <c r="D6" s="40"/>
      <c r="E6" s="40"/>
      <c r="F6" s="40"/>
      <c r="G6" s="40"/>
      <c r="H6" s="40"/>
      <c r="I6" s="40"/>
      <c r="J6" s="40"/>
      <c r="K6" s="40"/>
      <c r="L6" s="40"/>
      <c r="M6" s="40"/>
      <c r="N6" s="40"/>
      <c r="O6" s="40"/>
      <c r="P6" s="40"/>
    </row>
    <row r="7" spans="1:16" s="396" customFormat="1" ht="12.75" x14ac:dyDescent="0.2">
      <c r="A7" s="40"/>
      <c r="B7" s="40"/>
      <c r="C7" s="507" t="s">
        <v>600</v>
      </c>
      <c r="D7" s="40" t="s">
        <v>621</v>
      </c>
      <c r="E7" s="40"/>
      <c r="F7" s="40"/>
      <c r="G7" s="40" t="s">
        <v>602</v>
      </c>
      <c r="H7" s="40"/>
      <c r="I7" s="40"/>
      <c r="J7" s="40"/>
      <c r="K7" s="40"/>
      <c r="L7" s="40"/>
      <c r="M7" s="40"/>
      <c r="N7" s="40"/>
      <c r="O7" s="40"/>
      <c r="P7" s="40"/>
    </row>
    <row r="8" spans="1:16" s="397" customFormat="1" ht="12.75" x14ac:dyDescent="0.2">
      <c r="A8" s="490" t="s">
        <v>30</v>
      </c>
      <c r="B8" s="490"/>
      <c r="C8" s="490"/>
      <c r="D8" s="490"/>
      <c r="E8" s="490"/>
      <c r="F8" s="490"/>
      <c r="G8" s="490"/>
      <c r="H8" s="490"/>
      <c r="I8" s="490"/>
      <c r="J8" s="490"/>
      <c r="K8" s="490"/>
      <c r="L8" s="490"/>
      <c r="M8" s="490"/>
      <c r="N8" s="490"/>
      <c r="O8" s="490"/>
      <c r="P8" s="79">
        <f>P43</f>
        <v>0</v>
      </c>
    </row>
    <row r="9" spans="1:16" s="399" customFormat="1" ht="12.75" x14ac:dyDescent="0.2">
      <c r="A9" s="398" t="s">
        <v>433</v>
      </c>
      <c r="B9" s="398"/>
      <c r="C9" s="398"/>
      <c r="D9" s="398"/>
      <c r="E9" s="398"/>
      <c r="F9" s="398"/>
      <c r="G9" s="398"/>
      <c r="H9" s="398"/>
      <c r="I9" s="398"/>
      <c r="J9" s="398"/>
      <c r="K9" s="398"/>
      <c r="L9" s="398"/>
      <c r="M9" s="398"/>
      <c r="N9" s="398"/>
      <c r="O9" s="398"/>
      <c r="P9" s="474" t="s">
        <v>518</v>
      </c>
    </row>
    <row r="10" spans="1:16" s="400" customFormat="1" ht="10.15" customHeight="1" x14ac:dyDescent="0.2">
      <c r="A10" s="491" t="s">
        <v>32</v>
      </c>
      <c r="B10" s="491" t="s">
        <v>33</v>
      </c>
      <c r="C10" s="492" t="s">
        <v>34</v>
      </c>
      <c r="D10" s="491" t="s">
        <v>35</v>
      </c>
      <c r="E10" s="491" t="s">
        <v>36</v>
      </c>
      <c r="F10" s="493" t="s">
        <v>37</v>
      </c>
      <c r="G10" s="493"/>
      <c r="H10" s="493"/>
      <c r="I10" s="493"/>
      <c r="J10" s="493"/>
      <c r="K10" s="493"/>
      <c r="L10" s="493" t="s">
        <v>38</v>
      </c>
      <c r="M10" s="493"/>
      <c r="N10" s="493"/>
      <c r="O10" s="493"/>
      <c r="P10" s="493"/>
    </row>
    <row r="11" spans="1:16" s="400" customFormat="1" ht="45" x14ac:dyDescent="0.2">
      <c r="A11" s="491"/>
      <c r="B11" s="491"/>
      <c r="C11" s="492"/>
      <c r="D11" s="491"/>
      <c r="E11" s="491"/>
      <c r="F11" s="83" t="s">
        <v>39</v>
      </c>
      <c r="G11" s="83" t="s">
        <v>40</v>
      </c>
      <c r="H11" s="83" t="s">
        <v>41</v>
      </c>
      <c r="I11" s="83" t="s">
        <v>42</v>
      </c>
      <c r="J11" s="83" t="s">
        <v>43</v>
      </c>
      <c r="K11" s="83" t="s">
        <v>44</v>
      </c>
      <c r="L11" s="83" t="s">
        <v>45</v>
      </c>
      <c r="M11" s="83" t="s">
        <v>41</v>
      </c>
      <c r="N11" s="83" t="s">
        <v>42</v>
      </c>
      <c r="O11" s="83" t="s">
        <v>43</v>
      </c>
      <c r="P11" s="83" t="s">
        <v>46</v>
      </c>
    </row>
    <row r="12" spans="1:16" s="401" customFormat="1" ht="10.15" customHeight="1" x14ac:dyDescent="0.2">
      <c r="A12" s="298">
        <v>1</v>
      </c>
      <c r="B12" s="298">
        <v>2</v>
      </c>
      <c r="C12" s="298">
        <v>3</v>
      </c>
      <c r="D12" s="298">
        <v>4</v>
      </c>
      <c r="E12" s="300">
        <v>5</v>
      </c>
      <c r="F12" s="298">
        <v>6</v>
      </c>
      <c r="G12" s="298">
        <v>7</v>
      </c>
      <c r="H12" s="298">
        <v>8</v>
      </c>
      <c r="I12" s="298">
        <v>9</v>
      </c>
      <c r="J12" s="298">
        <v>10</v>
      </c>
      <c r="K12" s="298">
        <v>11</v>
      </c>
      <c r="L12" s="298">
        <v>12</v>
      </c>
      <c r="M12" s="298">
        <v>13</v>
      </c>
      <c r="N12" s="298">
        <v>14</v>
      </c>
      <c r="O12" s="298">
        <v>15</v>
      </c>
      <c r="P12" s="298">
        <v>16</v>
      </c>
    </row>
    <row r="13" spans="1:16" s="1" customFormat="1" ht="10.15" customHeight="1" x14ac:dyDescent="0.2">
      <c r="A13" s="423"/>
      <c r="B13" s="500" t="s">
        <v>434</v>
      </c>
      <c r="C13" s="500"/>
      <c r="D13" s="423"/>
      <c r="E13" s="423"/>
      <c r="F13" s="424"/>
      <c r="G13" s="424"/>
      <c r="H13" s="424"/>
      <c r="I13" s="424"/>
      <c r="J13" s="424"/>
      <c r="K13" s="424"/>
      <c r="L13" s="424"/>
      <c r="M13" s="424"/>
      <c r="N13" s="424"/>
      <c r="O13" s="424"/>
      <c r="P13" s="424"/>
    </row>
    <row r="14" spans="1:16" s="1" customFormat="1" ht="22.5" x14ac:dyDescent="0.2">
      <c r="A14" s="425">
        <v>1</v>
      </c>
      <c r="B14" s="426"/>
      <c r="C14" s="427" t="s">
        <v>435</v>
      </c>
      <c r="D14" s="425" t="s">
        <v>233</v>
      </c>
      <c r="E14" s="425">
        <v>7</v>
      </c>
      <c r="F14" s="428"/>
      <c r="G14" s="428"/>
      <c r="H14" s="428"/>
      <c r="I14" s="429"/>
      <c r="J14" s="429"/>
      <c r="K14" s="428"/>
      <c r="L14" s="428"/>
      <c r="M14" s="428"/>
      <c r="N14" s="428"/>
      <c r="O14" s="428"/>
      <c r="P14" s="428"/>
    </row>
    <row r="15" spans="1:16" s="1" customFormat="1" ht="22.5" x14ac:dyDescent="0.2">
      <c r="A15" s="425">
        <v>2</v>
      </c>
      <c r="B15" s="426"/>
      <c r="C15" s="427" t="s">
        <v>436</v>
      </c>
      <c r="D15" s="425" t="s">
        <v>233</v>
      </c>
      <c r="E15" s="425">
        <v>7</v>
      </c>
      <c r="F15" s="428"/>
      <c r="G15" s="428"/>
      <c r="H15" s="428"/>
      <c r="I15" s="429"/>
      <c r="J15" s="429"/>
      <c r="K15" s="428"/>
      <c r="L15" s="428"/>
      <c r="M15" s="428"/>
      <c r="N15" s="428"/>
      <c r="O15" s="428"/>
      <c r="P15" s="428"/>
    </row>
    <row r="16" spans="1:16" s="1" customFormat="1" ht="22.5" x14ac:dyDescent="0.2">
      <c r="A16" s="425">
        <v>3</v>
      </c>
      <c r="B16" s="426"/>
      <c r="C16" s="427" t="s">
        <v>437</v>
      </c>
      <c r="D16" s="425" t="s">
        <v>233</v>
      </c>
      <c r="E16" s="425">
        <v>7</v>
      </c>
      <c r="F16" s="428"/>
      <c r="G16" s="428"/>
      <c r="H16" s="428"/>
      <c r="I16" s="429"/>
      <c r="J16" s="429"/>
      <c r="K16" s="428"/>
      <c r="L16" s="428"/>
      <c r="M16" s="428"/>
      <c r="N16" s="428"/>
      <c r="O16" s="428"/>
      <c r="P16" s="428"/>
    </row>
    <row r="17" spans="1:16" s="1" customFormat="1" ht="22.5" x14ac:dyDescent="0.2">
      <c r="A17" s="425">
        <v>4</v>
      </c>
      <c r="B17" s="426"/>
      <c r="C17" s="427" t="s">
        <v>609</v>
      </c>
      <c r="D17" s="425" t="s">
        <v>49</v>
      </c>
      <c r="E17" s="425">
        <v>130</v>
      </c>
      <c r="F17" s="428"/>
      <c r="G17" s="428"/>
      <c r="H17" s="428"/>
      <c r="I17" s="429"/>
      <c r="J17" s="429"/>
      <c r="K17" s="428"/>
      <c r="L17" s="428"/>
      <c r="M17" s="428"/>
      <c r="N17" s="428"/>
      <c r="O17" s="428"/>
      <c r="P17" s="428"/>
    </row>
    <row r="18" spans="1:16" s="1" customFormat="1" ht="22.5" x14ac:dyDescent="0.2">
      <c r="A18" s="425">
        <v>5</v>
      </c>
      <c r="B18" s="426"/>
      <c r="C18" s="427" t="s">
        <v>610</v>
      </c>
      <c r="D18" s="425" t="s">
        <v>49</v>
      </c>
      <c r="E18" s="425">
        <v>100</v>
      </c>
      <c r="F18" s="428"/>
      <c r="G18" s="428"/>
      <c r="H18" s="428"/>
      <c r="I18" s="429"/>
      <c r="J18" s="429"/>
      <c r="K18" s="428"/>
      <c r="L18" s="428"/>
      <c r="M18" s="428"/>
      <c r="N18" s="428"/>
      <c r="O18" s="428"/>
      <c r="P18" s="428"/>
    </row>
    <row r="19" spans="1:16" s="1" customFormat="1" ht="22.5" x14ac:dyDescent="0.2">
      <c r="A19" s="425">
        <v>6</v>
      </c>
      <c r="B19" s="426"/>
      <c r="C19" s="427" t="s">
        <v>611</v>
      </c>
      <c r="D19" s="425" t="s">
        <v>49</v>
      </c>
      <c r="E19" s="425">
        <v>120</v>
      </c>
      <c r="F19" s="428"/>
      <c r="G19" s="428"/>
      <c r="H19" s="428"/>
      <c r="I19" s="429"/>
      <c r="J19" s="429"/>
      <c r="K19" s="428"/>
      <c r="L19" s="428"/>
      <c r="M19" s="428"/>
      <c r="N19" s="428"/>
      <c r="O19" s="428"/>
      <c r="P19" s="428"/>
    </row>
    <row r="20" spans="1:16" s="1" customFormat="1" ht="33.75" x14ac:dyDescent="0.2">
      <c r="A20" s="425">
        <v>7</v>
      </c>
      <c r="B20" s="426"/>
      <c r="C20" s="427" t="s">
        <v>612</v>
      </c>
      <c r="D20" s="425" t="s">
        <v>49</v>
      </c>
      <c r="E20" s="425">
        <v>100</v>
      </c>
      <c r="F20" s="428"/>
      <c r="G20" s="428"/>
      <c r="H20" s="428"/>
      <c r="I20" s="429"/>
      <c r="J20" s="429"/>
      <c r="K20" s="428"/>
      <c r="L20" s="428"/>
      <c r="M20" s="428"/>
      <c r="N20" s="428"/>
      <c r="O20" s="428"/>
      <c r="P20" s="428"/>
    </row>
    <row r="21" spans="1:16" s="1" customFormat="1" ht="22.5" x14ac:dyDescent="0.2">
      <c r="A21" s="425">
        <v>8</v>
      </c>
      <c r="B21" s="426"/>
      <c r="C21" s="427" t="s">
        <v>630</v>
      </c>
      <c r="D21" s="425" t="s">
        <v>233</v>
      </c>
      <c r="E21" s="425">
        <v>7</v>
      </c>
      <c r="F21" s="428"/>
      <c r="G21" s="428"/>
      <c r="H21" s="428"/>
      <c r="I21" s="429"/>
      <c r="J21" s="429"/>
      <c r="K21" s="428"/>
      <c r="L21" s="428"/>
      <c r="M21" s="428"/>
      <c r="N21" s="428"/>
      <c r="O21" s="428"/>
      <c r="P21" s="428"/>
    </row>
    <row r="22" spans="1:16" s="1" customFormat="1" ht="22.5" x14ac:dyDescent="0.2">
      <c r="A22" s="425">
        <v>9</v>
      </c>
      <c r="B22" s="426"/>
      <c r="C22" s="427" t="s">
        <v>614</v>
      </c>
      <c r="D22" s="425" t="s">
        <v>78</v>
      </c>
      <c r="E22" s="425">
        <v>7</v>
      </c>
      <c r="F22" s="428"/>
      <c r="G22" s="428"/>
      <c r="H22" s="428"/>
      <c r="I22" s="429"/>
      <c r="J22" s="429"/>
      <c r="K22" s="428"/>
      <c r="L22" s="428"/>
      <c r="M22" s="428"/>
      <c r="N22" s="428"/>
      <c r="O22" s="428"/>
      <c r="P22" s="428"/>
    </row>
    <row r="23" spans="1:16" s="1" customFormat="1" ht="22.5" x14ac:dyDescent="0.2">
      <c r="A23" s="425">
        <v>10</v>
      </c>
      <c r="B23" s="426"/>
      <c r="C23" s="427" t="s">
        <v>615</v>
      </c>
      <c r="D23" s="425" t="s">
        <v>78</v>
      </c>
      <c r="E23" s="425">
        <v>7</v>
      </c>
      <c r="F23" s="428"/>
      <c r="G23" s="428"/>
      <c r="H23" s="428"/>
      <c r="I23" s="429"/>
      <c r="J23" s="429"/>
      <c r="K23" s="428"/>
      <c r="L23" s="428"/>
      <c r="M23" s="428"/>
      <c r="N23" s="428"/>
      <c r="O23" s="428"/>
      <c r="P23" s="428"/>
    </row>
    <row r="24" spans="1:16" s="1" customFormat="1" ht="22.5" x14ac:dyDescent="0.2">
      <c r="A24" s="425">
        <v>11</v>
      </c>
      <c r="B24" s="426"/>
      <c r="C24" s="427" t="s">
        <v>631</v>
      </c>
      <c r="D24" s="425" t="s">
        <v>233</v>
      </c>
      <c r="E24" s="425">
        <v>7</v>
      </c>
      <c r="F24" s="428"/>
      <c r="G24" s="428"/>
      <c r="H24" s="428"/>
      <c r="I24" s="429"/>
      <c r="J24" s="429"/>
      <c r="K24" s="428"/>
      <c r="L24" s="428"/>
      <c r="M24" s="428"/>
      <c r="N24" s="428"/>
      <c r="O24" s="428"/>
      <c r="P24" s="428"/>
    </row>
    <row r="25" spans="1:16" s="1" customFormat="1" ht="22.5" x14ac:dyDescent="0.2">
      <c r="A25" s="425">
        <v>12</v>
      </c>
      <c r="B25" s="426"/>
      <c r="C25" s="427" t="s">
        <v>439</v>
      </c>
      <c r="D25" s="425" t="s">
        <v>78</v>
      </c>
      <c r="E25" s="425">
        <v>130</v>
      </c>
      <c r="F25" s="428"/>
      <c r="G25" s="428"/>
      <c r="H25" s="428"/>
      <c r="I25" s="429"/>
      <c r="J25" s="429"/>
      <c r="K25" s="428"/>
      <c r="L25" s="428"/>
      <c r="M25" s="428"/>
      <c r="N25" s="428"/>
      <c r="O25" s="428"/>
      <c r="P25" s="428"/>
    </row>
    <row r="26" spans="1:16" s="1" customFormat="1" ht="22.5" x14ac:dyDescent="0.2">
      <c r="A26" s="425">
        <v>13</v>
      </c>
      <c r="B26" s="426"/>
      <c r="C26" s="427" t="s">
        <v>440</v>
      </c>
      <c r="D26" s="425" t="s">
        <v>78</v>
      </c>
      <c r="E26" s="425">
        <v>90</v>
      </c>
      <c r="F26" s="428"/>
      <c r="G26" s="428"/>
      <c r="H26" s="428"/>
      <c r="I26" s="429"/>
      <c r="J26" s="429"/>
      <c r="K26" s="428"/>
      <c r="L26" s="428"/>
      <c r="M26" s="428"/>
      <c r="N26" s="428"/>
      <c r="O26" s="428"/>
      <c r="P26" s="428"/>
    </row>
    <row r="27" spans="1:16" s="1" customFormat="1" ht="22.5" x14ac:dyDescent="0.2">
      <c r="A27" s="425">
        <v>14</v>
      </c>
      <c r="B27" s="426"/>
      <c r="C27" s="427" t="s">
        <v>616</v>
      </c>
      <c r="D27" s="425" t="s">
        <v>78</v>
      </c>
      <c r="E27" s="425">
        <v>21</v>
      </c>
      <c r="F27" s="428"/>
      <c r="G27" s="428"/>
      <c r="H27" s="428"/>
      <c r="I27" s="429"/>
      <c r="J27" s="429"/>
      <c r="K27" s="428"/>
      <c r="L27" s="428"/>
      <c r="M27" s="428"/>
      <c r="N27" s="428"/>
      <c r="O27" s="428"/>
      <c r="P27" s="428"/>
    </row>
    <row r="28" spans="1:16" s="1" customFormat="1" x14ac:dyDescent="0.2">
      <c r="A28" s="425">
        <v>15</v>
      </c>
      <c r="B28" s="426"/>
      <c r="C28" s="427" t="s">
        <v>617</v>
      </c>
      <c r="D28" s="425" t="s">
        <v>78</v>
      </c>
      <c r="E28" s="425">
        <v>14</v>
      </c>
      <c r="F28" s="428"/>
      <c r="G28" s="428"/>
      <c r="H28" s="428"/>
      <c r="I28" s="429"/>
      <c r="J28" s="429"/>
      <c r="K28" s="428"/>
      <c r="L28" s="428"/>
      <c r="M28" s="428"/>
      <c r="N28" s="428"/>
      <c r="O28" s="428"/>
      <c r="P28" s="428"/>
    </row>
    <row r="29" spans="1:16" s="1" customFormat="1" x14ac:dyDescent="0.2">
      <c r="A29" s="425">
        <v>16</v>
      </c>
      <c r="B29" s="426"/>
      <c r="C29" s="427" t="s">
        <v>618</v>
      </c>
      <c r="D29" s="425" t="s">
        <v>78</v>
      </c>
      <c r="E29" s="425">
        <v>7</v>
      </c>
      <c r="F29" s="428"/>
      <c r="G29" s="428"/>
      <c r="H29" s="428"/>
      <c r="I29" s="429"/>
      <c r="J29" s="429"/>
      <c r="K29" s="428"/>
      <c r="L29" s="428"/>
      <c r="M29" s="428"/>
      <c r="N29" s="428"/>
      <c r="O29" s="428"/>
      <c r="P29" s="428"/>
    </row>
    <row r="30" spans="1:16" s="1" customFormat="1" ht="22.5" x14ac:dyDescent="0.2">
      <c r="A30" s="425">
        <v>17</v>
      </c>
      <c r="B30" s="426"/>
      <c r="C30" s="427" t="s">
        <v>619</v>
      </c>
      <c r="D30" s="425" t="s">
        <v>78</v>
      </c>
      <c r="E30" s="425">
        <v>7</v>
      </c>
      <c r="F30" s="428"/>
      <c r="G30" s="428"/>
      <c r="H30" s="428"/>
      <c r="I30" s="429"/>
      <c r="J30" s="429"/>
      <c r="K30" s="428"/>
      <c r="L30" s="428"/>
      <c r="M30" s="428"/>
      <c r="N30" s="428"/>
      <c r="O30" s="428"/>
      <c r="P30" s="428"/>
    </row>
    <row r="31" spans="1:16" s="1" customFormat="1" x14ac:dyDescent="0.2">
      <c r="A31" s="425">
        <v>18</v>
      </c>
      <c r="B31" s="426"/>
      <c r="C31" s="427" t="s">
        <v>620</v>
      </c>
      <c r="D31" s="425" t="s">
        <v>441</v>
      </c>
      <c r="E31" s="425">
        <v>1</v>
      </c>
      <c r="F31" s="428"/>
      <c r="G31" s="428"/>
      <c r="H31" s="428"/>
      <c r="I31" s="429"/>
      <c r="J31" s="429"/>
      <c r="K31" s="428"/>
      <c r="L31" s="428"/>
      <c r="M31" s="428"/>
      <c r="N31" s="428"/>
      <c r="O31" s="428"/>
      <c r="P31" s="428"/>
    </row>
    <row r="32" spans="1:16" s="1" customFormat="1" x14ac:dyDescent="0.2">
      <c r="A32" s="425">
        <v>19</v>
      </c>
      <c r="B32" s="426"/>
      <c r="C32" s="427" t="s">
        <v>442</v>
      </c>
      <c r="D32" s="425" t="s">
        <v>49</v>
      </c>
      <c r="E32" s="425">
        <v>125</v>
      </c>
      <c r="F32" s="428"/>
      <c r="G32" s="428"/>
      <c r="H32" s="428"/>
      <c r="I32" s="429"/>
      <c r="J32" s="429"/>
      <c r="K32" s="428"/>
      <c r="L32" s="428"/>
      <c r="M32" s="428"/>
      <c r="N32" s="428"/>
      <c r="O32" s="428"/>
      <c r="P32" s="428"/>
    </row>
    <row r="33" spans="1:16" s="1" customFormat="1" x14ac:dyDescent="0.2">
      <c r="A33" s="425">
        <v>20</v>
      </c>
      <c r="B33" s="426"/>
      <c r="C33" s="427" t="s">
        <v>443</v>
      </c>
      <c r="D33" s="425" t="s">
        <v>233</v>
      </c>
      <c r="E33" s="425">
        <v>1</v>
      </c>
      <c r="F33" s="428"/>
      <c r="G33" s="428"/>
      <c r="H33" s="428"/>
      <c r="I33" s="429"/>
      <c r="J33" s="429"/>
      <c r="K33" s="428"/>
      <c r="L33" s="428"/>
      <c r="M33" s="428"/>
      <c r="N33" s="428"/>
      <c r="O33" s="428"/>
      <c r="P33" s="428"/>
    </row>
    <row r="34" spans="1:16" s="1" customFormat="1" x14ac:dyDescent="0.2">
      <c r="A34" s="425">
        <v>21</v>
      </c>
      <c r="B34" s="426"/>
      <c r="C34" s="427" t="s">
        <v>444</v>
      </c>
      <c r="D34" s="425" t="s">
        <v>49</v>
      </c>
      <c r="E34" s="425">
        <v>120</v>
      </c>
      <c r="F34" s="428"/>
      <c r="G34" s="428"/>
      <c r="H34" s="428"/>
      <c r="I34" s="429"/>
      <c r="J34" s="429"/>
      <c r="K34" s="428"/>
      <c r="L34" s="428"/>
      <c r="M34" s="428"/>
      <c r="N34" s="428"/>
      <c r="O34" s="428"/>
      <c r="P34" s="428"/>
    </row>
    <row r="35" spans="1:16" s="1" customFormat="1" x14ac:dyDescent="0.2">
      <c r="A35" s="425">
        <v>22</v>
      </c>
      <c r="B35" s="426"/>
      <c r="C35" s="427" t="s">
        <v>445</v>
      </c>
      <c r="D35" s="425" t="s">
        <v>78</v>
      </c>
      <c r="E35" s="425">
        <v>21</v>
      </c>
      <c r="F35" s="428"/>
      <c r="G35" s="428"/>
      <c r="H35" s="428"/>
      <c r="I35" s="429"/>
      <c r="J35" s="429"/>
      <c r="K35" s="428"/>
      <c r="L35" s="428"/>
      <c r="M35" s="428"/>
      <c r="N35" s="428"/>
      <c r="O35" s="428"/>
      <c r="P35" s="428"/>
    </row>
    <row r="36" spans="1:16" s="1" customFormat="1" x14ac:dyDescent="0.2">
      <c r="A36" s="425">
        <v>23</v>
      </c>
      <c r="B36" s="426"/>
      <c r="C36" s="427" t="s">
        <v>446</v>
      </c>
      <c r="D36" s="425" t="s">
        <v>233</v>
      </c>
      <c r="E36" s="425">
        <v>1</v>
      </c>
      <c r="F36" s="428"/>
      <c r="G36" s="428"/>
      <c r="H36" s="428"/>
      <c r="I36" s="429"/>
      <c r="J36" s="429"/>
      <c r="K36" s="428"/>
      <c r="L36" s="428"/>
      <c r="M36" s="428"/>
      <c r="N36" s="428"/>
      <c r="O36" s="428"/>
      <c r="P36" s="428"/>
    </row>
    <row r="37" spans="1:16" s="1" customFormat="1" x14ac:dyDescent="0.2">
      <c r="A37" s="425">
        <v>24</v>
      </c>
      <c r="B37" s="426"/>
      <c r="C37" s="427" t="s">
        <v>447</v>
      </c>
      <c r="D37" s="425" t="s">
        <v>55</v>
      </c>
      <c r="E37" s="425">
        <v>9</v>
      </c>
      <c r="F37" s="428"/>
      <c r="G37" s="428"/>
      <c r="H37" s="428"/>
      <c r="I37" s="429"/>
      <c r="J37" s="429"/>
      <c r="K37" s="428"/>
      <c r="L37" s="428"/>
      <c r="M37" s="428"/>
      <c r="N37" s="428"/>
      <c r="O37" s="428"/>
      <c r="P37" s="428"/>
    </row>
    <row r="38" spans="1:16" s="1" customFormat="1" x14ac:dyDescent="0.2">
      <c r="A38" s="425">
        <v>25</v>
      </c>
      <c r="B38" s="426"/>
      <c r="C38" s="427" t="s">
        <v>448</v>
      </c>
      <c r="D38" s="425" t="s">
        <v>55</v>
      </c>
      <c r="E38" s="425">
        <v>60</v>
      </c>
      <c r="F38" s="428"/>
      <c r="G38" s="428"/>
      <c r="H38" s="428"/>
      <c r="I38" s="429"/>
      <c r="J38" s="429"/>
      <c r="K38" s="428"/>
      <c r="L38" s="428"/>
      <c r="M38" s="428"/>
      <c r="N38" s="428"/>
      <c r="O38" s="428"/>
      <c r="P38" s="428"/>
    </row>
    <row r="39" spans="1:16" s="1" customFormat="1" x14ac:dyDescent="0.2">
      <c r="A39" s="425">
        <v>26</v>
      </c>
      <c r="B39" s="426"/>
      <c r="C39" s="427" t="s">
        <v>449</v>
      </c>
      <c r="D39" s="425" t="s">
        <v>233</v>
      </c>
      <c r="E39" s="425">
        <v>1</v>
      </c>
      <c r="F39" s="428"/>
      <c r="G39" s="428"/>
      <c r="H39" s="428"/>
      <c r="I39" s="429"/>
      <c r="J39" s="429"/>
      <c r="K39" s="428"/>
      <c r="L39" s="428"/>
      <c r="M39" s="428"/>
      <c r="N39" s="428"/>
      <c r="O39" s="428"/>
      <c r="P39" s="428"/>
    </row>
    <row r="40" spans="1:16" s="1" customFormat="1" x14ac:dyDescent="0.2">
      <c r="A40" s="425">
        <v>27</v>
      </c>
      <c r="B40" s="426"/>
      <c r="C40" s="427" t="s">
        <v>450</v>
      </c>
      <c r="D40" s="425" t="s">
        <v>233</v>
      </c>
      <c r="E40" s="425">
        <v>1</v>
      </c>
      <c r="F40" s="428"/>
      <c r="G40" s="428"/>
      <c r="H40" s="428"/>
      <c r="I40" s="429"/>
      <c r="J40" s="429"/>
      <c r="K40" s="428"/>
      <c r="L40" s="428"/>
      <c r="M40" s="428"/>
      <c r="N40" s="428"/>
      <c r="O40" s="428"/>
      <c r="P40" s="428"/>
    </row>
    <row r="41" spans="1:16" s="1" customFormat="1" ht="22.5" x14ac:dyDescent="0.2">
      <c r="A41" s="417"/>
      <c r="B41" s="418"/>
      <c r="C41" s="475" t="s">
        <v>519</v>
      </c>
      <c r="D41" s="187"/>
      <c r="E41" s="419"/>
      <c r="F41" s="419"/>
      <c r="G41" s="419"/>
      <c r="H41" s="419"/>
      <c r="I41" s="419"/>
      <c r="J41" s="419"/>
      <c r="K41" s="183"/>
      <c r="L41" s="183">
        <f>SUM(L13:L40)</f>
        <v>0</v>
      </c>
      <c r="M41" s="183">
        <f>SUM(M13:M40)</f>
        <v>0</v>
      </c>
      <c r="N41" s="183">
        <f>SUM(N13:N40)</f>
        <v>0</v>
      </c>
      <c r="O41" s="183">
        <f>SUM(O13:O40)</f>
        <v>0</v>
      </c>
      <c r="P41" s="183">
        <f>SUM(P13:P40)</f>
        <v>0</v>
      </c>
    </row>
    <row r="42" spans="1:16" s="1" customFormat="1" ht="12.75" x14ac:dyDescent="0.2">
      <c r="A42" s="417"/>
      <c r="B42" s="418"/>
      <c r="C42" s="186"/>
      <c r="D42" s="191"/>
      <c r="E42" s="420"/>
      <c r="F42" s="189"/>
      <c r="G42" s="419"/>
      <c r="H42" s="419"/>
      <c r="I42" s="419"/>
      <c r="J42" s="419"/>
      <c r="K42" s="419"/>
      <c r="L42" s="421"/>
      <c r="M42" s="421"/>
      <c r="N42" s="421"/>
      <c r="O42" s="421"/>
      <c r="P42" s="421"/>
    </row>
    <row r="43" spans="1:16" s="1" customFormat="1" ht="12.75" x14ac:dyDescent="0.2">
      <c r="A43" s="417"/>
      <c r="B43" s="418"/>
      <c r="C43" s="185"/>
      <c r="D43" s="420"/>
      <c r="E43" s="191"/>
      <c r="F43" s="419"/>
      <c r="G43" s="420"/>
      <c r="H43" s="419"/>
      <c r="I43" s="419"/>
      <c r="J43" s="419"/>
      <c r="K43" s="419"/>
      <c r="L43" s="192"/>
      <c r="M43" s="192"/>
      <c r="N43" s="192"/>
      <c r="O43" s="192"/>
      <c r="P43" s="422"/>
    </row>
    <row r="44" spans="1:16" s="1" customFormat="1" x14ac:dyDescent="0.2">
      <c r="C44" s="29"/>
      <c r="D44" s="2"/>
      <c r="E44" s="2"/>
      <c r="F44" s="2"/>
      <c r="G44" s="2"/>
      <c r="H44" s="2"/>
      <c r="I44" s="2"/>
      <c r="J44" s="2"/>
      <c r="K44" s="2"/>
      <c r="L44" s="2"/>
      <c r="M44" s="2"/>
      <c r="N44" s="2"/>
      <c r="O44" s="2"/>
      <c r="P44" s="2"/>
    </row>
    <row r="45" spans="1:16" s="1" customFormat="1" x14ac:dyDescent="0.2">
      <c r="C45" s="29" t="str">
        <f>K!$B$19</f>
        <v>Sastādīja:</v>
      </c>
      <c r="D45" s="2"/>
      <c r="E45" s="2"/>
      <c r="F45" s="2"/>
      <c r="G45" s="2"/>
      <c r="H45" s="2"/>
      <c r="I45" s="2"/>
      <c r="J45" s="2"/>
      <c r="K45" s="2"/>
      <c r="L45" s="2"/>
      <c r="M45" s="2"/>
      <c r="N45" s="2"/>
      <c r="O45" s="2"/>
      <c r="P45" s="2"/>
    </row>
    <row r="46" spans="1:16" s="1" customFormat="1" x14ac:dyDescent="0.2">
      <c r="C46" s="29" t="str">
        <f>K!$B$20</f>
        <v>Tāme sastādīta</v>
      </c>
      <c r="D46" s="2"/>
      <c r="E46" s="2"/>
      <c r="F46" s="2"/>
      <c r="G46" s="2"/>
      <c r="H46" s="2"/>
      <c r="I46" s="2"/>
      <c r="J46" s="2"/>
      <c r="K46" s="2"/>
      <c r="L46" s="2"/>
      <c r="M46" s="2"/>
      <c r="N46" s="2"/>
      <c r="O46" s="2"/>
      <c r="P46" s="2"/>
    </row>
    <row r="47" spans="1:16" s="1" customFormat="1" x14ac:dyDescent="0.2">
      <c r="C47" s="29"/>
      <c r="D47" s="2"/>
      <c r="E47" s="2"/>
      <c r="F47" s="2"/>
      <c r="G47" s="2"/>
      <c r="H47" s="2"/>
      <c r="I47" s="2"/>
      <c r="J47" s="2"/>
      <c r="K47" s="2"/>
      <c r="L47" s="2"/>
      <c r="M47" s="2"/>
      <c r="N47" s="2"/>
      <c r="O47" s="2"/>
      <c r="P47" s="2"/>
    </row>
    <row r="48" spans="1:16" s="1" customFormat="1" x14ac:dyDescent="0.2">
      <c r="C48" s="29" t="str">
        <f>K!$B$22</f>
        <v>Pārbaudīja:</v>
      </c>
      <c r="D48" s="2"/>
      <c r="E48" s="2"/>
      <c r="F48" s="2"/>
      <c r="G48" s="2"/>
      <c r="H48" s="2"/>
      <c r="I48" s="2"/>
      <c r="J48" s="2"/>
      <c r="K48" s="2"/>
      <c r="L48" s="2"/>
      <c r="M48" s="2"/>
      <c r="N48" s="2"/>
      <c r="O48" s="2"/>
      <c r="P48" s="2"/>
    </row>
    <row r="49" spans="3:16" s="1" customFormat="1" x14ac:dyDescent="0.2">
      <c r="C49" s="29" t="str">
        <f>K!$B$23</f>
        <v>sertifikāta Nr.</v>
      </c>
      <c r="D49" s="2"/>
      <c r="E49" s="2"/>
      <c r="F49" s="2"/>
      <c r="G49" s="2"/>
      <c r="H49" s="2"/>
      <c r="I49" s="2"/>
      <c r="J49" s="2"/>
      <c r="K49" s="2"/>
      <c r="L49" s="2"/>
      <c r="M49" s="2"/>
      <c r="N49" s="2"/>
      <c r="O49" s="2"/>
      <c r="P49" s="2"/>
    </row>
  </sheetData>
  <sheetProtection selectLockedCells="1" selectUnlockedCells="1"/>
  <mergeCells count="10">
    <mergeCell ref="B13:C13"/>
    <mergeCell ref="A1:F1"/>
    <mergeCell ref="A8:O8"/>
    <mergeCell ref="A10:A11"/>
    <mergeCell ref="B10:B11"/>
    <mergeCell ref="C10:C11"/>
    <mergeCell ref="D10:D11"/>
    <mergeCell ref="E10:E11"/>
    <mergeCell ref="F10:K10"/>
    <mergeCell ref="L10:P10"/>
  </mergeCells>
  <pageMargins left="0" right="0" top="0.78749999999999998" bottom="0.39374999999999999" header="0.51180555555555551" footer="0.51180555555555551"/>
  <pageSetup paperSize="9" scale="94" firstPageNumber="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U79"/>
  <sheetViews>
    <sheetView view="pageBreakPreview" zoomScaleSheetLayoutView="100" workbookViewId="0">
      <selection activeCell="C7" sqref="C7:G7"/>
    </sheetView>
  </sheetViews>
  <sheetFormatPr defaultColWidth="8.5703125" defaultRowHeight="11.25" x14ac:dyDescent="0.2"/>
  <cols>
    <col min="1" max="1" width="5.28515625" style="72" customWidth="1"/>
    <col min="2" max="2" width="4.5703125" style="72" customWidth="1"/>
    <col min="3" max="3" width="45.42578125" style="73" customWidth="1"/>
    <col min="4" max="4" width="5" style="72" customWidth="1"/>
    <col min="5" max="5" width="6.42578125" style="72" customWidth="1"/>
    <col min="6" max="6" width="0" style="74" hidden="1" customWidth="1"/>
    <col min="7" max="7" width="7.5703125" style="75" customWidth="1"/>
    <col min="8" max="14" width="7.5703125" style="72" customWidth="1"/>
    <col min="15" max="15" width="9" style="72" customWidth="1"/>
    <col min="16" max="17" width="9.140625" style="72" customWidth="1"/>
    <col min="18" max="16384" width="8.5703125" style="72"/>
  </cols>
  <sheetData>
    <row r="1" spans="1:21" s="77" customFormat="1" x14ac:dyDescent="0.2">
      <c r="A1" s="490" t="s">
        <v>29</v>
      </c>
      <c r="B1" s="490"/>
      <c r="C1" s="490"/>
      <c r="D1" s="490"/>
      <c r="E1" s="490"/>
      <c r="F1" s="490"/>
      <c r="G1" s="490"/>
      <c r="H1" s="76" t="str">
        <f>KPDV001!A13</f>
        <v>1-1</v>
      </c>
    </row>
    <row r="2" spans="1:21" s="78" customFormat="1" x14ac:dyDescent="0.2">
      <c r="A2" s="40" t="str">
        <f>KPDV001!A3</f>
        <v>Būves nosaukums:  Dzīvojamā ēka  ar kad. apz. 17000440113 001</v>
      </c>
      <c r="B2" s="40"/>
      <c r="C2" s="40"/>
      <c r="D2" s="40"/>
      <c r="E2" s="40"/>
      <c r="F2" s="40"/>
      <c r="G2" s="40"/>
      <c r="H2" s="40"/>
      <c r="I2" s="40"/>
      <c r="J2" s="40"/>
      <c r="K2" s="40"/>
      <c r="L2" s="40"/>
      <c r="M2" s="40"/>
      <c r="N2" s="40"/>
      <c r="O2" s="40"/>
      <c r="P2" s="40"/>
      <c r="Q2" s="40"/>
    </row>
    <row r="3" spans="1:21" s="78" customFormat="1" x14ac:dyDescent="0.2">
      <c r="A3" s="40" t="str">
        <f>KPDV001!A4</f>
        <v xml:space="preserve">Objekta nosaukums: Dzīvojamo ēku fasāžu vienkāršota atjaunošana </v>
      </c>
      <c r="B3" s="40"/>
      <c r="C3" s="40"/>
      <c r="D3" s="40"/>
      <c r="E3" s="40"/>
      <c r="F3" s="40"/>
      <c r="G3" s="40"/>
      <c r="H3" s="40"/>
      <c r="I3" s="40"/>
      <c r="J3" s="40"/>
      <c r="K3" s="40"/>
      <c r="L3" s="40"/>
      <c r="M3" s="40"/>
      <c r="N3" s="40"/>
      <c r="O3" s="40"/>
      <c r="P3" s="40"/>
      <c r="Q3" s="40"/>
    </row>
    <row r="4" spans="1:21" s="78" customFormat="1" x14ac:dyDescent="0.2">
      <c r="A4" s="40" t="str">
        <f>KPDV001!A5</f>
        <v>Objekta adrese: M.Kempes 6, Liepājā</v>
      </c>
      <c r="B4" s="40"/>
      <c r="C4" s="40"/>
      <c r="D4" s="40"/>
      <c r="E4" s="40"/>
      <c r="F4" s="40"/>
      <c r="G4" s="40"/>
      <c r="H4" s="40"/>
      <c r="I4" s="40"/>
      <c r="J4" s="40"/>
      <c r="K4" s="40"/>
      <c r="L4" s="40"/>
      <c r="M4" s="40"/>
      <c r="N4" s="40"/>
      <c r="O4" s="40"/>
      <c r="P4" s="40"/>
      <c r="Q4" s="40"/>
    </row>
    <row r="5" spans="1:21" s="78" customFormat="1" x14ac:dyDescent="0.2">
      <c r="A5" s="40" t="str">
        <f>KPDV001!A6</f>
        <v>Pasūtījuma Nr.WS-39-17</v>
      </c>
      <c r="B5" s="40"/>
      <c r="C5" s="40"/>
      <c r="D5" s="40"/>
      <c r="E5" s="40"/>
      <c r="F5" s="40"/>
      <c r="G5" s="40"/>
      <c r="H5" s="40"/>
      <c r="I5" s="40"/>
      <c r="J5" s="40"/>
      <c r="K5" s="40"/>
      <c r="L5" s="40"/>
      <c r="M5" s="40"/>
      <c r="N5" s="40"/>
      <c r="O5" s="40"/>
      <c r="P5" s="40"/>
      <c r="Q5" s="40"/>
    </row>
    <row r="6" spans="1:21" s="78" customFormat="1" x14ac:dyDescent="0.2">
      <c r="A6" s="40" t="str">
        <f>KPDV001!A7</f>
        <v>Pasūtītājs: SIA "Liepājas Namu Apsaimniekotājs"</v>
      </c>
      <c r="B6" s="40"/>
      <c r="C6" s="40"/>
      <c r="D6" s="40"/>
      <c r="E6" s="40"/>
      <c r="F6" s="40"/>
      <c r="G6" s="40"/>
      <c r="H6" s="40"/>
      <c r="I6" s="40"/>
      <c r="J6" s="40"/>
      <c r="K6" s="40"/>
      <c r="L6" s="40"/>
      <c r="M6" s="40"/>
      <c r="N6" s="40"/>
      <c r="O6" s="40"/>
      <c r="P6" s="40"/>
      <c r="Q6" s="40"/>
    </row>
    <row r="7" spans="1:21" s="78" customFormat="1" x14ac:dyDescent="0.2">
      <c r="B7" s="40"/>
      <c r="C7" s="507" t="s">
        <v>600</v>
      </c>
      <c r="D7" s="40" t="s">
        <v>601</v>
      </c>
      <c r="E7" s="40"/>
      <c r="F7" s="40"/>
      <c r="G7" s="40" t="s">
        <v>602</v>
      </c>
      <c r="H7" s="40"/>
      <c r="I7" s="40"/>
      <c r="J7" s="40"/>
      <c r="K7" s="40"/>
      <c r="L7" s="40"/>
      <c r="M7" s="40"/>
      <c r="N7" s="40"/>
      <c r="O7" s="40"/>
      <c r="P7" s="40"/>
      <c r="Q7" s="40"/>
    </row>
    <row r="8" spans="1:21" s="80" customFormat="1" x14ac:dyDescent="0.2">
      <c r="A8" s="501" t="s">
        <v>30</v>
      </c>
      <c r="B8" s="501"/>
      <c r="C8" s="501"/>
      <c r="D8" s="501"/>
      <c r="E8" s="501"/>
      <c r="F8" s="501"/>
      <c r="G8" s="501"/>
      <c r="H8" s="501"/>
      <c r="I8" s="501"/>
      <c r="J8" s="501"/>
      <c r="K8" s="501"/>
      <c r="L8" s="501"/>
      <c r="M8" s="501"/>
      <c r="N8" s="501"/>
      <c r="O8" s="501"/>
      <c r="P8" s="490"/>
      <c r="Q8" s="79">
        <f>Q73</f>
        <v>0</v>
      </c>
    </row>
    <row r="9" spans="1:21" s="78" customFormat="1" x14ac:dyDescent="0.2">
      <c r="A9" s="35" t="s">
        <v>31</v>
      </c>
      <c r="B9" s="81"/>
      <c r="C9" s="81"/>
      <c r="D9" s="81"/>
      <c r="E9" s="81"/>
      <c r="F9" s="40"/>
      <c r="G9" s="40"/>
      <c r="H9" s="40"/>
      <c r="I9" s="40"/>
      <c r="J9" s="40"/>
      <c r="K9" s="40"/>
      <c r="L9" s="40"/>
      <c r="M9" s="40"/>
      <c r="N9" s="40"/>
      <c r="O9" s="40"/>
      <c r="P9" s="40"/>
      <c r="Q9" s="474" t="s">
        <v>518</v>
      </c>
    </row>
    <row r="10" spans="1:21" s="78" customFormat="1" ht="10.15" customHeight="1" x14ac:dyDescent="0.2">
      <c r="A10" s="491" t="s">
        <v>32</v>
      </c>
      <c r="B10" s="491" t="s">
        <v>33</v>
      </c>
      <c r="C10" s="492" t="s">
        <v>34</v>
      </c>
      <c r="D10" s="491" t="s">
        <v>35</v>
      </c>
      <c r="E10" s="491" t="s">
        <v>36</v>
      </c>
      <c r="F10" s="82"/>
      <c r="G10" s="493" t="s">
        <v>37</v>
      </c>
      <c r="H10" s="493"/>
      <c r="I10" s="493"/>
      <c r="J10" s="493"/>
      <c r="K10" s="493"/>
      <c r="L10" s="493"/>
      <c r="M10" s="493" t="s">
        <v>38</v>
      </c>
      <c r="N10" s="493"/>
      <c r="O10" s="493"/>
      <c r="P10" s="493"/>
      <c r="Q10" s="493"/>
    </row>
    <row r="11" spans="1:21" s="78" customFormat="1" ht="45" x14ac:dyDescent="0.2">
      <c r="A11" s="491"/>
      <c r="B11" s="491"/>
      <c r="C11" s="492"/>
      <c r="D11" s="491"/>
      <c r="E11" s="491"/>
      <c r="F11" s="82"/>
      <c r="G11" s="83" t="s">
        <v>39</v>
      </c>
      <c r="H11" s="83" t="s">
        <v>40</v>
      </c>
      <c r="I11" s="83" t="s">
        <v>41</v>
      </c>
      <c r="J11" s="83" t="s">
        <v>42</v>
      </c>
      <c r="K11" s="83" t="s">
        <v>43</v>
      </c>
      <c r="L11" s="83" t="s">
        <v>44</v>
      </c>
      <c r="M11" s="83" t="s">
        <v>45</v>
      </c>
      <c r="N11" s="83" t="s">
        <v>41</v>
      </c>
      <c r="O11" s="83" t="s">
        <v>42</v>
      </c>
      <c r="P11" s="83" t="s">
        <v>43</v>
      </c>
      <c r="Q11" s="83" t="s">
        <v>46</v>
      </c>
    </row>
    <row r="12" spans="1:21" s="78" customFormat="1" x14ac:dyDescent="0.2">
      <c r="A12" s="84">
        <v>1</v>
      </c>
      <c r="B12" s="85">
        <v>2</v>
      </c>
      <c r="C12" s="86">
        <f>B12+1</f>
        <v>3</v>
      </c>
      <c r="D12" s="85">
        <f>C12+1</f>
        <v>4</v>
      </c>
      <c r="E12" s="85">
        <f>D12+1</f>
        <v>5</v>
      </c>
      <c r="F12" s="87"/>
      <c r="G12" s="85">
        <f>E12+1</f>
        <v>6</v>
      </c>
      <c r="H12" s="85">
        <f t="shared" ref="H12:Q12" si="0">G12+1</f>
        <v>7</v>
      </c>
      <c r="I12" s="85">
        <f t="shared" si="0"/>
        <v>8</v>
      </c>
      <c r="J12" s="85">
        <f t="shared" si="0"/>
        <v>9</v>
      </c>
      <c r="K12" s="85">
        <f t="shared" si="0"/>
        <v>10</v>
      </c>
      <c r="L12" s="85">
        <f t="shared" si="0"/>
        <v>11</v>
      </c>
      <c r="M12" s="85">
        <f t="shared" si="0"/>
        <v>12</v>
      </c>
      <c r="N12" s="85">
        <f t="shared" si="0"/>
        <v>13</v>
      </c>
      <c r="O12" s="85">
        <f t="shared" si="0"/>
        <v>14</v>
      </c>
      <c r="P12" s="85">
        <f t="shared" si="0"/>
        <v>15</v>
      </c>
      <c r="Q12" s="85">
        <f t="shared" si="0"/>
        <v>16</v>
      </c>
    </row>
    <row r="13" spans="1:21" s="97" customFormat="1" x14ac:dyDescent="0.2">
      <c r="A13" s="88">
        <f>IF(COUNTBLANK(B13)=1," ",COUNTA(B13:B$14))</f>
        <v>1</v>
      </c>
      <c r="B13" s="89" t="s">
        <v>47</v>
      </c>
      <c r="C13" s="508" t="s">
        <v>48</v>
      </c>
      <c r="D13" s="90" t="s">
        <v>49</v>
      </c>
      <c r="E13" s="91">
        <f>'001'!U22*1.2</f>
        <v>72</v>
      </c>
      <c r="F13" s="92"/>
      <c r="G13" s="92"/>
      <c r="H13" s="92"/>
      <c r="I13" s="92"/>
      <c r="J13" s="92"/>
      <c r="K13" s="93"/>
      <c r="L13" s="94"/>
      <c r="M13" s="94"/>
      <c r="N13" s="94"/>
      <c r="O13" s="94"/>
      <c r="P13" s="94"/>
      <c r="Q13" s="95"/>
      <c r="R13" s="96"/>
      <c r="S13" s="96"/>
      <c r="T13" s="96"/>
      <c r="U13" s="96"/>
    </row>
    <row r="14" spans="1:21" s="97" customFormat="1" x14ac:dyDescent="0.2">
      <c r="A14" s="88" t="str">
        <f t="shared" ref="A14:A69" si="1">IF(COUNTBLANK(B14)=1," ",COUNTA(B$13:B14))</f>
        <v xml:space="preserve"> </v>
      </c>
      <c r="B14" s="98"/>
      <c r="C14" s="509" t="s">
        <v>50</v>
      </c>
      <c r="D14" s="88" t="s">
        <v>51</v>
      </c>
      <c r="E14" s="99">
        <f>ROUNDUP(E13/3.5,0)</f>
        <v>21</v>
      </c>
      <c r="F14" s="100">
        <v>3.5</v>
      </c>
      <c r="G14" s="101"/>
      <c r="H14" s="100"/>
      <c r="I14" s="101"/>
      <c r="J14" s="102"/>
      <c r="K14" s="93"/>
      <c r="L14" s="94"/>
      <c r="M14" s="94"/>
      <c r="N14" s="94"/>
      <c r="O14" s="94"/>
      <c r="P14" s="94"/>
      <c r="Q14" s="95"/>
      <c r="R14" s="96"/>
      <c r="S14" s="96"/>
      <c r="T14" s="96"/>
      <c r="U14" s="96"/>
    </row>
    <row r="15" spans="1:21" s="97" customFormat="1" x14ac:dyDescent="0.2">
      <c r="A15" s="88" t="str">
        <f t="shared" si="1"/>
        <v xml:space="preserve"> </v>
      </c>
      <c r="B15" s="98"/>
      <c r="C15" s="509" t="s">
        <v>52</v>
      </c>
      <c r="D15" s="88" t="s">
        <v>51</v>
      </c>
      <c r="E15" s="99">
        <f>E14+1</f>
        <v>22</v>
      </c>
      <c r="F15" s="100">
        <f>F14</f>
        <v>3.5</v>
      </c>
      <c r="G15" s="101"/>
      <c r="H15" s="100"/>
      <c r="I15" s="101"/>
      <c r="J15" s="102"/>
      <c r="K15" s="93"/>
      <c r="L15" s="94"/>
      <c r="M15" s="94"/>
      <c r="N15" s="94"/>
      <c r="O15" s="94"/>
      <c r="P15" s="94"/>
      <c r="Q15" s="95"/>
      <c r="R15" s="96"/>
      <c r="S15" s="96"/>
      <c r="T15" s="96"/>
      <c r="U15" s="96"/>
    </row>
    <row r="16" spans="1:21" s="97" customFormat="1" x14ac:dyDescent="0.2">
      <c r="A16" s="88">
        <f t="shared" si="1"/>
        <v>2</v>
      </c>
      <c r="B16" s="98" t="s">
        <v>47</v>
      </c>
      <c r="C16" s="509" t="s">
        <v>53</v>
      </c>
      <c r="D16" s="103" t="s">
        <v>49</v>
      </c>
      <c r="E16" s="104">
        <f>E13</f>
        <v>72</v>
      </c>
      <c r="F16" s="101"/>
      <c r="G16" s="101"/>
      <c r="H16" s="101"/>
      <c r="I16" s="101"/>
      <c r="J16" s="101"/>
      <c r="K16" s="93"/>
      <c r="L16" s="94"/>
      <c r="M16" s="94"/>
      <c r="N16" s="94"/>
      <c r="O16" s="94"/>
      <c r="P16" s="94"/>
      <c r="Q16" s="95"/>
      <c r="R16" s="96"/>
      <c r="S16" s="96"/>
      <c r="T16" s="96"/>
      <c r="U16" s="96"/>
    </row>
    <row r="17" spans="1:21" s="97" customFormat="1" x14ac:dyDescent="0.2">
      <c r="A17" s="88">
        <f t="shared" si="1"/>
        <v>3</v>
      </c>
      <c r="B17" s="98" t="s">
        <v>47</v>
      </c>
      <c r="C17" s="509" t="s">
        <v>54</v>
      </c>
      <c r="D17" s="88" t="s">
        <v>55</v>
      </c>
      <c r="E17" s="105">
        <f>60*17.2</f>
        <v>1032</v>
      </c>
      <c r="F17" s="101"/>
      <c r="G17" s="101"/>
      <c r="H17" s="101"/>
      <c r="I17" s="101"/>
      <c r="J17" s="101"/>
      <c r="K17" s="93"/>
      <c r="L17" s="94"/>
      <c r="M17" s="94"/>
      <c r="N17" s="94"/>
      <c r="O17" s="94"/>
      <c r="P17" s="94"/>
      <c r="Q17" s="95"/>
      <c r="R17" s="96"/>
      <c r="S17" s="96"/>
      <c r="T17" s="96"/>
      <c r="U17" s="96"/>
    </row>
    <row r="18" spans="1:21" s="97" customFormat="1" x14ac:dyDescent="0.2">
      <c r="A18" s="88" t="str">
        <f t="shared" si="1"/>
        <v xml:space="preserve"> </v>
      </c>
      <c r="B18" s="98"/>
      <c r="C18" s="509" t="s">
        <v>528</v>
      </c>
      <c r="D18" s="88" t="s">
        <v>55</v>
      </c>
      <c r="E18" s="104">
        <f>E17</f>
        <v>1032</v>
      </c>
      <c r="F18" s="100">
        <v>1</v>
      </c>
      <c r="G18" s="101"/>
      <c r="H18" s="100"/>
      <c r="I18" s="101"/>
      <c r="J18" s="101"/>
      <c r="K18" s="93"/>
      <c r="L18" s="94"/>
      <c r="M18" s="94"/>
      <c r="N18" s="94"/>
      <c r="O18" s="94"/>
      <c r="P18" s="94"/>
      <c r="Q18" s="95"/>
      <c r="R18" s="96"/>
      <c r="S18" s="96"/>
      <c r="T18" s="96"/>
      <c r="U18" s="96"/>
    </row>
    <row r="19" spans="1:21" s="107" customFormat="1" x14ac:dyDescent="0.2">
      <c r="A19" s="88">
        <f t="shared" si="1"/>
        <v>4</v>
      </c>
      <c r="B19" s="98" t="s">
        <v>47</v>
      </c>
      <c r="C19" s="509" t="s">
        <v>56</v>
      </c>
      <c r="D19" s="88" t="s">
        <v>51</v>
      </c>
      <c r="E19" s="104">
        <v>1</v>
      </c>
      <c r="F19" s="101"/>
      <c r="G19" s="101"/>
      <c r="H19" s="101"/>
      <c r="I19" s="101"/>
      <c r="J19" s="101"/>
      <c r="K19" s="93"/>
      <c r="L19" s="94"/>
      <c r="M19" s="94"/>
      <c r="N19" s="94"/>
      <c r="O19" s="94"/>
      <c r="P19" s="94"/>
      <c r="Q19" s="95"/>
      <c r="R19" s="106"/>
      <c r="S19" s="106"/>
      <c r="T19" s="106"/>
      <c r="U19" s="106"/>
    </row>
    <row r="20" spans="1:21" s="97" customFormat="1" ht="22.5" x14ac:dyDescent="0.2">
      <c r="A20" s="88" t="str">
        <f t="shared" si="1"/>
        <v xml:space="preserve"> </v>
      </c>
      <c r="B20" s="98"/>
      <c r="C20" s="509" t="s">
        <v>57</v>
      </c>
      <c r="D20" s="88" t="s">
        <v>58</v>
      </c>
      <c r="E20" s="104">
        <v>5</v>
      </c>
      <c r="F20" s="101"/>
      <c r="G20" s="101"/>
      <c r="H20" s="100"/>
      <c r="I20" s="101"/>
      <c r="J20" s="101"/>
      <c r="K20" s="93"/>
      <c r="L20" s="94"/>
      <c r="M20" s="94"/>
      <c r="N20" s="94"/>
      <c r="O20" s="94"/>
      <c r="P20" s="94"/>
      <c r="Q20" s="95"/>
      <c r="R20" s="96"/>
      <c r="S20" s="96"/>
      <c r="T20" s="96"/>
      <c r="U20" s="96"/>
    </row>
    <row r="21" spans="1:21" s="97" customFormat="1" x14ac:dyDescent="0.2">
      <c r="A21" s="88">
        <f t="shared" si="1"/>
        <v>5</v>
      </c>
      <c r="B21" s="98" t="s">
        <v>47</v>
      </c>
      <c r="C21" s="509" t="s">
        <v>59</v>
      </c>
      <c r="D21" s="88" t="s">
        <v>51</v>
      </c>
      <c r="E21" s="104">
        <v>1</v>
      </c>
      <c r="F21" s="101"/>
      <c r="G21" s="101"/>
      <c r="H21" s="101"/>
      <c r="I21" s="101"/>
      <c r="J21" s="101"/>
      <c r="K21" s="93"/>
      <c r="L21" s="94"/>
      <c r="M21" s="94"/>
      <c r="N21" s="94"/>
      <c r="O21" s="94"/>
      <c r="P21" s="94"/>
      <c r="Q21" s="95"/>
      <c r="R21" s="96"/>
      <c r="S21" s="96"/>
      <c r="T21" s="96"/>
      <c r="U21" s="96"/>
    </row>
    <row r="22" spans="1:21" s="97" customFormat="1" x14ac:dyDescent="0.2">
      <c r="A22" s="88">
        <f t="shared" si="1"/>
        <v>6</v>
      </c>
      <c r="B22" s="98" t="s">
        <v>47</v>
      </c>
      <c r="C22" s="509" t="s">
        <v>60</v>
      </c>
      <c r="D22" s="103" t="s">
        <v>51</v>
      </c>
      <c r="E22" s="104">
        <v>1</v>
      </c>
      <c r="F22" s="108"/>
      <c r="G22" s="101"/>
      <c r="H22" s="101"/>
      <c r="I22" s="101"/>
      <c r="J22" s="101"/>
      <c r="K22" s="93"/>
      <c r="L22" s="94"/>
      <c r="M22" s="94"/>
      <c r="N22" s="94"/>
      <c r="O22" s="94"/>
      <c r="P22" s="94"/>
      <c r="Q22" s="95"/>
      <c r="R22" s="96"/>
      <c r="S22" s="96"/>
      <c r="T22" s="96"/>
      <c r="U22" s="96"/>
    </row>
    <row r="23" spans="1:21" s="97" customFormat="1" x14ac:dyDescent="0.2">
      <c r="A23" s="88">
        <f t="shared" si="1"/>
        <v>7</v>
      </c>
      <c r="B23" s="98" t="s">
        <v>47</v>
      </c>
      <c r="C23" s="510" t="s">
        <v>61</v>
      </c>
      <c r="D23" s="109" t="s">
        <v>51</v>
      </c>
      <c r="E23" s="110">
        <v>1</v>
      </c>
      <c r="F23" s="88"/>
      <c r="G23" s="111"/>
      <c r="H23" s="101"/>
      <c r="I23" s="112"/>
      <c r="J23" s="112"/>
      <c r="K23" s="93"/>
      <c r="L23" s="94"/>
      <c r="M23" s="94"/>
      <c r="N23" s="94"/>
      <c r="O23" s="94"/>
      <c r="P23" s="94"/>
      <c r="Q23" s="95"/>
      <c r="R23" s="96"/>
      <c r="S23" s="96"/>
      <c r="T23" s="96"/>
      <c r="U23" s="96"/>
    </row>
    <row r="24" spans="1:21" s="97" customFormat="1" x14ac:dyDescent="0.2">
      <c r="A24" s="88">
        <f t="shared" si="1"/>
        <v>8</v>
      </c>
      <c r="B24" s="98" t="s">
        <v>47</v>
      </c>
      <c r="C24" s="509" t="s">
        <v>62</v>
      </c>
      <c r="D24" s="113" t="s">
        <v>55</v>
      </c>
      <c r="E24" s="114">
        <v>5</v>
      </c>
      <c r="F24" s="102"/>
      <c r="G24" s="115"/>
      <c r="H24" s="101"/>
      <c r="I24" s="115"/>
      <c r="J24" s="115"/>
      <c r="K24" s="93"/>
      <c r="L24" s="94"/>
      <c r="M24" s="94"/>
      <c r="N24" s="94"/>
      <c r="O24" s="94"/>
      <c r="P24" s="94"/>
      <c r="Q24" s="95"/>
      <c r="R24" s="96"/>
      <c r="S24" s="96"/>
      <c r="T24" s="96"/>
      <c r="U24" s="96"/>
    </row>
    <row r="25" spans="1:21" s="97" customFormat="1" ht="33.75" x14ac:dyDescent="0.2">
      <c r="A25" s="88">
        <f t="shared" si="1"/>
        <v>9</v>
      </c>
      <c r="B25" s="98" t="s">
        <v>47</v>
      </c>
      <c r="C25" s="511" t="s">
        <v>63</v>
      </c>
      <c r="D25" s="113" t="s">
        <v>55</v>
      </c>
      <c r="E25" s="116">
        <f>SUM(E28:E35)/1.1</f>
        <v>853.00000000000011</v>
      </c>
      <c r="F25" s="88"/>
      <c r="G25" s="101"/>
      <c r="H25" s="101"/>
      <c r="I25" s="101"/>
      <c r="J25" s="117"/>
      <c r="K25" s="93"/>
      <c r="L25" s="94"/>
      <c r="M25" s="94"/>
      <c r="N25" s="94"/>
      <c r="O25" s="94"/>
      <c r="P25" s="94"/>
      <c r="Q25" s="95"/>
      <c r="R25" s="96"/>
      <c r="S25" s="96"/>
      <c r="T25" s="96"/>
      <c r="U25" s="96"/>
    </row>
    <row r="26" spans="1:21" s="97" customFormat="1" x14ac:dyDescent="0.2">
      <c r="A26" s="88" t="str">
        <f t="shared" si="1"/>
        <v xml:space="preserve"> </v>
      </c>
      <c r="B26" s="88"/>
      <c r="C26" s="512" t="s">
        <v>529</v>
      </c>
      <c r="D26" s="119" t="s">
        <v>64</v>
      </c>
      <c r="E26" s="101">
        <f>ROUNDUP(E25*F26,2)</f>
        <v>213.25</v>
      </c>
      <c r="F26" s="100">
        <v>0.25</v>
      </c>
      <c r="G26" s="100"/>
      <c r="H26" s="120"/>
      <c r="I26" s="100"/>
      <c r="J26" s="100"/>
      <c r="K26" s="93"/>
      <c r="L26" s="94"/>
      <c r="M26" s="94"/>
      <c r="N26" s="94"/>
      <c r="O26" s="94"/>
      <c r="P26" s="94"/>
      <c r="Q26" s="95"/>
      <c r="R26" s="96"/>
      <c r="S26" s="96"/>
      <c r="T26" s="96"/>
      <c r="U26" s="96"/>
    </row>
    <row r="27" spans="1:21" s="97" customFormat="1" x14ac:dyDescent="0.2">
      <c r="A27" s="88" t="str">
        <f t="shared" si="1"/>
        <v xml:space="preserve"> </v>
      </c>
      <c r="B27" s="88"/>
      <c r="C27" s="512" t="s">
        <v>530</v>
      </c>
      <c r="D27" s="119" t="s">
        <v>64</v>
      </c>
      <c r="E27" s="101">
        <f>ROUNDUP(E25*F27,2)</f>
        <v>4265</v>
      </c>
      <c r="F27" s="100">
        <v>5</v>
      </c>
      <c r="G27" s="100"/>
      <c r="H27" s="120"/>
      <c r="I27" s="100"/>
      <c r="J27" s="100"/>
      <c r="K27" s="93"/>
      <c r="L27" s="94"/>
      <c r="M27" s="94"/>
      <c r="N27" s="94"/>
      <c r="O27" s="94"/>
      <c r="P27" s="94"/>
      <c r="Q27" s="95"/>
      <c r="R27" s="96"/>
      <c r="S27" s="96"/>
      <c r="T27" s="96"/>
      <c r="U27" s="96"/>
    </row>
    <row r="28" spans="1:21" s="97" customFormat="1" ht="29.25" x14ac:dyDescent="0.2">
      <c r="A28" s="88">
        <f t="shared" si="1"/>
        <v>10</v>
      </c>
      <c r="B28" s="88" t="str">
        <f>'001'!A28</f>
        <v>S1</v>
      </c>
      <c r="C28" s="513" t="str">
        <f>'001'!B28</f>
        <v>Vieglbetona paneļu ārējās garansienas siltinājums  Apmetuma sistēma virs siltinājuma (AS-1) Siltinājums - fasādes akmensvate; λ=0,036W/mK b=170mm. Līmjava Gruntējums, Esošā siena vieglbetona bloki b=250mm</v>
      </c>
      <c r="D28" s="113" t="s">
        <v>55</v>
      </c>
      <c r="E28" s="116">
        <f>'001'!D28*F28</f>
        <v>203.50000000000003</v>
      </c>
      <c r="F28" s="88">
        <v>1.1000000000000001</v>
      </c>
      <c r="G28" s="88"/>
      <c r="H28" s="88"/>
      <c r="I28" s="88"/>
      <c r="J28" s="101"/>
      <c r="K28" s="93"/>
      <c r="L28" s="94"/>
      <c r="M28" s="94"/>
      <c r="N28" s="94"/>
      <c r="O28" s="94"/>
      <c r="P28" s="94"/>
      <c r="Q28" s="95"/>
      <c r="R28" s="96"/>
      <c r="S28" s="96"/>
      <c r="T28" s="96"/>
      <c r="U28" s="96"/>
    </row>
    <row r="29" spans="1:21" s="97" customFormat="1" ht="29.25" x14ac:dyDescent="0.2">
      <c r="A29" s="88">
        <f t="shared" si="1"/>
        <v>11</v>
      </c>
      <c r="B29" s="88" t="str">
        <f>'001'!A29</f>
        <v>S2</v>
      </c>
      <c r="C29" s="513" t="str">
        <f>'001'!B29</f>
        <v>Gala ārsienas siltinājums.  Apmetuma sistēma virs siltinājuma (AS-1) Siltinājums - fasādes akmensvate; λ=0,036W/mK b=170mm. Līmjava Gruntējums, Esošā siena vieglbetona bloki b=510mm</v>
      </c>
      <c r="D29" s="113" t="s">
        <v>55</v>
      </c>
      <c r="E29" s="116">
        <f>'001'!D29*F29</f>
        <v>396.00000000000006</v>
      </c>
      <c r="F29" s="88">
        <f t="shared" ref="F29:F35" si="2">F28</f>
        <v>1.1000000000000001</v>
      </c>
      <c r="G29" s="88"/>
      <c r="H29" s="88"/>
      <c r="I29" s="88"/>
      <c r="J29" s="101"/>
      <c r="K29" s="93"/>
      <c r="L29" s="94"/>
      <c r="M29" s="94"/>
      <c r="N29" s="94"/>
      <c r="O29" s="94"/>
      <c r="P29" s="94"/>
      <c r="Q29" s="95"/>
      <c r="R29" s="96"/>
      <c r="S29" s="96"/>
      <c r="T29" s="96"/>
      <c r="U29" s="96"/>
    </row>
    <row r="30" spans="1:21" s="97" customFormat="1" ht="39" x14ac:dyDescent="0.2">
      <c r="A30" s="88">
        <f t="shared" si="1"/>
        <v>12</v>
      </c>
      <c r="B30" s="88" t="str">
        <f>'001'!A31</f>
        <v>S4</v>
      </c>
      <c r="C30" s="514" t="str">
        <f>'001'!B31</f>
        <v>Lodžiju starpsienu siltinājums.  Apmetuma sistēma virs siltinājuma (AS-2) Siltinājums - fasādes akmensvate; λ=0,037 W/mK b=30mm. Līmjava Gruntējums, Esošā dzelzsbetona starpsiena=100mm, gruntējums, līmjava, Siltinājums - fasādes akmensvate; λ=0,037 W/mK b=30mm.</v>
      </c>
      <c r="D30" s="113" t="s">
        <v>55</v>
      </c>
      <c r="E30" s="116">
        <f>'001'!D31*F30</f>
        <v>15.400000000000002</v>
      </c>
      <c r="F30" s="88">
        <f t="shared" si="2"/>
        <v>1.1000000000000001</v>
      </c>
      <c r="G30" s="100"/>
      <c r="H30" s="121"/>
      <c r="I30" s="122"/>
      <c r="J30" s="122"/>
      <c r="K30" s="93"/>
      <c r="L30" s="94"/>
      <c r="M30" s="94"/>
      <c r="N30" s="94"/>
      <c r="O30" s="94"/>
      <c r="P30" s="94"/>
      <c r="Q30" s="95"/>
      <c r="R30" s="96"/>
      <c r="S30" s="96"/>
      <c r="T30" s="96"/>
      <c r="U30" s="96"/>
    </row>
    <row r="31" spans="1:21" s="97" customFormat="1" ht="29.25" x14ac:dyDescent="0.2">
      <c r="A31" s="88">
        <f t="shared" si="1"/>
        <v>13</v>
      </c>
      <c r="B31" s="88" t="str">
        <f>'001'!A32</f>
        <v>S5</v>
      </c>
      <c r="C31" s="514" t="str">
        <f>'001'!B32</f>
        <v>Ārsienu siltinājums. Apmetuma sistēma virs siltinājuma (AS-1 vai AS-2). Grunts, Siltinājums b=50mm, λ=0,021 W/mK, līmjava, grunts, Esošā siena vieglbetona panelis b = 250 mm</v>
      </c>
      <c r="D31" s="113" t="s">
        <v>55</v>
      </c>
      <c r="E31" s="116">
        <f>'001'!D32*F31</f>
        <v>133.10000000000002</v>
      </c>
      <c r="F31" s="88">
        <f t="shared" si="2"/>
        <v>1.1000000000000001</v>
      </c>
      <c r="G31" s="100"/>
      <c r="H31" s="121"/>
      <c r="I31" s="122"/>
      <c r="J31" s="122"/>
      <c r="K31" s="93"/>
      <c r="L31" s="94"/>
      <c r="M31" s="94"/>
      <c r="N31" s="94"/>
      <c r="O31" s="94"/>
      <c r="P31" s="94"/>
      <c r="Q31" s="95"/>
      <c r="R31" s="96"/>
      <c r="S31" s="96"/>
      <c r="T31" s="96"/>
      <c r="U31" s="96"/>
    </row>
    <row r="32" spans="1:21" s="97" customFormat="1" ht="29.25" x14ac:dyDescent="0.2">
      <c r="A32" s="88">
        <f t="shared" si="1"/>
        <v>14</v>
      </c>
      <c r="B32" s="88" t="str">
        <f>'001'!A33</f>
        <v>S6</v>
      </c>
      <c r="C32" s="513" t="str">
        <f>'001'!B33</f>
        <v>Vieglbetona paneļu ārsienu siltinājums.  Apmetuma sistēma virs siltinājuma (AS-2) Siltinājums - fasādes akmensvate; λ=0,037 W/mK b=80mm. Līmjava Gruntējums, Esošā siena vieglbetona panelis=160mm</v>
      </c>
      <c r="D32" s="113" t="s">
        <v>55</v>
      </c>
      <c r="E32" s="116">
        <f>'001'!D33*F32</f>
        <v>7.7000000000000011</v>
      </c>
      <c r="F32" s="88">
        <f t="shared" si="2"/>
        <v>1.1000000000000001</v>
      </c>
      <c r="G32" s="100"/>
      <c r="H32" s="121"/>
      <c r="I32" s="122"/>
      <c r="J32" s="122"/>
      <c r="K32" s="93"/>
      <c r="L32" s="94"/>
      <c r="M32" s="94"/>
      <c r="N32" s="94"/>
      <c r="O32" s="94"/>
      <c r="P32" s="94"/>
      <c r="Q32" s="95"/>
      <c r="R32" s="96"/>
      <c r="S32" s="96"/>
      <c r="T32" s="96"/>
      <c r="U32" s="96"/>
    </row>
    <row r="33" spans="1:21" s="97" customFormat="1" ht="29.25" x14ac:dyDescent="0.2">
      <c r="A33" s="88">
        <f t="shared" si="1"/>
        <v>15</v>
      </c>
      <c r="B33" s="88" t="str">
        <f>'001'!A34</f>
        <v>S7</v>
      </c>
      <c r="C33" s="514" t="str">
        <f>'001'!B34</f>
        <v>Tehniskās stāva siltinājums. Apmetums, grunts, Siltumizolācija, λ=0,034 W/mK, b=50 mm. Līmjava. Vertikālā hidroizolācija. Gruntējums. Esošā  betona bloku siena b= 250 mm</v>
      </c>
      <c r="D33" s="113" t="s">
        <v>55</v>
      </c>
      <c r="E33" s="116">
        <f>'001'!D34*F33</f>
        <v>132</v>
      </c>
      <c r="F33" s="88">
        <f t="shared" si="2"/>
        <v>1.1000000000000001</v>
      </c>
      <c r="G33" s="100"/>
      <c r="H33" s="121"/>
      <c r="I33" s="122"/>
      <c r="J33" s="122"/>
      <c r="K33" s="93"/>
      <c r="L33" s="94"/>
      <c r="M33" s="94"/>
      <c r="N33" s="94"/>
      <c r="O33" s="94"/>
      <c r="P33" s="94"/>
      <c r="Q33" s="95"/>
      <c r="R33" s="96"/>
      <c r="S33" s="96"/>
      <c r="T33" s="96"/>
      <c r="U33" s="96"/>
    </row>
    <row r="34" spans="1:21" s="97" customFormat="1" ht="29.25" x14ac:dyDescent="0.2">
      <c r="A34" s="88">
        <f t="shared" si="1"/>
        <v>16</v>
      </c>
      <c r="B34" s="88" t="str">
        <f>'001'!A35</f>
        <v>S8</v>
      </c>
      <c r="C34" s="513" t="str">
        <f>'001'!B35</f>
        <v>Kāpņu telpas siena bēniņos. Apmetums un ūdens emulsijas krāsa. Grunts, līmjava, Siltumizolācija, akmens vate, λ=0,036 W/mK, b=120 mm. Līmjava. Gruntējums. Esošā  betona paneļu siena b= 250 mm</v>
      </c>
      <c r="D34" s="113" t="s">
        <v>55</v>
      </c>
      <c r="E34" s="116">
        <f>'001'!D35*F34</f>
        <v>23.1</v>
      </c>
      <c r="F34" s="88">
        <f t="shared" si="2"/>
        <v>1.1000000000000001</v>
      </c>
      <c r="G34" s="100"/>
      <c r="H34" s="121"/>
      <c r="I34" s="122"/>
      <c r="J34" s="122"/>
      <c r="K34" s="93"/>
      <c r="L34" s="94"/>
      <c r="M34" s="94"/>
      <c r="N34" s="94"/>
      <c r="O34" s="94"/>
      <c r="P34" s="94"/>
      <c r="Q34" s="95"/>
      <c r="R34" s="96"/>
      <c r="S34" s="96"/>
      <c r="T34" s="96"/>
      <c r="U34" s="96"/>
    </row>
    <row r="35" spans="1:21" s="97" customFormat="1" ht="39" x14ac:dyDescent="0.2">
      <c r="A35" s="88">
        <f t="shared" si="1"/>
        <v>17</v>
      </c>
      <c r="B35" s="88" t="str">
        <f>'001'!A36</f>
        <v>P5</v>
      </c>
      <c r="C35" s="513" t="str">
        <f>'001'!B36</f>
        <v>Siltinājums zem dzīvojamām telpām. Atjaunotā betona kārta, Esošais pārsegums -betona pārsegums b=220mm.Līmjava. Siltinājums - fasādes akmensvate; λ=0,036W/mK b=170mm. Līmjava uz stiklšķiedra sieta, ārējā apdare (krāsots struktūrapmetums).</v>
      </c>
      <c r="D35" s="113" t="s">
        <v>55</v>
      </c>
      <c r="E35" s="116">
        <f>'001'!D36*F35</f>
        <v>27.500000000000004</v>
      </c>
      <c r="F35" s="88">
        <f t="shared" si="2"/>
        <v>1.1000000000000001</v>
      </c>
      <c r="G35" s="100"/>
      <c r="H35" s="121"/>
      <c r="I35" s="122"/>
      <c r="J35" s="122"/>
      <c r="K35" s="93"/>
      <c r="L35" s="94"/>
      <c r="M35" s="94"/>
      <c r="N35" s="94"/>
      <c r="O35" s="94"/>
      <c r="P35" s="94"/>
      <c r="Q35" s="95"/>
      <c r="R35" s="96"/>
      <c r="S35" s="96"/>
      <c r="T35" s="96"/>
      <c r="U35" s="96"/>
    </row>
    <row r="36" spans="1:21" s="97" customFormat="1" x14ac:dyDescent="0.2">
      <c r="A36" s="88" t="str">
        <f t="shared" si="1"/>
        <v xml:space="preserve"> </v>
      </c>
      <c r="B36" s="88"/>
      <c r="C36" s="509" t="s">
        <v>583</v>
      </c>
      <c r="D36" s="88" t="s">
        <v>51</v>
      </c>
      <c r="E36" s="123">
        <f>(E28+E29+E34+E35)*F36</f>
        <v>3900.6000000000008</v>
      </c>
      <c r="F36" s="101">
        <v>6</v>
      </c>
      <c r="G36" s="101"/>
      <c r="H36" s="101"/>
      <c r="I36" s="88"/>
      <c r="J36" s="101"/>
      <c r="K36" s="93"/>
      <c r="L36" s="94"/>
      <c r="M36" s="94"/>
      <c r="N36" s="94"/>
      <c r="O36" s="94"/>
      <c r="P36" s="94"/>
      <c r="Q36" s="95"/>
      <c r="R36" s="96"/>
      <c r="S36" s="96"/>
      <c r="T36" s="96"/>
      <c r="U36" s="96"/>
    </row>
    <row r="37" spans="1:21" s="97" customFormat="1" x14ac:dyDescent="0.2">
      <c r="A37" s="88" t="str">
        <f t="shared" si="1"/>
        <v xml:space="preserve"> </v>
      </c>
      <c r="B37" s="88"/>
      <c r="C37" s="509" t="s">
        <v>584</v>
      </c>
      <c r="D37" s="88" t="s">
        <v>51</v>
      </c>
      <c r="E37" s="123">
        <f>(E31+E32+E33)*F37</f>
        <v>1636.8000000000002</v>
      </c>
      <c r="F37" s="101">
        <v>6</v>
      </c>
      <c r="G37" s="101"/>
      <c r="H37" s="101"/>
      <c r="I37" s="88"/>
      <c r="J37" s="101"/>
      <c r="K37" s="93"/>
      <c r="L37" s="94"/>
      <c r="M37" s="94"/>
      <c r="N37" s="94"/>
      <c r="O37" s="94"/>
      <c r="P37" s="94"/>
      <c r="Q37" s="95"/>
      <c r="R37" s="96"/>
      <c r="S37" s="96"/>
      <c r="T37" s="96"/>
      <c r="U37" s="96"/>
    </row>
    <row r="38" spans="1:21" s="97" customFormat="1" x14ac:dyDescent="0.2">
      <c r="A38" s="88" t="str">
        <f t="shared" si="1"/>
        <v xml:space="preserve"> </v>
      </c>
      <c r="B38" s="88"/>
      <c r="C38" s="509" t="s">
        <v>585</v>
      </c>
      <c r="D38" s="88" t="s">
        <v>51</v>
      </c>
      <c r="E38" s="123">
        <f>E30*F38</f>
        <v>92.4</v>
      </c>
      <c r="F38" s="101">
        <v>6</v>
      </c>
      <c r="G38" s="101"/>
      <c r="H38" s="101"/>
      <c r="I38" s="88"/>
      <c r="J38" s="101"/>
      <c r="K38" s="93"/>
      <c r="L38" s="94"/>
      <c r="M38" s="94"/>
      <c r="N38" s="94"/>
      <c r="O38" s="94"/>
      <c r="P38" s="94"/>
      <c r="Q38" s="95"/>
      <c r="R38" s="96"/>
      <c r="S38" s="96"/>
      <c r="T38" s="96"/>
      <c r="U38" s="96"/>
    </row>
    <row r="39" spans="1:21" s="97" customFormat="1" ht="45" x14ac:dyDescent="0.2">
      <c r="A39" s="88">
        <f t="shared" si="1"/>
        <v>18</v>
      </c>
      <c r="B39" s="98" t="s">
        <v>47</v>
      </c>
      <c r="C39" s="512" t="s">
        <v>531</v>
      </c>
      <c r="D39" s="88" t="s">
        <v>55</v>
      </c>
      <c r="E39" s="101">
        <f>E25</f>
        <v>853.00000000000011</v>
      </c>
      <c r="F39" s="100"/>
      <c r="G39" s="100"/>
      <c r="H39" s="101"/>
      <c r="I39" s="122"/>
      <c r="J39" s="122"/>
      <c r="K39" s="93"/>
      <c r="L39" s="94"/>
      <c r="M39" s="94"/>
      <c r="N39" s="94"/>
      <c r="O39" s="94"/>
      <c r="P39" s="94"/>
      <c r="Q39" s="95"/>
      <c r="R39" s="96"/>
      <c r="S39" s="96"/>
      <c r="T39" s="96"/>
      <c r="U39" s="96"/>
    </row>
    <row r="40" spans="1:21" s="97" customFormat="1" x14ac:dyDescent="0.2">
      <c r="A40" s="88" t="str">
        <f t="shared" si="1"/>
        <v xml:space="preserve"> </v>
      </c>
      <c r="B40" s="98"/>
      <c r="C40" s="512" t="s">
        <v>530</v>
      </c>
      <c r="D40" s="119" t="s">
        <v>64</v>
      </c>
      <c r="E40" s="101">
        <f>ROUNDUP(E39*F40,2)</f>
        <v>4265</v>
      </c>
      <c r="F40" s="100">
        <v>5</v>
      </c>
      <c r="G40" s="100"/>
      <c r="H40" s="120"/>
      <c r="I40" s="100"/>
      <c r="J40" s="100"/>
      <c r="K40" s="93"/>
      <c r="L40" s="94"/>
      <c r="M40" s="94"/>
      <c r="N40" s="94"/>
      <c r="O40" s="94"/>
      <c r="P40" s="94"/>
      <c r="Q40" s="95"/>
      <c r="R40" s="96"/>
      <c r="S40" s="96"/>
      <c r="T40" s="96"/>
      <c r="U40" s="96"/>
    </row>
    <row r="41" spans="1:21" s="97" customFormat="1" x14ac:dyDescent="0.2">
      <c r="A41" s="88" t="str">
        <f t="shared" si="1"/>
        <v xml:space="preserve"> </v>
      </c>
      <c r="B41" s="98"/>
      <c r="C41" s="512" t="s">
        <v>65</v>
      </c>
      <c r="D41" s="124" t="s">
        <v>55</v>
      </c>
      <c r="E41" s="101">
        <f>ROUNDUP(E39*F41,2)</f>
        <v>1876.6</v>
      </c>
      <c r="F41" s="100">
        <v>2.2000000000000002</v>
      </c>
      <c r="G41" s="100"/>
      <c r="H41" s="120"/>
      <c r="I41" s="100"/>
      <c r="J41" s="100"/>
      <c r="K41" s="93"/>
      <c r="L41" s="94"/>
      <c r="M41" s="94"/>
      <c r="N41" s="94"/>
      <c r="O41" s="94"/>
      <c r="P41" s="94"/>
      <c r="Q41" s="95"/>
      <c r="R41" s="96"/>
      <c r="S41" s="96"/>
      <c r="T41" s="96"/>
      <c r="U41" s="96"/>
    </row>
    <row r="42" spans="1:21" s="97" customFormat="1" x14ac:dyDescent="0.2">
      <c r="A42" s="88" t="str">
        <f t="shared" si="1"/>
        <v xml:space="preserve"> </v>
      </c>
      <c r="B42" s="125"/>
      <c r="C42" s="512" t="s">
        <v>529</v>
      </c>
      <c r="D42" s="119" t="s">
        <v>64</v>
      </c>
      <c r="E42" s="101">
        <f>ROUNDUP(E39*F42,2)</f>
        <v>255.9</v>
      </c>
      <c r="F42" s="100">
        <v>0.30000000000000004</v>
      </c>
      <c r="G42" s="100"/>
      <c r="H42" s="120"/>
      <c r="I42" s="100"/>
      <c r="J42" s="100"/>
      <c r="K42" s="93"/>
      <c r="L42" s="94"/>
      <c r="M42" s="94"/>
      <c r="N42" s="94"/>
      <c r="O42" s="94"/>
      <c r="P42" s="94"/>
      <c r="Q42" s="95"/>
      <c r="R42" s="96"/>
      <c r="S42" s="96"/>
      <c r="T42" s="96"/>
      <c r="U42" s="96"/>
    </row>
    <row r="43" spans="1:21" s="97" customFormat="1" x14ac:dyDescent="0.2">
      <c r="A43" s="88" t="str">
        <f t="shared" si="1"/>
        <v xml:space="preserve"> </v>
      </c>
      <c r="B43" s="125"/>
      <c r="C43" s="512" t="s">
        <v>530</v>
      </c>
      <c r="D43" s="119" t="s">
        <v>64</v>
      </c>
      <c r="E43" s="101">
        <f>ROUNDUP(E39*F43,2)</f>
        <v>4265</v>
      </c>
      <c r="F43" s="100">
        <v>5</v>
      </c>
      <c r="G43" s="100"/>
      <c r="H43" s="120"/>
      <c r="I43" s="100"/>
      <c r="J43" s="100"/>
      <c r="K43" s="93"/>
      <c r="L43" s="94"/>
      <c r="M43" s="94"/>
      <c r="N43" s="94"/>
      <c r="O43" s="94"/>
      <c r="P43" s="94"/>
      <c r="Q43" s="95"/>
      <c r="R43" s="96"/>
      <c r="S43" s="96"/>
      <c r="T43" s="96"/>
      <c r="U43" s="96"/>
    </row>
    <row r="44" spans="1:21" s="97" customFormat="1" x14ac:dyDescent="0.2">
      <c r="A44" s="88" t="str">
        <f t="shared" si="1"/>
        <v xml:space="preserve"> </v>
      </c>
      <c r="B44" s="125"/>
      <c r="C44" s="512" t="s">
        <v>532</v>
      </c>
      <c r="D44" s="119" t="s">
        <v>64</v>
      </c>
      <c r="E44" s="101">
        <f>ROUNDUP(E39*F44,2)</f>
        <v>3156.1</v>
      </c>
      <c r="F44" s="100">
        <v>3.7</v>
      </c>
      <c r="G44" s="100"/>
      <c r="H44" s="120"/>
      <c r="I44" s="100"/>
      <c r="J44" s="100"/>
      <c r="K44" s="93"/>
      <c r="L44" s="94"/>
      <c r="M44" s="94"/>
      <c r="N44" s="94"/>
      <c r="O44" s="94"/>
      <c r="P44" s="94"/>
      <c r="Q44" s="95"/>
      <c r="R44" s="96"/>
      <c r="S44" s="96"/>
      <c r="T44" s="96"/>
      <c r="U44" s="96"/>
    </row>
    <row r="45" spans="1:21" s="97" customFormat="1" x14ac:dyDescent="0.2">
      <c r="A45" s="88" t="str">
        <f t="shared" si="1"/>
        <v xml:space="preserve"> </v>
      </c>
      <c r="B45" s="125"/>
      <c r="C45" s="512" t="s">
        <v>66</v>
      </c>
      <c r="D45" s="119" t="s">
        <v>67</v>
      </c>
      <c r="E45" s="101">
        <f>ROUNDUP(E39*F45,0)</f>
        <v>77</v>
      </c>
      <c r="F45" s="100">
        <v>0.09</v>
      </c>
      <c r="G45" s="100"/>
      <c r="H45" s="120"/>
      <c r="I45" s="100"/>
      <c r="J45" s="100"/>
      <c r="K45" s="93"/>
      <c r="L45" s="94"/>
      <c r="M45" s="94"/>
      <c r="N45" s="94"/>
      <c r="O45" s="94"/>
      <c r="P45" s="94"/>
      <c r="Q45" s="95"/>
      <c r="R45" s="96"/>
      <c r="S45" s="96"/>
      <c r="T45" s="96"/>
      <c r="U45" s="96"/>
    </row>
    <row r="46" spans="1:21" s="97" customFormat="1" ht="22.5" x14ac:dyDescent="0.2">
      <c r="A46" s="88">
        <f t="shared" si="1"/>
        <v>19</v>
      </c>
      <c r="B46" s="98" t="s">
        <v>47</v>
      </c>
      <c r="C46" s="515" t="s">
        <v>593</v>
      </c>
      <c r="D46" s="124" t="s">
        <v>55</v>
      </c>
      <c r="E46" s="126">
        <f>'001'!M22</f>
        <v>175.79</v>
      </c>
      <c r="F46" s="100"/>
      <c r="G46" s="100"/>
      <c r="H46" s="101"/>
      <c r="I46" s="122"/>
      <c r="J46" s="122"/>
      <c r="K46" s="93"/>
      <c r="L46" s="94"/>
      <c r="M46" s="94"/>
      <c r="N46" s="94"/>
      <c r="O46" s="94"/>
      <c r="P46" s="94"/>
      <c r="Q46" s="95"/>
      <c r="R46" s="96"/>
      <c r="S46" s="96"/>
      <c r="T46" s="96"/>
      <c r="U46" s="96"/>
    </row>
    <row r="47" spans="1:21" s="97" customFormat="1" x14ac:dyDescent="0.2">
      <c r="A47" s="88" t="str">
        <f t="shared" si="1"/>
        <v xml:space="preserve"> </v>
      </c>
      <c r="B47" s="125"/>
      <c r="C47" s="512" t="s">
        <v>529</v>
      </c>
      <c r="D47" s="125" t="s">
        <v>64</v>
      </c>
      <c r="E47" s="100">
        <f>E46*F47</f>
        <v>35.158000000000001</v>
      </c>
      <c r="F47" s="100">
        <v>0.2</v>
      </c>
      <c r="G47" s="100"/>
      <c r="H47" s="100"/>
      <c r="I47" s="100"/>
      <c r="J47" s="100"/>
      <c r="K47" s="93"/>
      <c r="L47" s="94"/>
      <c r="M47" s="94"/>
      <c r="N47" s="94"/>
      <c r="O47" s="94"/>
      <c r="P47" s="94"/>
      <c r="Q47" s="95"/>
      <c r="R47" s="96"/>
      <c r="S47" s="96"/>
      <c r="T47" s="96"/>
      <c r="U47" s="96"/>
    </row>
    <row r="48" spans="1:21" s="97" customFormat="1" x14ac:dyDescent="0.2">
      <c r="A48" s="88" t="str">
        <f t="shared" si="1"/>
        <v xml:space="preserve"> </v>
      </c>
      <c r="B48" s="125"/>
      <c r="C48" s="512" t="s">
        <v>533</v>
      </c>
      <c r="D48" s="88" t="s">
        <v>55</v>
      </c>
      <c r="E48" s="100">
        <f>E46*F48</f>
        <v>18.457949999999997</v>
      </c>
      <c r="F48" s="100">
        <v>0.105</v>
      </c>
      <c r="G48" s="100"/>
      <c r="H48" s="100"/>
      <c r="I48" s="100"/>
      <c r="J48" s="100"/>
      <c r="K48" s="93"/>
      <c r="L48" s="94"/>
      <c r="M48" s="94"/>
      <c r="N48" s="94"/>
      <c r="O48" s="94"/>
      <c r="P48" s="94"/>
      <c r="Q48" s="95"/>
      <c r="R48" s="96"/>
      <c r="S48" s="96"/>
      <c r="T48" s="96"/>
      <c r="U48" s="96"/>
    </row>
    <row r="49" spans="1:21" s="97" customFormat="1" x14ac:dyDescent="0.2">
      <c r="A49" s="88" t="str">
        <f t="shared" si="1"/>
        <v xml:space="preserve"> </v>
      </c>
      <c r="B49" s="125"/>
      <c r="C49" s="512" t="s">
        <v>530</v>
      </c>
      <c r="D49" s="125" t="s">
        <v>64</v>
      </c>
      <c r="E49" s="100">
        <f>E46*F49</f>
        <v>158.21099999999998</v>
      </c>
      <c r="F49" s="100">
        <v>0.9</v>
      </c>
      <c r="G49" s="100"/>
      <c r="H49" s="100"/>
      <c r="I49" s="100"/>
      <c r="J49" s="100"/>
      <c r="K49" s="93"/>
      <c r="L49" s="94"/>
      <c r="M49" s="94"/>
      <c r="N49" s="94"/>
      <c r="O49" s="94"/>
      <c r="P49" s="94"/>
      <c r="Q49" s="95"/>
      <c r="R49" s="96"/>
      <c r="S49" s="96"/>
      <c r="T49" s="96"/>
      <c r="U49" s="96"/>
    </row>
    <row r="50" spans="1:21" s="97" customFormat="1" x14ac:dyDescent="0.2">
      <c r="A50" s="88" t="str">
        <f t="shared" si="1"/>
        <v xml:space="preserve"> </v>
      </c>
      <c r="B50" s="125"/>
      <c r="C50" s="512" t="s">
        <v>585</v>
      </c>
      <c r="D50" s="125" t="s">
        <v>51</v>
      </c>
      <c r="E50" s="100">
        <f>E46*F50</f>
        <v>105.474</v>
      </c>
      <c r="F50" s="100">
        <v>0.60000000000000009</v>
      </c>
      <c r="G50" s="100"/>
      <c r="H50" s="100"/>
      <c r="I50" s="100"/>
      <c r="J50" s="100"/>
      <c r="K50" s="93"/>
      <c r="L50" s="94"/>
      <c r="M50" s="94"/>
      <c r="N50" s="94"/>
      <c r="O50" s="94"/>
      <c r="P50" s="94"/>
      <c r="Q50" s="95"/>
      <c r="R50" s="96"/>
      <c r="S50" s="96"/>
      <c r="T50" s="96"/>
      <c r="U50" s="96"/>
    </row>
    <row r="51" spans="1:21" s="97" customFormat="1" x14ac:dyDescent="0.2">
      <c r="A51" s="88" t="str">
        <f t="shared" si="1"/>
        <v xml:space="preserve"> </v>
      </c>
      <c r="B51" s="125"/>
      <c r="C51" s="512" t="s">
        <v>530</v>
      </c>
      <c r="D51" s="125" t="s">
        <v>64</v>
      </c>
      <c r="E51" s="100">
        <f>E46*F51</f>
        <v>168.75839999999999</v>
      </c>
      <c r="F51" s="100">
        <v>0.96</v>
      </c>
      <c r="G51" s="100"/>
      <c r="H51" s="100"/>
      <c r="I51" s="100"/>
      <c r="J51" s="100"/>
      <c r="K51" s="93"/>
      <c r="L51" s="94"/>
      <c r="M51" s="94"/>
      <c r="N51" s="94"/>
      <c r="O51" s="94"/>
      <c r="P51" s="94"/>
      <c r="Q51" s="95"/>
      <c r="R51" s="96"/>
      <c r="S51" s="96"/>
      <c r="T51" s="96"/>
      <c r="U51" s="96"/>
    </row>
    <row r="52" spans="1:21" s="97" customFormat="1" x14ac:dyDescent="0.2">
      <c r="A52" s="88" t="str">
        <f t="shared" si="1"/>
        <v xml:space="preserve"> </v>
      </c>
      <c r="B52" s="125"/>
      <c r="C52" s="512" t="s">
        <v>65</v>
      </c>
      <c r="D52" s="88" t="s">
        <v>55</v>
      </c>
      <c r="E52" s="100">
        <f>E46*F52</f>
        <v>19.3369</v>
      </c>
      <c r="F52" s="100">
        <v>0.11</v>
      </c>
      <c r="G52" s="100"/>
      <c r="H52" s="100"/>
      <c r="I52" s="100"/>
      <c r="J52" s="100"/>
      <c r="K52" s="93"/>
      <c r="L52" s="94"/>
      <c r="M52" s="94"/>
      <c r="N52" s="94"/>
      <c r="O52" s="94"/>
      <c r="P52" s="94"/>
      <c r="Q52" s="95"/>
      <c r="R52" s="96"/>
      <c r="S52" s="96"/>
      <c r="T52" s="96"/>
      <c r="U52" s="96"/>
    </row>
    <row r="53" spans="1:21" s="97" customFormat="1" ht="22.5" x14ac:dyDescent="0.2">
      <c r="A53" s="88">
        <f t="shared" si="1"/>
        <v>20</v>
      </c>
      <c r="B53" s="98" t="s">
        <v>47</v>
      </c>
      <c r="C53" s="512" t="s">
        <v>69</v>
      </c>
      <c r="D53" s="127" t="s">
        <v>49</v>
      </c>
      <c r="E53" s="128">
        <f>E46</f>
        <v>175.79</v>
      </c>
      <c r="F53" s="100"/>
      <c r="G53" s="100"/>
      <c r="H53" s="101"/>
      <c r="I53" s="122"/>
      <c r="J53" s="122"/>
      <c r="K53" s="93"/>
      <c r="L53" s="94"/>
      <c r="M53" s="94"/>
      <c r="N53" s="94"/>
      <c r="O53" s="94"/>
      <c r="P53" s="94"/>
      <c r="Q53" s="95"/>
      <c r="R53" s="96"/>
      <c r="S53" s="96"/>
      <c r="T53" s="96"/>
      <c r="U53" s="96"/>
    </row>
    <row r="54" spans="1:21" s="97" customFormat="1" x14ac:dyDescent="0.2">
      <c r="A54" s="88" t="str">
        <f t="shared" si="1"/>
        <v xml:space="preserve"> </v>
      </c>
      <c r="B54" s="125"/>
      <c r="C54" s="512" t="s">
        <v>530</v>
      </c>
      <c r="D54" s="125" t="s">
        <v>64</v>
      </c>
      <c r="E54" s="100">
        <f>E53*F54</f>
        <v>168.75839999999999</v>
      </c>
      <c r="F54" s="100">
        <v>0.96</v>
      </c>
      <c r="G54" s="100"/>
      <c r="H54" s="100"/>
      <c r="I54" s="100"/>
      <c r="J54" s="100"/>
      <c r="K54" s="93"/>
      <c r="L54" s="94"/>
      <c r="M54" s="94"/>
      <c r="N54" s="94"/>
      <c r="O54" s="94"/>
      <c r="P54" s="94"/>
      <c r="Q54" s="95"/>
      <c r="R54" s="96"/>
      <c r="S54" s="96"/>
      <c r="T54" s="96"/>
      <c r="U54" s="96"/>
    </row>
    <row r="55" spans="1:21" s="97" customFormat="1" x14ac:dyDescent="0.2">
      <c r="A55" s="88" t="str">
        <f t="shared" si="1"/>
        <v xml:space="preserve"> </v>
      </c>
      <c r="B55" s="125"/>
      <c r="C55" s="512" t="s">
        <v>65</v>
      </c>
      <c r="D55" s="125" t="s">
        <v>55</v>
      </c>
      <c r="E55" s="100">
        <f>E53*F55</f>
        <v>26.368499999999997</v>
      </c>
      <c r="F55" s="100">
        <v>0.15</v>
      </c>
      <c r="G55" s="100"/>
      <c r="H55" s="100"/>
      <c r="I55" s="100"/>
      <c r="J55" s="100"/>
      <c r="K55" s="93"/>
      <c r="L55" s="94"/>
      <c r="M55" s="94"/>
      <c r="N55" s="94"/>
      <c r="O55" s="94"/>
      <c r="P55" s="94"/>
      <c r="Q55" s="95"/>
      <c r="R55" s="96"/>
      <c r="S55" s="96"/>
      <c r="T55" s="96"/>
      <c r="U55" s="96"/>
    </row>
    <row r="56" spans="1:21" s="97" customFormat="1" ht="45" x14ac:dyDescent="0.2">
      <c r="A56" s="88">
        <f t="shared" si="1"/>
        <v>21</v>
      </c>
      <c r="B56" s="98" t="s">
        <v>47</v>
      </c>
      <c r="C56" s="509" t="s">
        <v>70</v>
      </c>
      <c r="D56" s="88" t="s">
        <v>55</v>
      </c>
      <c r="E56" s="104">
        <f>E46</f>
        <v>175.79</v>
      </c>
      <c r="F56" s="129"/>
      <c r="G56" s="101"/>
      <c r="H56" s="101"/>
      <c r="I56" s="101"/>
      <c r="J56" s="117"/>
      <c r="K56" s="93"/>
      <c r="L56" s="94"/>
      <c r="M56" s="94"/>
      <c r="N56" s="94"/>
      <c r="O56" s="94"/>
      <c r="P56" s="94"/>
      <c r="Q56" s="95"/>
      <c r="R56" s="96"/>
      <c r="S56" s="96"/>
      <c r="T56" s="96"/>
      <c r="U56" s="96"/>
    </row>
    <row r="57" spans="1:21" s="97" customFormat="1" x14ac:dyDescent="0.2">
      <c r="A57" s="88" t="str">
        <f t="shared" si="1"/>
        <v xml:space="preserve"> </v>
      </c>
      <c r="B57" s="125"/>
      <c r="C57" s="512" t="s">
        <v>530</v>
      </c>
      <c r="D57" s="125" t="s">
        <v>64</v>
      </c>
      <c r="E57" s="100">
        <f>E56*F57</f>
        <v>168.75839999999999</v>
      </c>
      <c r="F57" s="100">
        <v>0.96</v>
      </c>
      <c r="G57" s="100"/>
      <c r="H57" s="100"/>
      <c r="I57" s="100"/>
      <c r="J57" s="100"/>
      <c r="K57" s="93"/>
      <c r="L57" s="94"/>
      <c r="M57" s="94"/>
      <c r="N57" s="94"/>
      <c r="O57" s="94"/>
      <c r="P57" s="94"/>
      <c r="Q57" s="95"/>
      <c r="R57" s="96"/>
      <c r="S57" s="96"/>
      <c r="T57" s="96"/>
      <c r="U57" s="96"/>
    </row>
    <row r="58" spans="1:21" s="97" customFormat="1" x14ac:dyDescent="0.2">
      <c r="A58" s="88" t="str">
        <f t="shared" si="1"/>
        <v xml:space="preserve"> </v>
      </c>
      <c r="B58" s="125"/>
      <c r="C58" s="512" t="s">
        <v>65</v>
      </c>
      <c r="D58" s="88" t="s">
        <v>55</v>
      </c>
      <c r="E58" s="101">
        <f>ROUNDUP(E56*F58,0)</f>
        <v>27</v>
      </c>
      <c r="F58" s="100">
        <v>0.15</v>
      </c>
      <c r="G58" s="100"/>
      <c r="H58" s="100"/>
      <c r="I58" s="100"/>
      <c r="J58" s="100"/>
      <c r="K58" s="93"/>
      <c r="L58" s="94"/>
      <c r="M58" s="94"/>
      <c r="N58" s="94"/>
      <c r="O58" s="94"/>
      <c r="P58" s="94"/>
      <c r="Q58" s="95"/>
      <c r="R58" s="96"/>
      <c r="S58" s="96"/>
      <c r="T58" s="96"/>
      <c r="U58" s="96"/>
    </row>
    <row r="59" spans="1:21" s="97" customFormat="1" x14ac:dyDescent="0.2">
      <c r="A59" s="88">
        <f t="shared" si="1"/>
        <v>22</v>
      </c>
      <c r="B59" s="98" t="s">
        <v>47</v>
      </c>
      <c r="C59" s="509" t="s">
        <v>71</v>
      </c>
      <c r="D59" s="88" t="s">
        <v>49</v>
      </c>
      <c r="E59" s="104">
        <f>'001'!P22</f>
        <v>185.577</v>
      </c>
      <c r="F59" s="88"/>
      <c r="G59" s="100"/>
      <c r="H59" s="101"/>
      <c r="I59" s="100"/>
      <c r="J59" s="100"/>
      <c r="K59" s="93"/>
      <c r="L59" s="94"/>
      <c r="M59" s="94"/>
      <c r="N59" s="94"/>
      <c r="O59" s="94"/>
      <c r="P59" s="94"/>
      <c r="Q59" s="95"/>
      <c r="R59" s="96"/>
      <c r="S59" s="96"/>
      <c r="T59" s="96"/>
      <c r="U59" s="96"/>
    </row>
    <row r="60" spans="1:21" s="97" customFormat="1" x14ac:dyDescent="0.2">
      <c r="A60" s="88">
        <f t="shared" si="1"/>
        <v>23</v>
      </c>
      <c r="B60" s="98" t="s">
        <v>47</v>
      </c>
      <c r="C60" s="509" t="s">
        <v>534</v>
      </c>
      <c r="D60" s="88" t="s">
        <v>49</v>
      </c>
      <c r="E60" s="104">
        <f>17.2*4+15*2+4*43</f>
        <v>270.8</v>
      </c>
      <c r="F60" s="88"/>
      <c r="G60" s="100"/>
      <c r="H60" s="101"/>
      <c r="I60" s="100"/>
      <c r="J60" s="100"/>
      <c r="K60" s="93"/>
      <c r="L60" s="94"/>
      <c r="M60" s="94"/>
      <c r="N60" s="94"/>
      <c r="O60" s="94"/>
      <c r="P60" s="94"/>
      <c r="Q60" s="95"/>
      <c r="R60" s="96"/>
      <c r="S60" s="96"/>
      <c r="T60" s="96"/>
      <c r="U60" s="96"/>
    </row>
    <row r="61" spans="1:21" s="97" customFormat="1" ht="22.5" x14ac:dyDescent="0.2">
      <c r="A61" s="88">
        <f t="shared" si="1"/>
        <v>24</v>
      </c>
      <c r="B61" s="98" t="s">
        <v>47</v>
      </c>
      <c r="C61" s="509" t="s">
        <v>535</v>
      </c>
      <c r="D61" s="88" t="s">
        <v>49</v>
      </c>
      <c r="E61" s="110">
        <f>'001'!R22</f>
        <v>515.86999999999989</v>
      </c>
      <c r="F61" s="88"/>
      <c r="G61" s="100"/>
      <c r="H61" s="101"/>
      <c r="I61" s="100"/>
      <c r="J61" s="100"/>
      <c r="K61" s="93"/>
      <c r="L61" s="94"/>
      <c r="M61" s="94"/>
      <c r="N61" s="94"/>
      <c r="O61" s="94"/>
      <c r="P61" s="94"/>
      <c r="Q61" s="95"/>
      <c r="R61" s="96"/>
      <c r="S61" s="96"/>
      <c r="T61" s="96"/>
      <c r="U61" s="96"/>
    </row>
    <row r="62" spans="1:21" s="97" customFormat="1" x14ac:dyDescent="0.2">
      <c r="A62" s="88">
        <f t="shared" si="1"/>
        <v>25</v>
      </c>
      <c r="B62" s="98" t="s">
        <v>47</v>
      </c>
      <c r="C62" s="509" t="s">
        <v>536</v>
      </c>
      <c r="D62" s="130" t="s">
        <v>49</v>
      </c>
      <c r="E62" s="110">
        <f>'001'!S22</f>
        <v>187.29000000000002</v>
      </c>
      <c r="F62" s="88"/>
      <c r="G62" s="100"/>
      <c r="H62" s="101"/>
      <c r="I62" s="100"/>
      <c r="J62" s="100"/>
      <c r="K62" s="93"/>
      <c r="L62" s="94"/>
      <c r="M62" s="94"/>
      <c r="N62" s="94"/>
      <c r="O62" s="94"/>
      <c r="P62" s="94"/>
      <c r="Q62" s="95"/>
      <c r="R62" s="96"/>
      <c r="S62" s="96"/>
      <c r="T62" s="96"/>
      <c r="U62" s="96"/>
    </row>
    <row r="63" spans="1:21" s="97" customFormat="1" x14ac:dyDescent="0.2">
      <c r="A63" s="88">
        <f t="shared" si="1"/>
        <v>26</v>
      </c>
      <c r="B63" s="98" t="s">
        <v>47</v>
      </c>
      <c r="C63" s="509" t="s">
        <v>537</v>
      </c>
      <c r="D63" s="130" t="s">
        <v>49</v>
      </c>
      <c r="E63" s="110">
        <f>'001'!T22</f>
        <v>187.29000000000002</v>
      </c>
      <c r="F63" s="88"/>
      <c r="G63" s="100"/>
      <c r="H63" s="101"/>
      <c r="I63" s="100"/>
      <c r="J63" s="100"/>
      <c r="K63" s="93"/>
      <c r="L63" s="94"/>
      <c r="M63" s="94"/>
      <c r="N63" s="94"/>
      <c r="O63" s="94"/>
      <c r="P63" s="94"/>
      <c r="Q63" s="95"/>
      <c r="R63" s="96"/>
      <c r="S63" s="96"/>
      <c r="T63" s="96"/>
      <c r="U63" s="96"/>
    </row>
    <row r="64" spans="1:21" s="97" customFormat="1" x14ac:dyDescent="0.2">
      <c r="A64" s="88">
        <f t="shared" si="1"/>
        <v>27</v>
      </c>
      <c r="B64" s="98" t="s">
        <v>47</v>
      </c>
      <c r="C64" s="516" t="s">
        <v>538</v>
      </c>
      <c r="D64" s="88" t="s">
        <v>49</v>
      </c>
      <c r="E64" s="101">
        <f>'001'!U22</f>
        <v>60</v>
      </c>
      <c r="F64" s="88"/>
      <c r="G64" s="100"/>
      <c r="H64" s="101"/>
      <c r="I64" s="100"/>
      <c r="J64" s="100"/>
      <c r="K64" s="93"/>
      <c r="L64" s="94"/>
      <c r="M64" s="94"/>
      <c r="N64" s="94"/>
      <c r="O64" s="94"/>
      <c r="P64" s="94"/>
      <c r="Q64" s="95"/>
      <c r="R64" s="96"/>
      <c r="S64" s="96"/>
      <c r="T64" s="96"/>
      <c r="U64" s="96"/>
    </row>
    <row r="65" spans="1:21" s="97" customFormat="1" x14ac:dyDescent="0.2">
      <c r="A65" s="88">
        <f t="shared" si="1"/>
        <v>28</v>
      </c>
      <c r="B65" s="98" t="s">
        <v>47</v>
      </c>
      <c r="C65" s="509" t="s">
        <v>72</v>
      </c>
      <c r="D65" s="113" t="s">
        <v>49</v>
      </c>
      <c r="E65" s="131">
        <f>17*6</f>
        <v>102</v>
      </c>
      <c r="F65" s="100"/>
      <c r="G65" s="101"/>
      <c r="H65" s="101"/>
      <c r="I65" s="101"/>
      <c r="J65" s="101"/>
      <c r="K65" s="93"/>
      <c r="L65" s="94"/>
      <c r="M65" s="94"/>
      <c r="N65" s="94"/>
      <c r="O65" s="94"/>
      <c r="P65" s="94"/>
      <c r="Q65" s="95"/>
      <c r="R65" s="96"/>
      <c r="S65" s="96"/>
      <c r="T65" s="96"/>
      <c r="U65" s="96"/>
    </row>
    <row r="66" spans="1:21" s="97" customFormat="1" x14ac:dyDescent="0.2">
      <c r="A66" s="88">
        <f t="shared" si="1"/>
        <v>29</v>
      </c>
      <c r="B66" s="98" t="s">
        <v>47</v>
      </c>
      <c r="C66" s="509" t="s">
        <v>73</v>
      </c>
      <c r="D66" s="113" t="s">
        <v>49</v>
      </c>
      <c r="E66" s="131">
        <f>E65</f>
        <v>102</v>
      </c>
      <c r="F66" s="100"/>
      <c r="G66" s="101"/>
      <c r="H66" s="101"/>
      <c r="I66" s="101"/>
      <c r="J66" s="101"/>
      <c r="K66" s="93"/>
      <c r="L66" s="94"/>
      <c r="M66" s="94"/>
      <c r="N66" s="94"/>
      <c r="O66" s="94"/>
      <c r="P66" s="94"/>
      <c r="Q66" s="95"/>
      <c r="R66" s="96"/>
      <c r="S66" s="96"/>
      <c r="T66" s="96"/>
      <c r="U66" s="96"/>
    </row>
    <row r="67" spans="1:21" s="97" customFormat="1" x14ac:dyDescent="0.2">
      <c r="A67" s="88">
        <f t="shared" si="1"/>
        <v>30</v>
      </c>
      <c r="B67" s="98" t="s">
        <v>47</v>
      </c>
      <c r="C67" s="512" t="s">
        <v>74</v>
      </c>
      <c r="D67" s="100" t="s">
        <v>51</v>
      </c>
      <c r="E67" s="132">
        <v>1</v>
      </c>
      <c r="F67" s="125"/>
      <c r="G67" s="100"/>
      <c r="H67" s="101"/>
      <c r="I67" s="122"/>
      <c r="J67" s="100"/>
      <c r="K67" s="93"/>
      <c r="L67" s="94"/>
      <c r="M67" s="94"/>
      <c r="N67" s="94"/>
      <c r="O67" s="94"/>
      <c r="P67" s="94"/>
      <c r="Q67" s="95"/>
      <c r="R67" s="96"/>
      <c r="S67" s="96"/>
      <c r="T67" s="96"/>
      <c r="U67" s="96"/>
    </row>
    <row r="68" spans="1:21" s="97" customFormat="1" x14ac:dyDescent="0.2">
      <c r="A68" s="88">
        <f t="shared" si="1"/>
        <v>31</v>
      </c>
      <c r="B68" s="98" t="s">
        <v>47</v>
      </c>
      <c r="C68" s="517" t="s">
        <v>75</v>
      </c>
      <c r="D68" s="133" t="s">
        <v>76</v>
      </c>
      <c r="E68" s="122">
        <f>7*4</f>
        <v>28</v>
      </c>
      <c r="F68" s="122"/>
      <c r="G68" s="122"/>
      <c r="H68" s="101"/>
      <c r="I68" s="134"/>
      <c r="J68" s="133"/>
      <c r="K68" s="93"/>
      <c r="L68" s="94"/>
      <c r="M68" s="94"/>
      <c r="N68" s="94"/>
      <c r="O68" s="94"/>
      <c r="P68" s="94"/>
      <c r="Q68" s="95"/>
      <c r="R68" s="96"/>
      <c r="S68" s="96"/>
      <c r="T68" s="96"/>
      <c r="U68" s="96"/>
    </row>
    <row r="69" spans="1:21" s="97" customFormat="1" x14ac:dyDescent="0.2">
      <c r="A69" s="88" t="str">
        <f t="shared" si="1"/>
        <v xml:space="preserve"> </v>
      </c>
      <c r="B69" s="98"/>
      <c r="C69" s="517" t="s">
        <v>77</v>
      </c>
      <c r="D69" s="133" t="s">
        <v>78</v>
      </c>
      <c r="E69" s="100">
        <f>E68*F69</f>
        <v>4</v>
      </c>
      <c r="F69" s="122">
        <v>0.14285714285714285</v>
      </c>
      <c r="G69" s="122"/>
      <c r="H69" s="122"/>
      <c r="I69" s="134"/>
      <c r="J69" s="133"/>
      <c r="K69" s="93"/>
      <c r="L69" s="94"/>
      <c r="M69" s="94"/>
      <c r="N69" s="94"/>
      <c r="O69" s="94"/>
      <c r="P69" s="94"/>
      <c r="Q69" s="95"/>
      <c r="R69" s="96"/>
      <c r="S69" s="96"/>
      <c r="T69" s="96"/>
      <c r="U69" s="96"/>
    </row>
    <row r="70" spans="1:21" s="107" customFormat="1" x14ac:dyDescent="0.2">
      <c r="A70" s="135"/>
      <c r="B70" s="136"/>
      <c r="C70" s="135"/>
      <c r="D70" s="137"/>
      <c r="E70" s="137"/>
      <c r="F70" s="138"/>
      <c r="G70" s="138"/>
      <c r="H70" s="138"/>
      <c r="I70" s="138"/>
      <c r="J70" s="138"/>
      <c r="K70" s="139"/>
      <c r="L70" s="139"/>
      <c r="M70" s="139"/>
      <c r="N70" s="139"/>
      <c r="O70" s="139"/>
      <c r="P70" s="139"/>
      <c r="Q70" s="139"/>
      <c r="R70" s="106"/>
      <c r="S70" s="106"/>
      <c r="T70" s="106"/>
      <c r="U70" s="106"/>
    </row>
    <row r="71" spans="1:21" s="107" customFormat="1" ht="22.5" x14ac:dyDescent="0.2">
      <c r="A71" s="140"/>
      <c r="B71" s="141"/>
      <c r="C71" s="475" t="s">
        <v>519</v>
      </c>
      <c r="D71" s="141"/>
      <c r="E71" s="141"/>
      <c r="F71" s="141"/>
      <c r="G71" s="141"/>
      <c r="H71" s="141"/>
      <c r="I71" s="141"/>
      <c r="J71" s="141"/>
      <c r="K71" s="141"/>
      <c r="L71" s="139"/>
      <c r="M71" s="139">
        <f>SUM(M13:M70)</f>
        <v>0</v>
      </c>
      <c r="N71" s="139">
        <f>SUM(N13:N70)</f>
        <v>0</v>
      </c>
      <c r="O71" s="139">
        <f>SUM(O13:O70)</f>
        <v>0</v>
      </c>
      <c r="P71" s="139">
        <f>SUM(P13:P70)</f>
        <v>0</v>
      </c>
      <c r="Q71" s="139">
        <f>SUM(Q13:Q70)</f>
        <v>0</v>
      </c>
      <c r="R71" s="106"/>
      <c r="S71" s="106"/>
      <c r="T71" s="106"/>
      <c r="U71" s="106"/>
    </row>
    <row r="72" spans="1:21" s="107" customFormat="1" x14ac:dyDescent="0.2">
      <c r="A72" s="135" t="str">
        <f t="shared" ref="A72:A73" si="3">IF(COUNTBLANK(I72)=1," ",COUNTA($I$70:I72))</f>
        <v xml:space="preserve"> </v>
      </c>
      <c r="B72" s="141"/>
      <c r="C72" s="142"/>
      <c r="D72" s="143"/>
      <c r="E72" s="108"/>
      <c r="F72" s="141"/>
      <c r="G72" s="144"/>
      <c r="H72" s="141"/>
      <c r="I72" s="141"/>
      <c r="J72" s="141"/>
      <c r="K72" s="141"/>
      <c r="L72" s="141"/>
      <c r="M72" s="145"/>
      <c r="N72" s="145"/>
      <c r="O72" s="145"/>
      <c r="P72" s="145"/>
      <c r="Q72" s="145"/>
      <c r="R72" s="106"/>
      <c r="S72" s="106"/>
      <c r="T72" s="106"/>
      <c r="U72" s="106"/>
    </row>
    <row r="73" spans="1:21" s="107" customFormat="1" x14ac:dyDescent="0.2">
      <c r="A73" s="135" t="str">
        <f t="shared" si="3"/>
        <v xml:space="preserve"> </v>
      </c>
      <c r="B73" s="141"/>
      <c r="C73" s="142"/>
      <c r="D73" s="143"/>
      <c r="E73" s="143"/>
      <c r="F73" s="143"/>
      <c r="G73" s="143"/>
      <c r="H73" s="143"/>
      <c r="I73" s="143"/>
      <c r="J73" s="141"/>
      <c r="K73" s="141"/>
      <c r="L73" s="141"/>
      <c r="M73" s="147"/>
      <c r="N73" s="147"/>
      <c r="O73" s="147"/>
      <c r="P73" s="147"/>
      <c r="Q73" s="147"/>
      <c r="R73" s="106"/>
      <c r="S73" s="106"/>
      <c r="T73" s="106"/>
      <c r="U73" s="106"/>
    </row>
    <row r="74" spans="1:21" s="97" customFormat="1" x14ac:dyDescent="0.2">
      <c r="A74" s="148"/>
      <c r="B74" s="148"/>
      <c r="C74" s="149"/>
      <c r="D74" s="143"/>
      <c r="E74" s="143"/>
      <c r="F74" s="143"/>
      <c r="G74" s="143"/>
      <c r="H74" s="143"/>
      <c r="I74" s="143"/>
      <c r="J74" s="150"/>
      <c r="K74" s="150"/>
      <c r="L74" s="150"/>
      <c r="M74" s="150"/>
      <c r="N74" s="150"/>
      <c r="O74" s="150"/>
      <c r="P74" s="150"/>
      <c r="Q74" s="150"/>
      <c r="R74" s="96"/>
      <c r="S74" s="96"/>
      <c r="T74" s="96"/>
      <c r="U74" s="96"/>
    </row>
    <row r="75" spans="1:21" s="97" customFormat="1" x14ac:dyDescent="0.2">
      <c r="C75" s="151" t="str">
        <f>K!$B$19</f>
        <v>Sastādīja:</v>
      </c>
      <c r="D75" s="143"/>
      <c r="E75" s="143"/>
      <c r="F75" s="143"/>
      <c r="G75" s="143"/>
      <c r="H75" s="143"/>
      <c r="I75" s="143"/>
      <c r="J75" s="96"/>
      <c r="K75" s="96"/>
      <c r="L75" s="96"/>
      <c r="M75" s="96"/>
      <c r="N75" s="96"/>
      <c r="O75" s="96"/>
      <c r="P75" s="96"/>
      <c r="Q75" s="96"/>
      <c r="R75" s="96"/>
      <c r="S75" s="96"/>
      <c r="T75" s="96"/>
      <c r="U75" s="96"/>
    </row>
    <row r="76" spans="1:21" s="97" customFormat="1" x14ac:dyDescent="0.2">
      <c r="C76" s="151" t="str">
        <f>K!$B$20</f>
        <v>Tāme sastādīta</v>
      </c>
      <c r="D76" s="143"/>
      <c r="E76" s="143"/>
      <c r="F76" s="143"/>
      <c r="G76" s="143"/>
      <c r="H76" s="143"/>
      <c r="I76" s="143"/>
      <c r="J76" s="96"/>
      <c r="K76" s="96"/>
      <c r="L76" s="96"/>
      <c r="M76" s="96"/>
      <c r="N76" s="96"/>
      <c r="O76" s="96"/>
      <c r="P76" s="96"/>
      <c r="Q76" s="96"/>
      <c r="R76" s="96"/>
      <c r="S76" s="96"/>
      <c r="T76" s="96"/>
      <c r="U76" s="96"/>
    </row>
    <row r="77" spans="1:21" s="97" customFormat="1" x14ac:dyDescent="0.2">
      <c r="C77" s="151"/>
      <c r="D77" s="143"/>
      <c r="E77" s="143"/>
      <c r="F77" s="143"/>
      <c r="G77" s="143"/>
      <c r="H77" s="143"/>
      <c r="I77" s="143"/>
      <c r="J77" s="96"/>
      <c r="K77" s="96"/>
      <c r="L77" s="96"/>
      <c r="M77" s="96"/>
      <c r="N77" s="96"/>
      <c r="O77" s="96"/>
      <c r="P77" s="96"/>
      <c r="Q77" s="96"/>
      <c r="R77" s="96"/>
      <c r="S77" s="96"/>
      <c r="T77" s="96"/>
      <c r="U77" s="96"/>
    </row>
    <row r="78" spans="1:21" s="97" customFormat="1" x14ac:dyDescent="0.2">
      <c r="C78" s="151" t="str">
        <f>K!$B$22</f>
        <v>Pārbaudīja:</v>
      </c>
      <c r="D78" s="143"/>
      <c r="E78" s="143"/>
      <c r="F78" s="143"/>
      <c r="G78" s="143"/>
      <c r="H78" s="143"/>
      <c r="I78" s="143"/>
      <c r="J78" s="96"/>
      <c r="K78" s="96"/>
      <c r="L78" s="96"/>
      <c r="M78" s="96"/>
      <c r="N78" s="96"/>
      <c r="O78" s="96"/>
      <c r="P78" s="96"/>
      <c r="Q78" s="96"/>
      <c r="R78" s="96"/>
      <c r="S78" s="96"/>
      <c r="T78" s="96"/>
      <c r="U78" s="96"/>
    </row>
    <row r="79" spans="1:21" s="97" customFormat="1" x14ac:dyDescent="0.2">
      <c r="C79" s="151" t="str">
        <f>K!$B$23</f>
        <v>sertifikāta Nr.</v>
      </c>
      <c r="D79" s="143"/>
      <c r="E79" s="143"/>
      <c r="F79" s="143"/>
      <c r="G79" s="143"/>
      <c r="H79" s="143"/>
      <c r="I79" s="143"/>
      <c r="J79" s="96"/>
      <c r="K79" s="96"/>
      <c r="L79" s="96"/>
      <c r="M79" s="96"/>
      <c r="N79" s="96"/>
      <c r="O79" s="96"/>
      <c r="P79" s="96"/>
      <c r="Q79" s="96"/>
      <c r="R79" s="96"/>
      <c r="S79" s="96"/>
      <c r="T79" s="96"/>
      <c r="U79" s="96"/>
    </row>
  </sheetData>
  <sheetProtection selectLockedCells="1" selectUnlockedCells="1"/>
  <mergeCells count="9">
    <mergeCell ref="A1:G1"/>
    <mergeCell ref="A8:P8"/>
    <mergeCell ref="A10:A11"/>
    <mergeCell ref="B10:B11"/>
    <mergeCell ref="C10:C11"/>
    <mergeCell ref="D10:D11"/>
    <mergeCell ref="E10:E11"/>
    <mergeCell ref="G10:L10"/>
    <mergeCell ref="M10:Q10"/>
  </mergeCells>
  <pageMargins left="0" right="0" top="0.78749999999999998" bottom="0.39374999999999999" header="0.51180555555555551" footer="0.51180555555555551"/>
  <pageSetup paperSize="9" scale="91" firstPageNumber="0" orientation="landscape" r:id="rId1"/>
  <headerFooter alignWithMargins="0"/>
  <rowBreaks count="1" manualBreakCount="1">
    <brk id="6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IS67"/>
  <sheetViews>
    <sheetView view="pageBreakPreview" zoomScaleSheetLayoutView="100" workbookViewId="0">
      <selection activeCell="C7" sqref="C7:G7"/>
    </sheetView>
  </sheetViews>
  <sheetFormatPr defaultColWidth="8.5703125" defaultRowHeight="11.25" x14ac:dyDescent="0.2"/>
  <cols>
    <col min="1" max="1" width="5.28515625" style="72" customWidth="1"/>
    <col min="2" max="2" width="4.5703125" style="72" customWidth="1"/>
    <col min="3" max="3" width="45.42578125" style="73" customWidth="1"/>
    <col min="4" max="4" width="5" style="72" customWidth="1"/>
    <col min="5" max="5" width="6.42578125" style="72" customWidth="1"/>
    <col min="6" max="6" width="0" style="74" hidden="1" customWidth="1"/>
    <col min="7" max="7" width="7.5703125" style="75" customWidth="1"/>
    <col min="8" max="14" width="7.5703125" style="72" customWidth="1"/>
    <col min="15" max="15" width="9" style="72" customWidth="1"/>
    <col min="16" max="17" width="9.140625" style="72" customWidth="1"/>
    <col min="18" max="16384" width="8.5703125" style="72"/>
  </cols>
  <sheetData>
    <row r="1" spans="1:253" s="77" customFormat="1" x14ac:dyDescent="0.2">
      <c r="A1" s="490" t="s">
        <v>29</v>
      </c>
      <c r="B1" s="490"/>
      <c r="C1" s="490"/>
      <c r="D1" s="490"/>
      <c r="E1" s="490"/>
      <c r="F1" s="490"/>
      <c r="G1" s="490"/>
      <c r="H1" s="76" t="str">
        <f>KPDV001!A14</f>
        <v>1-2</v>
      </c>
      <c r="IS1" s="36"/>
    </row>
    <row r="2" spans="1:253" s="78" customFormat="1" x14ac:dyDescent="0.2">
      <c r="A2" s="40" t="str">
        <f>KPDV001!A3</f>
        <v>Būves nosaukums:  Dzīvojamā ēka  ar kad. apz. 17000440113 001</v>
      </c>
      <c r="B2" s="40"/>
      <c r="C2" s="40"/>
      <c r="D2" s="40"/>
      <c r="E2" s="40"/>
      <c r="F2" s="40"/>
      <c r="G2" s="40"/>
      <c r="H2" s="40"/>
      <c r="I2" s="40"/>
      <c r="J2" s="40"/>
      <c r="K2" s="40"/>
      <c r="L2" s="40"/>
      <c r="M2" s="40"/>
      <c r="N2" s="40"/>
      <c r="O2" s="40"/>
      <c r="P2" s="40"/>
      <c r="Q2" s="40"/>
      <c r="IS2" s="36"/>
    </row>
    <row r="3" spans="1:253" s="78" customFormat="1" x14ac:dyDescent="0.2">
      <c r="A3" s="40" t="str">
        <f>KPDV001!A4</f>
        <v xml:space="preserve">Objekta nosaukums: Dzīvojamo ēku fasāžu vienkāršota atjaunošana </v>
      </c>
      <c r="B3" s="40"/>
      <c r="C3" s="40"/>
      <c r="D3" s="40"/>
      <c r="E3" s="40"/>
      <c r="F3" s="40"/>
      <c r="G3" s="40"/>
      <c r="H3" s="40"/>
      <c r="I3" s="40"/>
      <c r="J3" s="40"/>
      <c r="K3" s="40"/>
      <c r="L3" s="40"/>
      <c r="M3" s="40"/>
      <c r="N3" s="40"/>
      <c r="O3" s="40"/>
      <c r="P3" s="40"/>
      <c r="Q3" s="40"/>
      <c r="IS3" s="36"/>
    </row>
    <row r="4" spans="1:253" s="78" customFormat="1" x14ac:dyDescent="0.2">
      <c r="A4" s="40" t="str">
        <f>KPDV001!A5</f>
        <v>Objekta adrese: M.Kempes 6, Liepājā</v>
      </c>
      <c r="B4" s="40"/>
      <c r="C4" s="40"/>
      <c r="D4" s="40"/>
      <c r="E4" s="40"/>
      <c r="F4" s="40"/>
      <c r="G4" s="40"/>
      <c r="H4" s="40"/>
      <c r="I4" s="40"/>
      <c r="J4" s="40"/>
      <c r="K4" s="40"/>
      <c r="L4" s="40"/>
      <c r="M4" s="40"/>
      <c r="N4" s="40"/>
      <c r="O4" s="40"/>
      <c r="P4" s="40"/>
      <c r="Q4" s="40"/>
      <c r="IS4" s="36"/>
    </row>
    <row r="5" spans="1:253" s="78" customFormat="1" x14ac:dyDescent="0.2">
      <c r="A5" s="40" t="str">
        <f>KPDV001!A6</f>
        <v>Pasūtījuma Nr.WS-39-17</v>
      </c>
      <c r="B5" s="40"/>
      <c r="C5" s="40"/>
      <c r="D5" s="40"/>
      <c r="E5" s="40"/>
      <c r="F5" s="40"/>
      <c r="G5" s="40"/>
      <c r="H5" s="40"/>
      <c r="I5" s="40"/>
      <c r="J5" s="40"/>
      <c r="K5" s="40"/>
      <c r="L5" s="40"/>
      <c r="M5" s="40"/>
      <c r="N5" s="40"/>
      <c r="O5" s="40"/>
      <c r="P5" s="40"/>
      <c r="Q5" s="40"/>
      <c r="IS5" s="36"/>
    </row>
    <row r="6" spans="1:253" s="78" customFormat="1" x14ac:dyDescent="0.2">
      <c r="A6" s="40" t="str">
        <f>KPDV001!A7</f>
        <v>Pasūtītājs: SIA "Liepājas Namu Apsaimniekotājs"</v>
      </c>
      <c r="B6" s="40"/>
      <c r="C6" s="40"/>
      <c r="D6" s="40"/>
      <c r="E6" s="40"/>
      <c r="F6" s="40"/>
      <c r="G6" s="40"/>
      <c r="H6" s="40"/>
      <c r="I6" s="40"/>
      <c r="J6" s="40"/>
      <c r="K6" s="40"/>
      <c r="L6" s="40"/>
      <c r="M6" s="40"/>
      <c r="N6" s="40"/>
      <c r="O6" s="40"/>
      <c r="P6" s="40"/>
      <c r="Q6" s="40"/>
      <c r="IS6" s="36"/>
    </row>
    <row r="7" spans="1:253" s="78" customFormat="1" x14ac:dyDescent="0.2">
      <c r="A7" s="40"/>
      <c r="B7" s="40"/>
      <c r="C7" s="507" t="s">
        <v>600</v>
      </c>
      <c r="D7" s="40" t="s">
        <v>601</v>
      </c>
      <c r="E7" s="40"/>
      <c r="F7" s="40"/>
      <c r="G7" s="40" t="s">
        <v>602</v>
      </c>
      <c r="H7" s="40"/>
      <c r="I7" s="40"/>
      <c r="J7" s="40"/>
      <c r="K7" s="40"/>
      <c r="L7" s="40"/>
      <c r="M7" s="40"/>
      <c r="N7" s="40"/>
      <c r="O7" s="40"/>
      <c r="P7" s="40"/>
      <c r="Q7" s="40"/>
      <c r="IS7" s="36"/>
    </row>
    <row r="8" spans="1:253" s="80" customFormat="1" x14ac:dyDescent="0.2">
      <c r="A8" s="490" t="s">
        <v>30</v>
      </c>
      <c r="B8" s="490"/>
      <c r="C8" s="490"/>
      <c r="D8" s="490"/>
      <c r="E8" s="490"/>
      <c r="F8" s="490"/>
      <c r="G8" s="490"/>
      <c r="H8" s="490"/>
      <c r="I8" s="490"/>
      <c r="J8" s="490"/>
      <c r="K8" s="490"/>
      <c r="L8" s="490"/>
      <c r="M8" s="490"/>
      <c r="N8" s="490"/>
      <c r="O8" s="490"/>
      <c r="P8" s="490"/>
      <c r="Q8" s="79">
        <f>Q61</f>
        <v>0</v>
      </c>
      <c r="IS8" s="43"/>
    </row>
    <row r="9" spans="1:253" s="78" customFormat="1" x14ac:dyDescent="0.2">
      <c r="A9" s="35" t="s">
        <v>79</v>
      </c>
      <c r="B9" s="81"/>
      <c r="C9" s="81"/>
      <c r="D9" s="81"/>
      <c r="E9" s="81"/>
      <c r="F9" s="40"/>
      <c r="G9" s="40"/>
      <c r="H9" s="40"/>
      <c r="I9" s="40"/>
      <c r="J9" s="40"/>
      <c r="K9" s="40"/>
      <c r="L9" s="40"/>
      <c r="M9" s="40"/>
      <c r="N9" s="40"/>
      <c r="O9" s="40"/>
      <c r="P9" s="40"/>
      <c r="Q9" s="474" t="s">
        <v>518</v>
      </c>
      <c r="IS9" s="36"/>
    </row>
    <row r="10" spans="1:253" s="78" customFormat="1" ht="10.15" customHeight="1" x14ac:dyDescent="0.2">
      <c r="A10" s="491" t="s">
        <v>32</v>
      </c>
      <c r="B10" s="491" t="s">
        <v>33</v>
      </c>
      <c r="C10" s="492" t="s">
        <v>34</v>
      </c>
      <c r="D10" s="491" t="s">
        <v>35</v>
      </c>
      <c r="E10" s="491" t="s">
        <v>36</v>
      </c>
      <c r="F10" s="82"/>
      <c r="G10" s="493" t="s">
        <v>37</v>
      </c>
      <c r="H10" s="493"/>
      <c r="I10" s="493"/>
      <c r="J10" s="493"/>
      <c r="K10" s="493"/>
      <c r="L10" s="493"/>
      <c r="M10" s="493" t="s">
        <v>38</v>
      </c>
      <c r="N10" s="493"/>
      <c r="O10" s="493"/>
      <c r="P10" s="493"/>
      <c r="Q10" s="493"/>
      <c r="IS10" s="36"/>
    </row>
    <row r="11" spans="1:253" s="78" customFormat="1" ht="45" x14ac:dyDescent="0.2">
      <c r="A11" s="491"/>
      <c r="B11" s="491"/>
      <c r="C11" s="492"/>
      <c r="D11" s="491"/>
      <c r="E11" s="491"/>
      <c r="F11" s="82"/>
      <c r="G11" s="83" t="s">
        <v>39</v>
      </c>
      <c r="H11" s="83" t="s">
        <v>40</v>
      </c>
      <c r="I11" s="83" t="s">
        <v>41</v>
      </c>
      <c r="J11" s="83" t="s">
        <v>42</v>
      </c>
      <c r="K11" s="83" t="s">
        <v>43</v>
      </c>
      <c r="L11" s="83" t="s">
        <v>44</v>
      </c>
      <c r="M11" s="83" t="s">
        <v>45</v>
      </c>
      <c r="N11" s="83" t="s">
        <v>41</v>
      </c>
      <c r="O11" s="83" t="s">
        <v>42</v>
      </c>
      <c r="P11" s="83" t="s">
        <v>43</v>
      </c>
      <c r="Q11" s="83" t="s">
        <v>46</v>
      </c>
      <c r="IS11" s="36"/>
    </row>
    <row r="12" spans="1:253" s="78" customFormat="1" x14ac:dyDescent="0.2">
      <c r="A12" s="84">
        <v>1</v>
      </c>
      <c r="B12" s="85">
        <v>2</v>
      </c>
      <c r="C12" s="86">
        <f>B12+1</f>
        <v>3</v>
      </c>
      <c r="D12" s="85">
        <f>C12+1</f>
        <v>4</v>
      </c>
      <c r="E12" s="85">
        <f>D12+1</f>
        <v>5</v>
      </c>
      <c r="F12" s="87"/>
      <c r="G12" s="85">
        <f>E12+1</f>
        <v>6</v>
      </c>
      <c r="H12" s="85">
        <f t="shared" ref="H12:Q12" si="0">G12+1</f>
        <v>7</v>
      </c>
      <c r="I12" s="85">
        <f t="shared" si="0"/>
        <v>8</v>
      </c>
      <c r="J12" s="85">
        <f t="shared" si="0"/>
        <v>9</v>
      </c>
      <c r="K12" s="85">
        <f t="shared" si="0"/>
        <v>10</v>
      </c>
      <c r="L12" s="85">
        <f t="shared" si="0"/>
        <v>11</v>
      </c>
      <c r="M12" s="85">
        <f t="shared" si="0"/>
        <v>12</v>
      </c>
      <c r="N12" s="85">
        <f t="shared" si="0"/>
        <v>13</v>
      </c>
      <c r="O12" s="85">
        <f t="shared" si="0"/>
        <v>14</v>
      </c>
      <c r="P12" s="85">
        <f t="shared" si="0"/>
        <v>15</v>
      </c>
      <c r="Q12" s="85">
        <f t="shared" si="0"/>
        <v>16</v>
      </c>
      <c r="IS12" s="36"/>
    </row>
    <row r="13" spans="1:253" x14ac:dyDescent="0.2">
      <c r="A13" s="152">
        <f>IF(COUNTBLANK(B13)=1," ",COUNTA(B13:B$14))</f>
        <v>2</v>
      </c>
      <c r="B13" s="153" t="s">
        <v>47</v>
      </c>
      <c r="C13" s="518" t="s">
        <v>80</v>
      </c>
      <c r="D13" s="154" t="s">
        <v>76</v>
      </c>
      <c r="E13" s="155">
        <f>'001'!U22*0.7*0.15</f>
        <v>6.3</v>
      </c>
      <c r="F13" s="51"/>
      <c r="G13" s="156"/>
      <c r="H13" s="156"/>
      <c r="I13" s="156"/>
      <c r="J13" s="156"/>
      <c r="K13" s="157"/>
      <c r="L13" s="158"/>
      <c r="M13" s="158"/>
      <c r="N13" s="158"/>
      <c r="O13" s="158"/>
      <c r="P13" s="158"/>
      <c r="Q13" s="159"/>
      <c r="R13" s="74"/>
      <c r="S13" s="74"/>
      <c r="T13" s="74"/>
    </row>
    <row r="14" spans="1:253" x14ac:dyDescent="0.2">
      <c r="A14" s="152">
        <f t="shared" ref="A14:A57" si="1">IF(COUNTBLANK(B14)=1," ",COUNTA(B$13:B14))</f>
        <v>2</v>
      </c>
      <c r="B14" s="153" t="s">
        <v>47</v>
      </c>
      <c r="C14" s="519" t="s">
        <v>81</v>
      </c>
      <c r="D14" s="154" t="s">
        <v>51</v>
      </c>
      <c r="E14" s="155">
        <v>6</v>
      </c>
      <c r="F14" s="156"/>
      <c r="G14" s="156"/>
      <c r="H14" s="156"/>
      <c r="I14" s="156"/>
      <c r="J14" s="156"/>
      <c r="K14" s="157"/>
      <c r="L14" s="158"/>
      <c r="M14" s="158"/>
      <c r="N14" s="158"/>
      <c r="O14" s="158"/>
      <c r="P14" s="158"/>
      <c r="Q14" s="159"/>
      <c r="R14" s="74"/>
      <c r="S14" s="74"/>
      <c r="T14" s="74"/>
    </row>
    <row r="15" spans="1:253" x14ac:dyDescent="0.2">
      <c r="A15" s="152">
        <f t="shared" si="1"/>
        <v>3</v>
      </c>
      <c r="B15" s="153" t="s">
        <v>47</v>
      </c>
      <c r="C15" s="520" t="s">
        <v>82</v>
      </c>
      <c r="D15" s="51" t="s">
        <v>76</v>
      </c>
      <c r="E15" s="161">
        <f>'001'!U22*1.2</f>
        <v>72</v>
      </c>
      <c r="F15" s="154"/>
      <c r="G15" s="156"/>
      <c r="H15" s="156"/>
      <c r="I15" s="156"/>
      <c r="J15" s="156"/>
      <c r="K15" s="157"/>
      <c r="L15" s="158"/>
      <c r="M15" s="158"/>
      <c r="N15" s="158"/>
      <c r="O15" s="158"/>
      <c r="P15" s="158"/>
      <c r="Q15" s="159"/>
      <c r="R15" s="74"/>
      <c r="S15" s="74"/>
      <c r="T15" s="74"/>
    </row>
    <row r="16" spans="1:253" ht="22.5" x14ac:dyDescent="0.2">
      <c r="A16" s="152">
        <f t="shared" si="1"/>
        <v>4</v>
      </c>
      <c r="B16" s="153" t="s">
        <v>47</v>
      </c>
      <c r="C16" s="520" t="s">
        <v>83</v>
      </c>
      <c r="D16" s="51" t="s">
        <v>55</v>
      </c>
      <c r="E16" s="161">
        <f>'001'!D30</f>
        <v>102</v>
      </c>
      <c r="F16" s="162"/>
      <c r="G16" s="162"/>
      <c r="H16" s="156"/>
      <c r="I16" s="163"/>
      <c r="J16" s="163"/>
      <c r="K16" s="157"/>
      <c r="L16" s="158"/>
      <c r="M16" s="158"/>
      <c r="N16" s="158"/>
      <c r="O16" s="158"/>
      <c r="P16" s="158"/>
      <c r="Q16" s="159"/>
      <c r="R16" s="74"/>
      <c r="S16" s="74"/>
      <c r="T16" s="74"/>
    </row>
    <row r="17" spans="1:20" ht="22.5" x14ac:dyDescent="0.2">
      <c r="A17" s="152" t="str">
        <f t="shared" si="1"/>
        <v xml:space="preserve"> </v>
      </c>
      <c r="B17" s="164"/>
      <c r="C17" s="519" t="s">
        <v>84</v>
      </c>
      <c r="D17" s="164" t="s">
        <v>64</v>
      </c>
      <c r="E17" s="162">
        <f>E16*F17</f>
        <v>51</v>
      </c>
      <c r="F17" s="162">
        <v>0.5</v>
      </c>
      <c r="G17" s="162"/>
      <c r="H17" s="162"/>
      <c r="I17" s="162"/>
      <c r="J17" s="162"/>
      <c r="K17" s="157"/>
      <c r="L17" s="158"/>
      <c r="M17" s="158"/>
      <c r="N17" s="158"/>
      <c r="O17" s="158"/>
      <c r="P17" s="158"/>
      <c r="Q17" s="159"/>
      <c r="R17" s="74"/>
      <c r="S17" s="74"/>
      <c r="T17" s="74"/>
    </row>
    <row r="18" spans="1:20" x14ac:dyDescent="0.2">
      <c r="A18" s="152">
        <f t="shared" si="1"/>
        <v>5</v>
      </c>
      <c r="B18" s="153" t="s">
        <v>47</v>
      </c>
      <c r="C18" s="520" t="s">
        <v>85</v>
      </c>
      <c r="D18" s="51" t="s">
        <v>49</v>
      </c>
      <c r="E18" s="161">
        <f>E32</f>
        <v>60</v>
      </c>
      <c r="F18" s="156"/>
      <c r="G18" s="156"/>
      <c r="H18" s="156"/>
      <c r="I18" s="156"/>
      <c r="J18" s="156"/>
      <c r="K18" s="157"/>
      <c r="L18" s="158"/>
      <c r="M18" s="158"/>
      <c r="N18" s="158"/>
      <c r="O18" s="158"/>
      <c r="P18" s="158"/>
      <c r="Q18" s="159"/>
      <c r="R18" s="74"/>
      <c r="S18" s="74"/>
      <c r="T18" s="74"/>
    </row>
    <row r="19" spans="1:20" s="166" customFormat="1" x14ac:dyDescent="0.2">
      <c r="A19" s="152" t="str">
        <f t="shared" si="1"/>
        <v xml:space="preserve"> </v>
      </c>
      <c r="B19" s="51"/>
      <c r="C19" s="521" t="s">
        <v>86</v>
      </c>
      <c r="D19" s="156" t="s">
        <v>64</v>
      </c>
      <c r="E19" s="156">
        <f>E18*F19</f>
        <v>60</v>
      </c>
      <c r="F19" s="156">
        <v>1</v>
      </c>
      <c r="G19" s="156"/>
      <c r="H19" s="156"/>
      <c r="I19" s="156"/>
      <c r="J19" s="156"/>
      <c r="K19" s="157"/>
      <c r="L19" s="158"/>
      <c r="M19" s="158"/>
      <c r="N19" s="158"/>
      <c r="O19" s="158"/>
      <c r="P19" s="158"/>
      <c r="Q19" s="159"/>
      <c r="R19" s="165"/>
      <c r="S19" s="165"/>
      <c r="T19" s="165"/>
    </row>
    <row r="20" spans="1:20" ht="22.5" x14ac:dyDescent="0.2">
      <c r="A20" s="152">
        <f t="shared" si="1"/>
        <v>6</v>
      </c>
      <c r="B20" s="153" t="s">
        <v>47</v>
      </c>
      <c r="C20" s="520" t="s">
        <v>87</v>
      </c>
      <c r="D20" s="51" t="s">
        <v>55</v>
      </c>
      <c r="E20" s="161">
        <f>E16</f>
        <v>102</v>
      </c>
      <c r="F20" s="156"/>
      <c r="G20" s="156"/>
      <c r="H20" s="156"/>
      <c r="I20" s="156"/>
      <c r="J20" s="156"/>
      <c r="K20" s="157"/>
      <c r="L20" s="158"/>
      <c r="M20" s="158"/>
      <c r="N20" s="158"/>
      <c r="O20" s="158"/>
      <c r="P20" s="158"/>
      <c r="Q20" s="159"/>
      <c r="R20" s="74"/>
      <c r="S20" s="74"/>
      <c r="T20" s="74"/>
    </row>
    <row r="21" spans="1:20" ht="22.5" x14ac:dyDescent="0.2">
      <c r="A21" s="152" t="str">
        <f t="shared" si="1"/>
        <v xml:space="preserve"> </v>
      </c>
      <c r="B21" s="51"/>
      <c r="C21" s="521" t="s">
        <v>88</v>
      </c>
      <c r="D21" s="156" t="s">
        <v>64</v>
      </c>
      <c r="E21" s="156">
        <f>E20*F21</f>
        <v>25.5</v>
      </c>
      <c r="F21" s="156">
        <v>0.25</v>
      </c>
      <c r="G21" s="156"/>
      <c r="H21" s="156"/>
      <c r="I21" s="156"/>
      <c r="J21" s="156"/>
      <c r="K21" s="157"/>
      <c r="L21" s="158"/>
      <c r="M21" s="158"/>
      <c r="N21" s="158"/>
      <c r="O21" s="158"/>
      <c r="P21" s="158"/>
      <c r="Q21" s="159"/>
      <c r="R21" s="74"/>
      <c r="S21" s="74"/>
      <c r="T21" s="74"/>
    </row>
    <row r="22" spans="1:20" ht="39" x14ac:dyDescent="0.2">
      <c r="A22" s="152">
        <f t="shared" si="1"/>
        <v>7</v>
      </c>
      <c r="B22" s="88" t="str">
        <f>'001'!A30</f>
        <v>S3</v>
      </c>
      <c r="C22" s="522" t="str">
        <f>'001'!B30</f>
        <v>Pamatu sienu siltinājums. Apmetuma sistēma virs siltinājuma (AS-1)  Siltinājums - ekstrudētā putupolistirola plāksne; λ=0,031* W/mK b=150mm. Līmjava Vertikālā hidroizolācija (līdz pamata apakšai) Gruntējums Esošā siena -  ribotais panelis b=350/140 mm</v>
      </c>
      <c r="D22" s="113" t="s">
        <v>55</v>
      </c>
      <c r="E22" s="167">
        <f>'001'!D30</f>
        <v>102</v>
      </c>
      <c r="F22" s="88"/>
      <c r="G22" s="156"/>
      <c r="H22" s="156"/>
      <c r="I22" s="156"/>
      <c r="J22" s="168"/>
      <c r="K22" s="157"/>
      <c r="L22" s="158"/>
      <c r="M22" s="158"/>
      <c r="N22" s="158"/>
      <c r="O22" s="158"/>
      <c r="P22" s="158"/>
      <c r="Q22" s="159"/>
      <c r="R22" s="74"/>
      <c r="S22" s="74"/>
      <c r="T22" s="74"/>
    </row>
    <row r="23" spans="1:20" x14ac:dyDescent="0.2">
      <c r="A23" s="152" t="str">
        <f t="shared" si="1"/>
        <v xml:space="preserve"> </v>
      </c>
      <c r="B23" s="51"/>
      <c r="C23" s="520" t="s">
        <v>246</v>
      </c>
      <c r="D23" s="51" t="s">
        <v>55</v>
      </c>
      <c r="E23" s="156">
        <f>E22*F23</f>
        <v>107.10000000000001</v>
      </c>
      <c r="F23" s="51">
        <v>1.05</v>
      </c>
      <c r="G23" s="51"/>
      <c r="H23" s="51"/>
      <c r="I23" s="51"/>
      <c r="J23" s="156"/>
      <c r="K23" s="157"/>
      <c r="L23" s="158"/>
      <c r="M23" s="158"/>
      <c r="N23" s="158"/>
      <c r="O23" s="158"/>
      <c r="P23" s="158"/>
      <c r="Q23" s="159"/>
      <c r="R23" s="74"/>
      <c r="S23" s="74"/>
      <c r="T23" s="74"/>
    </row>
    <row r="24" spans="1:20" x14ac:dyDescent="0.2">
      <c r="A24" s="152" t="str">
        <f t="shared" si="1"/>
        <v xml:space="preserve"> </v>
      </c>
      <c r="B24" s="51"/>
      <c r="C24" s="520" t="s">
        <v>530</v>
      </c>
      <c r="D24" s="51" t="s">
        <v>64</v>
      </c>
      <c r="E24" s="156">
        <f>E22*F24</f>
        <v>510</v>
      </c>
      <c r="F24" s="156">
        <v>5</v>
      </c>
      <c r="G24" s="156"/>
      <c r="H24" s="156"/>
      <c r="I24" s="156"/>
      <c r="J24" s="156"/>
      <c r="K24" s="157"/>
      <c r="L24" s="158"/>
      <c r="M24" s="158"/>
      <c r="N24" s="158"/>
      <c r="O24" s="158"/>
      <c r="P24" s="158"/>
      <c r="Q24" s="159"/>
      <c r="R24" s="74"/>
      <c r="S24" s="74"/>
      <c r="T24" s="74"/>
    </row>
    <row r="25" spans="1:20" x14ac:dyDescent="0.2">
      <c r="A25" s="152">
        <f t="shared" si="1"/>
        <v>8</v>
      </c>
      <c r="B25" s="153" t="s">
        <v>47</v>
      </c>
      <c r="C25" s="520" t="s">
        <v>89</v>
      </c>
      <c r="D25" s="51" t="s">
        <v>76</v>
      </c>
      <c r="E25" s="161">
        <f>E15</f>
        <v>72</v>
      </c>
      <c r="F25" s="51"/>
      <c r="G25" s="156"/>
      <c r="H25" s="156"/>
      <c r="I25" s="156"/>
      <c r="J25" s="156"/>
      <c r="K25" s="157"/>
      <c r="L25" s="158"/>
      <c r="M25" s="158"/>
      <c r="N25" s="158"/>
      <c r="O25" s="158"/>
      <c r="P25" s="158"/>
      <c r="Q25" s="159"/>
      <c r="R25" s="74"/>
      <c r="S25" s="74"/>
      <c r="T25" s="74"/>
    </row>
    <row r="26" spans="1:20" ht="22.5" x14ac:dyDescent="0.2">
      <c r="A26" s="152">
        <f t="shared" si="1"/>
        <v>9</v>
      </c>
      <c r="B26" s="153" t="s">
        <v>47</v>
      </c>
      <c r="C26" s="520" t="s">
        <v>90</v>
      </c>
      <c r="D26" s="51" t="s">
        <v>55</v>
      </c>
      <c r="E26" s="161">
        <f>E22</f>
        <v>102</v>
      </c>
      <c r="F26" s="156"/>
      <c r="G26" s="156"/>
      <c r="H26" s="156"/>
      <c r="I26" s="168"/>
      <c r="J26" s="168"/>
      <c r="K26" s="157"/>
      <c r="L26" s="158"/>
      <c r="M26" s="158"/>
      <c r="N26" s="158"/>
      <c r="O26" s="158"/>
      <c r="P26" s="158"/>
      <c r="Q26" s="159"/>
      <c r="R26" s="74"/>
      <c r="S26" s="74"/>
      <c r="T26" s="74"/>
    </row>
    <row r="27" spans="1:20" x14ac:dyDescent="0.2">
      <c r="A27" s="152" t="str">
        <f t="shared" si="1"/>
        <v xml:space="preserve"> </v>
      </c>
      <c r="B27" s="51"/>
      <c r="C27" s="520" t="s">
        <v>539</v>
      </c>
      <c r="D27" s="51" t="s">
        <v>64</v>
      </c>
      <c r="E27" s="156">
        <f>E26*F27</f>
        <v>510</v>
      </c>
      <c r="F27" s="156">
        <v>5</v>
      </c>
      <c r="G27" s="156"/>
      <c r="H27" s="156"/>
      <c r="I27" s="156"/>
      <c r="J27" s="156"/>
      <c r="K27" s="157"/>
      <c r="L27" s="158"/>
      <c r="M27" s="158"/>
      <c r="N27" s="158"/>
      <c r="O27" s="158"/>
      <c r="P27" s="158"/>
      <c r="Q27" s="159"/>
      <c r="R27" s="74"/>
      <c r="S27" s="74"/>
      <c r="T27" s="74"/>
    </row>
    <row r="28" spans="1:20" x14ac:dyDescent="0.2">
      <c r="A28" s="152" t="str">
        <f t="shared" si="1"/>
        <v xml:space="preserve"> </v>
      </c>
      <c r="B28" s="51"/>
      <c r="C28" s="520" t="s">
        <v>65</v>
      </c>
      <c r="D28" s="51" t="s">
        <v>55</v>
      </c>
      <c r="E28" s="156">
        <f>E26*F28</f>
        <v>112.2</v>
      </c>
      <c r="F28" s="156">
        <v>1.1000000000000001</v>
      </c>
      <c r="G28" s="156"/>
      <c r="H28" s="156"/>
      <c r="I28" s="156"/>
      <c r="J28" s="156"/>
      <c r="K28" s="157"/>
      <c r="L28" s="158"/>
      <c r="M28" s="158"/>
      <c r="N28" s="158"/>
      <c r="O28" s="158"/>
      <c r="P28" s="158"/>
      <c r="Q28" s="159"/>
      <c r="R28" s="74"/>
      <c r="S28" s="74"/>
      <c r="T28" s="74"/>
    </row>
    <row r="29" spans="1:20" x14ac:dyDescent="0.2">
      <c r="A29" s="152" t="str">
        <f t="shared" si="1"/>
        <v xml:space="preserve"> </v>
      </c>
      <c r="B29" s="51"/>
      <c r="C29" s="520" t="s">
        <v>66</v>
      </c>
      <c r="D29" s="51" t="s">
        <v>67</v>
      </c>
      <c r="E29" s="156">
        <f>E26*F29</f>
        <v>9.18</v>
      </c>
      <c r="F29" s="156">
        <v>0.09</v>
      </c>
      <c r="G29" s="156"/>
      <c r="H29" s="156"/>
      <c r="I29" s="156"/>
      <c r="J29" s="156"/>
      <c r="K29" s="157"/>
      <c r="L29" s="158"/>
      <c r="M29" s="158"/>
      <c r="N29" s="158"/>
      <c r="O29" s="158"/>
      <c r="P29" s="158"/>
      <c r="Q29" s="159"/>
      <c r="R29" s="74"/>
      <c r="S29" s="74"/>
      <c r="T29" s="74"/>
    </row>
    <row r="30" spans="1:20" x14ac:dyDescent="0.2">
      <c r="A30" s="152" t="str">
        <f t="shared" si="1"/>
        <v xml:space="preserve"> </v>
      </c>
      <c r="B30" s="51"/>
      <c r="C30" s="523" t="s">
        <v>529</v>
      </c>
      <c r="D30" s="51" t="s">
        <v>64</v>
      </c>
      <c r="E30" s="156">
        <f>E26*F30</f>
        <v>30.600000000000005</v>
      </c>
      <c r="F30" s="156">
        <v>0.30000000000000004</v>
      </c>
      <c r="G30" s="156"/>
      <c r="H30" s="156"/>
      <c r="I30" s="156"/>
      <c r="J30" s="162"/>
      <c r="K30" s="157"/>
      <c r="L30" s="158"/>
      <c r="M30" s="158"/>
      <c r="N30" s="158"/>
      <c r="O30" s="158"/>
      <c r="P30" s="158"/>
      <c r="Q30" s="159"/>
      <c r="R30" s="74"/>
      <c r="S30" s="74"/>
      <c r="T30" s="74"/>
    </row>
    <row r="31" spans="1:20" x14ac:dyDescent="0.2">
      <c r="A31" s="152" t="str">
        <f t="shared" si="1"/>
        <v xml:space="preserve"> </v>
      </c>
      <c r="B31" s="51"/>
      <c r="C31" s="520" t="s">
        <v>540</v>
      </c>
      <c r="D31" s="51" t="s">
        <v>64</v>
      </c>
      <c r="E31" s="156">
        <f>E26*F31</f>
        <v>510</v>
      </c>
      <c r="F31" s="156">
        <v>5</v>
      </c>
      <c r="G31" s="156"/>
      <c r="H31" s="156"/>
      <c r="I31" s="156"/>
      <c r="J31" s="156"/>
      <c r="K31" s="157"/>
      <c r="L31" s="158"/>
      <c r="M31" s="158"/>
      <c r="N31" s="158"/>
      <c r="O31" s="158"/>
      <c r="P31" s="158"/>
      <c r="Q31" s="159"/>
      <c r="R31" s="74"/>
      <c r="S31" s="74"/>
      <c r="T31" s="74"/>
    </row>
    <row r="32" spans="1:20" x14ac:dyDescent="0.2">
      <c r="A32" s="152">
        <f t="shared" si="1"/>
        <v>10</v>
      </c>
      <c r="B32" s="169" t="s">
        <v>47</v>
      </c>
      <c r="C32" s="520" t="s">
        <v>91</v>
      </c>
      <c r="D32" s="152" t="s">
        <v>49</v>
      </c>
      <c r="E32" s="170">
        <f>'001'!U22</f>
        <v>60</v>
      </c>
      <c r="F32" s="171"/>
      <c r="G32" s="171"/>
      <c r="H32" s="156"/>
      <c r="I32" s="171"/>
      <c r="J32" s="171"/>
      <c r="K32" s="157"/>
      <c r="L32" s="158"/>
      <c r="M32" s="158"/>
      <c r="N32" s="158"/>
      <c r="O32" s="158"/>
      <c r="P32" s="158"/>
      <c r="Q32" s="159"/>
      <c r="R32" s="74"/>
      <c r="S32" s="74"/>
      <c r="T32" s="74"/>
    </row>
    <row r="33" spans="1:20" x14ac:dyDescent="0.2">
      <c r="A33" s="152" t="str">
        <f t="shared" si="1"/>
        <v xml:space="preserve"> </v>
      </c>
      <c r="B33" s="152"/>
      <c r="C33" s="520" t="s">
        <v>92</v>
      </c>
      <c r="D33" s="152" t="s">
        <v>64</v>
      </c>
      <c r="E33" s="156">
        <f>E32*0.3</f>
        <v>18</v>
      </c>
      <c r="F33" s="171"/>
      <c r="G33" s="171"/>
      <c r="H33" s="171"/>
      <c r="I33" s="171"/>
      <c r="J33" s="171"/>
      <c r="K33" s="157"/>
      <c r="L33" s="158"/>
      <c r="M33" s="158"/>
      <c r="N33" s="158"/>
      <c r="O33" s="158"/>
      <c r="P33" s="158"/>
      <c r="Q33" s="159"/>
      <c r="R33" s="74"/>
      <c r="S33" s="74"/>
      <c r="T33" s="74"/>
    </row>
    <row r="34" spans="1:20" x14ac:dyDescent="0.2">
      <c r="A34" s="152" t="str">
        <f t="shared" si="1"/>
        <v xml:space="preserve"> </v>
      </c>
      <c r="B34" s="152"/>
      <c r="C34" s="520" t="s">
        <v>93</v>
      </c>
      <c r="D34" s="152" t="s">
        <v>64</v>
      </c>
      <c r="E34" s="156">
        <f>E33*2</f>
        <v>36</v>
      </c>
      <c r="F34" s="171"/>
      <c r="G34" s="171"/>
      <c r="H34" s="171"/>
      <c r="I34" s="171"/>
      <c r="J34" s="171"/>
      <c r="K34" s="157"/>
      <c r="L34" s="158"/>
      <c r="M34" s="158"/>
      <c r="N34" s="158"/>
      <c r="O34" s="158"/>
      <c r="P34" s="158"/>
      <c r="Q34" s="159"/>
      <c r="R34" s="74"/>
      <c r="S34" s="74"/>
      <c r="T34" s="74"/>
    </row>
    <row r="35" spans="1:20" ht="22.5" x14ac:dyDescent="0.2">
      <c r="A35" s="152" t="str">
        <f t="shared" si="1"/>
        <v xml:space="preserve"> </v>
      </c>
      <c r="B35" s="164"/>
      <c r="C35" s="524" t="s">
        <v>94</v>
      </c>
      <c r="D35" s="172"/>
      <c r="E35" s="173"/>
      <c r="F35" s="164"/>
      <c r="G35" s="164"/>
      <c r="H35" s="164"/>
      <c r="I35" s="164"/>
      <c r="J35" s="164"/>
      <c r="K35" s="157"/>
      <c r="L35" s="158"/>
      <c r="M35" s="158"/>
      <c r="N35" s="158"/>
      <c r="O35" s="158"/>
      <c r="P35" s="158"/>
      <c r="Q35" s="159"/>
      <c r="R35" s="74"/>
      <c r="S35" s="74"/>
      <c r="T35" s="74"/>
    </row>
    <row r="36" spans="1:20" x14ac:dyDescent="0.2">
      <c r="A36" s="152">
        <f t="shared" si="1"/>
        <v>11</v>
      </c>
      <c r="B36" s="153" t="s">
        <v>47</v>
      </c>
      <c r="C36" s="525" t="s">
        <v>95</v>
      </c>
      <c r="D36" s="164" t="s">
        <v>55</v>
      </c>
      <c r="E36" s="99">
        <v>32</v>
      </c>
      <c r="F36" s="164"/>
      <c r="G36" s="162"/>
      <c r="H36" s="156"/>
      <c r="I36" s="163"/>
      <c r="J36" s="163"/>
      <c r="K36" s="157"/>
      <c r="L36" s="158"/>
      <c r="M36" s="158"/>
      <c r="N36" s="158"/>
      <c r="O36" s="158"/>
      <c r="P36" s="158"/>
      <c r="Q36" s="159"/>
      <c r="R36" s="74"/>
      <c r="S36" s="74"/>
      <c r="T36" s="74"/>
    </row>
    <row r="37" spans="1:20" x14ac:dyDescent="0.2">
      <c r="A37" s="152">
        <f t="shared" si="1"/>
        <v>12</v>
      </c>
      <c r="B37" s="153" t="s">
        <v>47</v>
      </c>
      <c r="C37" s="525" t="s">
        <v>96</v>
      </c>
      <c r="D37" s="164" t="s">
        <v>76</v>
      </c>
      <c r="E37" s="99">
        <f>E36*0.1</f>
        <v>3.2</v>
      </c>
      <c r="F37" s="174"/>
      <c r="G37" s="162"/>
      <c r="H37" s="156"/>
      <c r="I37" s="162"/>
      <c r="J37" s="162"/>
      <c r="K37" s="157"/>
      <c r="L37" s="158"/>
      <c r="M37" s="158"/>
      <c r="N37" s="158"/>
      <c r="O37" s="158"/>
      <c r="P37" s="158"/>
      <c r="Q37" s="159"/>
      <c r="R37" s="74"/>
      <c r="S37" s="74"/>
      <c r="T37" s="74"/>
    </row>
    <row r="38" spans="1:20" x14ac:dyDescent="0.2">
      <c r="A38" s="152" t="str">
        <f t="shared" si="1"/>
        <v xml:space="preserve"> </v>
      </c>
      <c r="B38" s="164"/>
      <c r="C38" s="525" t="s">
        <v>97</v>
      </c>
      <c r="D38" s="164" t="s">
        <v>76</v>
      </c>
      <c r="E38" s="100">
        <f>E37*F38</f>
        <v>3.5200000000000005</v>
      </c>
      <c r="F38" s="162">
        <v>1.1000000000000001</v>
      </c>
      <c r="G38" s="162"/>
      <c r="H38" s="162"/>
      <c r="I38" s="162"/>
      <c r="J38" s="162"/>
      <c r="K38" s="157"/>
      <c r="L38" s="158"/>
      <c r="M38" s="158"/>
      <c r="N38" s="158"/>
      <c r="O38" s="158"/>
      <c r="P38" s="158"/>
      <c r="Q38" s="159"/>
      <c r="R38" s="74"/>
      <c r="S38" s="74"/>
      <c r="T38" s="74"/>
    </row>
    <row r="39" spans="1:20" x14ac:dyDescent="0.2">
      <c r="A39" s="152">
        <f t="shared" si="1"/>
        <v>13</v>
      </c>
      <c r="B39" s="153" t="s">
        <v>47</v>
      </c>
      <c r="C39" s="525" t="s">
        <v>98</v>
      </c>
      <c r="D39" s="164" t="s">
        <v>76</v>
      </c>
      <c r="E39" s="99">
        <f>E36*0.05</f>
        <v>1.6</v>
      </c>
      <c r="F39" s="174"/>
      <c r="G39" s="162"/>
      <c r="H39" s="156"/>
      <c r="I39" s="162"/>
      <c r="J39" s="162"/>
      <c r="K39" s="157"/>
      <c r="L39" s="158"/>
      <c r="M39" s="158"/>
      <c r="N39" s="158"/>
      <c r="O39" s="158"/>
      <c r="P39" s="158"/>
      <c r="Q39" s="159"/>
      <c r="R39" s="74"/>
      <c r="S39" s="74"/>
      <c r="T39" s="74"/>
    </row>
    <row r="40" spans="1:20" x14ac:dyDescent="0.2">
      <c r="A40" s="152" t="str">
        <f t="shared" si="1"/>
        <v xml:space="preserve"> </v>
      </c>
      <c r="B40" s="164"/>
      <c r="C40" s="525" t="s">
        <v>97</v>
      </c>
      <c r="D40" s="164" t="s">
        <v>76</v>
      </c>
      <c r="E40" s="100">
        <f>E39*F40</f>
        <v>1.7600000000000002</v>
      </c>
      <c r="F40" s="162">
        <v>1.1000000000000001</v>
      </c>
      <c r="G40" s="162"/>
      <c r="H40" s="162"/>
      <c r="I40" s="162"/>
      <c r="J40" s="162"/>
      <c r="K40" s="157"/>
      <c r="L40" s="158"/>
      <c r="M40" s="158"/>
      <c r="N40" s="158"/>
      <c r="O40" s="158"/>
      <c r="P40" s="158"/>
      <c r="Q40" s="159"/>
      <c r="R40" s="74"/>
      <c r="S40" s="74"/>
      <c r="T40" s="74"/>
    </row>
    <row r="41" spans="1:20" x14ac:dyDescent="0.2">
      <c r="A41" s="152">
        <f t="shared" si="1"/>
        <v>14</v>
      </c>
      <c r="B41" s="153" t="s">
        <v>47</v>
      </c>
      <c r="C41" s="525" t="s">
        <v>99</v>
      </c>
      <c r="D41" s="164" t="s">
        <v>76</v>
      </c>
      <c r="E41" s="99">
        <f>E39</f>
        <v>1.6</v>
      </c>
      <c r="F41" s="174"/>
      <c r="G41" s="162"/>
      <c r="H41" s="156"/>
      <c r="I41" s="162"/>
      <c r="J41" s="162"/>
      <c r="K41" s="157"/>
      <c r="L41" s="158"/>
      <c r="M41" s="158"/>
      <c r="N41" s="158"/>
      <c r="O41" s="158"/>
      <c r="P41" s="158"/>
      <c r="Q41" s="159"/>
      <c r="R41" s="74"/>
      <c r="S41" s="74"/>
      <c r="T41" s="74"/>
    </row>
    <row r="42" spans="1:20" x14ac:dyDescent="0.2">
      <c r="A42" s="152" t="str">
        <f t="shared" si="1"/>
        <v xml:space="preserve"> </v>
      </c>
      <c r="B42" s="164"/>
      <c r="C42" s="525" t="s">
        <v>100</v>
      </c>
      <c r="D42" s="164" t="s">
        <v>76</v>
      </c>
      <c r="E42" s="100">
        <f>E41*F42</f>
        <v>1.7600000000000002</v>
      </c>
      <c r="F42" s="162">
        <v>1.1000000000000001</v>
      </c>
      <c r="G42" s="162"/>
      <c r="H42" s="162"/>
      <c r="I42" s="162"/>
      <c r="J42" s="162"/>
      <c r="K42" s="157"/>
      <c r="L42" s="158"/>
      <c r="M42" s="158"/>
      <c r="N42" s="158"/>
      <c r="O42" s="158"/>
      <c r="P42" s="158"/>
      <c r="Q42" s="159"/>
      <c r="R42" s="74"/>
      <c r="S42" s="74"/>
      <c r="T42" s="74"/>
    </row>
    <row r="43" spans="1:20" x14ac:dyDescent="0.2">
      <c r="A43" s="152">
        <f t="shared" si="1"/>
        <v>15</v>
      </c>
      <c r="B43" s="98" t="s">
        <v>47</v>
      </c>
      <c r="C43" s="525" t="s">
        <v>101</v>
      </c>
      <c r="D43" s="125" t="s">
        <v>55</v>
      </c>
      <c r="E43" s="99">
        <v>8</v>
      </c>
      <c r="F43" s="174"/>
      <c r="G43" s="162"/>
      <c r="H43" s="162"/>
      <c r="I43" s="162"/>
      <c r="J43" s="162"/>
      <c r="K43" s="157"/>
      <c r="L43" s="158"/>
      <c r="M43" s="158"/>
      <c r="N43" s="158"/>
      <c r="O43" s="158"/>
      <c r="P43" s="158"/>
      <c r="Q43" s="159"/>
      <c r="R43" s="74"/>
      <c r="S43" s="74"/>
      <c r="T43" s="74"/>
    </row>
    <row r="44" spans="1:20" x14ac:dyDescent="0.2">
      <c r="A44" s="152" t="str">
        <f t="shared" si="1"/>
        <v xml:space="preserve"> </v>
      </c>
      <c r="B44" s="125"/>
      <c r="C44" s="525" t="s">
        <v>102</v>
      </c>
      <c r="D44" s="125" t="s">
        <v>76</v>
      </c>
      <c r="E44" s="100">
        <f>E43*F44</f>
        <v>0.44000000000000006</v>
      </c>
      <c r="F44" s="162">
        <f>0.05*1.1</f>
        <v>5.5000000000000007E-2</v>
      </c>
      <c r="G44" s="162"/>
      <c r="H44" s="162"/>
      <c r="I44" s="162"/>
      <c r="J44" s="162"/>
      <c r="K44" s="157"/>
      <c r="L44" s="158"/>
      <c r="M44" s="158"/>
      <c r="N44" s="158"/>
      <c r="O44" s="158"/>
      <c r="P44" s="158"/>
      <c r="Q44" s="159"/>
      <c r="R44" s="74"/>
      <c r="S44" s="74"/>
      <c r="T44" s="74"/>
    </row>
    <row r="45" spans="1:20" x14ac:dyDescent="0.2">
      <c r="A45" s="152">
        <f t="shared" si="1"/>
        <v>16</v>
      </c>
      <c r="B45" s="153" t="s">
        <v>47</v>
      </c>
      <c r="C45" s="525" t="s">
        <v>103</v>
      </c>
      <c r="D45" s="164" t="s">
        <v>55</v>
      </c>
      <c r="E45" s="99">
        <f>E36</f>
        <v>32</v>
      </c>
      <c r="F45" s="162"/>
      <c r="G45" s="162"/>
      <c r="H45" s="156"/>
      <c r="I45" s="162"/>
      <c r="J45" s="163"/>
      <c r="K45" s="157"/>
      <c r="L45" s="158"/>
      <c r="M45" s="158"/>
      <c r="N45" s="158"/>
      <c r="O45" s="158"/>
      <c r="P45" s="158"/>
      <c r="Q45" s="159"/>
      <c r="R45" s="74"/>
      <c r="S45" s="74"/>
      <c r="T45" s="74"/>
    </row>
    <row r="46" spans="1:20" x14ac:dyDescent="0.2">
      <c r="A46" s="152" t="str">
        <f t="shared" si="1"/>
        <v xml:space="preserve"> </v>
      </c>
      <c r="B46" s="164"/>
      <c r="C46" s="525" t="s">
        <v>104</v>
      </c>
      <c r="D46" s="162" t="s">
        <v>55</v>
      </c>
      <c r="E46" s="100">
        <f>E45*F46</f>
        <v>33.6</v>
      </c>
      <c r="F46" s="162">
        <v>1.05</v>
      </c>
      <c r="G46" s="162"/>
      <c r="H46" s="162"/>
      <c r="I46" s="162"/>
      <c r="J46" s="162"/>
      <c r="K46" s="157"/>
      <c r="L46" s="158"/>
      <c r="M46" s="158"/>
      <c r="N46" s="158"/>
      <c r="O46" s="158"/>
      <c r="P46" s="158"/>
      <c r="Q46" s="159"/>
      <c r="R46" s="74"/>
      <c r="S46" s="74"/>
      <c r="T46" s="74"/>
    </row>
    <row r="47" spans="1:20" x14ac:dyDescent="0.2">
      <c r="A47" s="152" t="str">
        <f t="shared" si="1"/>
        <v xml:space="preserve"> </v>
      </c>
      <c r="B47" s="164"/>
      <c r="C47" s="525" t="s">
        <v>105</v>
      </c>
      <c r="D47" s="162" t="s">
        <v>76</v>
      </c>
      <c r="E47" s="100">
        <f>E45*F47</f>
        <v>2.2400000000000002</v>
      </c>
      <c r="F47" s="162">
        <v>7.0000000000000007E-2</v>
      </c>
      <c r="G47" s="162"/>
      <c r="H47" s="162"/>
      <c r="I47" s="162"/>
      <c r="J47" s="162"/>
      <c r="K47" s="157"/>
      <c r="L47" s="158"/>
      <c r="M47" s="158"/>
      <c r="N47" s="158"/>
      <c r="O47" s="158"/>
      <c r="P47" s="158"/>
      <c r="Q47" s="159"/>
      <c r="R47" s="74"/>
      <c r="S47" s="74"/>
      <c r="T47" s="74"/>
    </row>
    <row r="48" spans="1:20" x14ac:dyDescent="0.2">
      <c r="A48" s="152">
        <f t="shared" si="1"/>
        <v>17</v>
      </c>
      <c r="B48" s="153" t="s">
        <v>47</v>
      </c>
      <c r="C48" s="525" t="s">
        <v>106</v>
      </c>
      <c r="D48" s="164" t="s">
        <v>49</v>
      </c>
      <c r="E48" s="175">
        <f>26+30</f>
        <v>56</v>
      </c>
      <c r="F48" s="164"/>
      <c r="G48" s="162"/>
      <c r="H48" s="156"/>
      <c r="I48" s="162"/>
      <c r="J48" s="162"/>
      <c r="K48" s="157"/>
      <c r="L48" s="158"/>
      <c r="M48" s="158"/>
      <c r="N48" s="158"/>
      <c r="O48" s="158"/>
      <c r="P48" s="158"/>
      <c r="Q48" s="159"/>
      <c r="R48" s="74"/>
      <c r="S48" s="74"/>
      <c r="T48" s="74"/>
    </row>
    <row r="49" spans="1:20" x14ac:dyDescent="0.2">
      <c r="A49" s="152" t="str">
        <f t="shared" si="1"/>
        <v xml:space="preserve"> </v>
      </c>
      <c r="B49" s="164"/>
      <c r="C49" s="525" t="s">
        <v>529</v>
      </c>
      <c r="D49" s="164" t="s">
        <v>64</v>
      </c>
      <c r="E49" s="162">
        <f>E45*F49</f>
        <v>9.6000000000000014</v>
      </c>
      <c r="F49" s="162">
        <v>0.30000000000000004</v>
      </c>
      <c r="G49" s="162"/>
      <c r="H49" s="162"/>
      <c r="I49" s="162"/>
      <c r="J49" s="162"/>
      <c r="K49" s="157"/>
      <c r="L49" s="158"/>
      <c r="M49" s="158"/>
      <c r="N49" s="158"/>
      <c r="O49" s="158"/>
      <c r="P49" s="158"/>
      <c r="Q49" s="159"/>
      <c r="R49" s="74"/>
      <c r="S49" s="74"/>
      <c r="T49" s="74"/>
    </row>
    <row r="50" spans="1:20" ht="22.5" x14ac:dyDescent="0.2">
      <c r="A50" s="152">
        <f t="shared" si="1"/>
        <v>18</v>
      </c>
      <c r="B50" s="153" t="s">
        <v>47</v>
      </c>
      <c r="C50" s="520" t="s">
        <v>541</v>
      </c>
      <c r="D50" s="154" t="s">
        <v>55</v>
      </c>
      <c r="E50" s="155">
        <f>6*2*0.5</f>
        <v>6</v>
      </c>
      <c r="F50" s="162"/>
      <c r="G50" s="162"/>
      <c r="H50" s="156"/>
      <c r="I50" s="163"/>
      <c r="J50" s="163"/>
      <c r="K50" s="157"/>
      <c r="L50" s="158"/>
      <c r="M50" s="158"/>
      <c r="N50" s="158"/>
      <c r="O50" s="158"/>
      <c r="P50" s="158"/>
      <c r="Q50" s="159"/>
      <c r="R50" s="74"/>
      <c r="S50" s="74"/>
      <c r="T50" s="74"/>
    </row>
    <row r="51" spans="1:20" x14ac:dyDescent="0.2">
      <c r="A51" s="152" t="str">
        <f t="shared" si="1"/>
        <v xml:space="preserve"> </v>
      </c>
      <c r="B51" s="164"/>
      <c r="C51" s="525" t="s">
        <v>542</v>
      </c>
      <c r="D51" s="164" t="s">
        <v>64</v>
      </c>
      <c r="E51" s="162">
        <f>E50*F51</f>
        <v>27</v>
      </c>
      <c r="F51" s="162">
        <v>4.5</v>
      </c>
      <c r="G51" s="162"/>
      <c r="H51" s="162"/>
      <c r="I51" s="162"/>
      <c r="J51" s="162"/>
      <c r="K51" s="157"/>
      <c r="L51" s="158"/>
      <c r="M51" s="158"/>
      <c r="N51" s="158"/>
      <c r="O51" s="158"/>
      <c r="P51" s="158"/>
      <c r="Q51" s="159"/>
      <c r="R51" s="74"/>
      <c r="S51" s="74"/>
      <c r="T51" s="74"/>
    </row>
    <row r="52" spans="1:20" x14ac:dyDescent="0.2">
      <c r="A52" s="152" t="str">
        <f t="shared" si="1"/>
        <v xml:space="preserve"> </v>
      </c>
      <c r="B52" s="164"/>
      <c r="C52" s="525" t="s">
        <v>66</v>
      </c>
      <c r="D52" s="164" t="s">
        <v>67</v>
      </c>
      <c r="E52" s="162">
        <f>E50*F52</f>
        <v>0.54</v>
      </c>
      <c r="F52" s="162">
        <v>0.09</v>
      </c>
      <c r="G52" s="162"/>
      <c r="H52" s="162"/>
      <c r="I52" s="162"/>
      <c r="J52" s="162"/>
      <c r="K52" s="157"/>
      <c r="L52" s="158"/>
      <c r="M52" s="158"/>
      <c r="N52" s="158"/>
      <c r="O52" s="158"/>
      <c r="P52" s="158"/>
      <c r="Q52" s="159"/>
      <c r="R52" s="74"/>
      <c r="S52" s="74"/>
      <c r="T52" s="74"/>
    </row>
    <row r="53" spans="1:20" ht="22.5" x14ac:dyDescent="0.2">
      <c r="A53" s="152">
        <f t="shared" si="1"/>
        <v>19</v>
      </c>
      <c r="B53" s="153" t="s">
        <v>47</v>
      </c>
      <c r="C53" s="520" t="s">
        <v>107</v>
      </c>
      <c r="D53" s="164" t="s">
        <v>67</v>
      </c>
      <c r="E53" s="162">
        <v>3</v>
      </c>
      <c r="F53" s="162"/>
      <c r="G53" s="162"/>
      <c r="H53" s="156"/>
      <c r="I53" s="163"/>
      <c r="J53" s="163"/>
      <c r="K53" s="157"/>
      <c r="L53" s="158"/>
      <c r="M53" s="158"/>
      <c r="N53" s="158"/>
      <c r="O53" s="158"/>
      <c r="P53" s="158"/>
      <c r="Q53" s="159"/>
      <c r="R53" s="74"/>
      <c r="S53" s="74"/>
      <c r="T53" s="74"/>
    </row>
    <row r="54" spans="1:20" x14ac:dyDescent="0.2">
      <c r="A54" s="152">
        <f t="shared" si="1"/>
        <v>20</v>
      </c>
      <c r="B54" s="153" t="s">
        <v>47</v>
      </c>
      <c r="C54" s="521" t="s">
        <v>108</v>
      </c>
      <c r="D54" s="51" t="s">
        <v>55</v>
      </c>
      <c r="E54" s="156">
        <f>E32*0.5</f>
        <v>30</v>
      </c>
      <c r="F54" s="156"/>
      <c r="G54" s="156"/>
      <c r="H54" s="156"/>
      <c r="I54" s="156"/>
      <c r="J54" s="168"/>
      <c r="K54" s="157"/>
      <c r="L54" s="158"/>
      <c r="M54" s="158"/>
      <c r="N54" s="158"/>
      <c r="O54" s="158"/>
      <c r="P54" s="158"/>
      <c r="Q54" s="159"/>
      <c r="R54" s="74"/>
      <c r="S54" s="74"/>
      <c r="T54" s="74"/>
    </row>
    <row r="55" spans="1:20" x14ac:dyDescent="0.2">
      <c r="A55" s="152" t="str">
        <f t="shared" si="1"/>
        <v xml:space="preserve"> </v>
      </c>
      <c r="B55" s="51"/>
      <c r="C55" s="521" t="s">
        <v>109</v>
      </c>
      <c r="D55" s="156" t="s">
        <v>76</v>
      </c>
      <c r="E55" s="156">
        <f>E54*F55</f>
        <v>9.6</v>
      </c>
      <c r="F55" s="156">
        <v>0.32</v>
      </c>
      <c r="G55" s="156"/>
      <c r="H55" s="156"/>
      <c r="I55" s="156"/>
      <c r="J55" s="156"/>
      <c r="K55" s="157"/>
      <c r="L55" s="158"/>
      <c r="M55" s="158"/>
      <c r="N55" s="158"/>
      <c r="O55" s="158"/>
      <c r="P55" s="158"/>
      <c r="Q55" s="159"/>
      <c r="R55" s="74"/>
      <c r="S55" s="74"/>
      <c r="T55" s="74"/>
    </row>
    <row r="56" spans="1:20" x14ac:dyDescent="0.2">
      <c r="A56" s="152">
        <f t="shared" si="1"/>
        <v>21</v>
      </c>
      <c r="B56" s="153" t="s">
        <v>47</v>
      </c>
      <c r="C56" s="521" t="s">
        <v>110</v>
      </c>
      <c r="D56" s="51" t="s">
        <v>55</v>
      </c>
      <c r="E56" s="168">
        <f>E54</f>
        <v>30</v>
      </c>
      <c r="F56" s="168"/>
      <c r="G56" s="156"/>
      <c r="H56" s="156"/>
      <c r="I56" s="156"/>
      <c r="J56" s="168"/>
      <c r="K56" s="157"/>
      <c r="L56" s="158"/>
      <c r="M56" s="158"/>
      <c r="N56" s="158"/>
      <c r="O56" s="158"/>
      <c r="P56" s="158"/>
      <c r="Q56" s="159"/>
      <c r="R56" s="74"/>
      <c r="S56" s="74"/>
      <c r="T56" s="74"/>
    </row>
    <row r="57" spans="1:20" x14ac:dyDescent="0.2">
      <c r="A57" s="152" t="str">
        <f t="shared" si="1"/>
        <v xml:space="preserve"> </v>
      </c>
      <c r="B57" s="51"/>
      <c r="C57" s="526" t="s">
        <v>111</v>
      </c>
      <c r="D57" s="176" t="s">
        <v>64</v>
      </c>
      <c r="E57" s="156">
        <f>E56*F57</f>
        <v>0.65999999999999992</v>
      </c>
      <c r="F57" s="168">
        <v>2.1999999999999999E-2</v>
      </c>
      <c r="G57" s="176"/>
      <c r="H57" s="176"/>
      <c r="I57" s="176"/>
      <c r="J57" s="176"/>
      <c r="K57" s="157"/>
      <c r="L57" s="158"/>
      <c r="M57" s="158"/>
      <c r="N57" s="158"/>
      <c r="O57" s="158"/>
      <c r="P57" s="158"/>
      <c r="Q57" s="159"/>
      <c r="R57" s="74"/>
      <c r="S57" s="74"/>
      <c r="T57" s="74"/>
    </row>
    <row r="58" spans="1:20" x14ac:dyDescent="0.2">
      <c r="A58" s="177"/>
      <c r="B58" s="178"/>
      <c r="C58" s="179"/>
      <c r="D58" s="180"/>
      <c r="E58" s="181"/>
      <c r="F58" s="181"/>
      <c r="G58" s="181"/>
      <c r="H58" s="181"/>
      <c r="I58" s="181"/>
      <c r="J58" s="181"/>
      <c r="K58" s="182"/>
      <c r="L58" s="183"/>
      <c r="M58" s="183"/>
      <c r="N58" s="183"/>
      <c r="O58" s="183"/>
      <c r="P58" s="183"/>
      <c r="Q58" s="183"/>
      <c r="R58" s="74"/>
      <c r="S58" s="74"/>
      <c r="T58" s="74"/>
    </row>
    <row r="59" spans="1:20" ht="22.5" x14ac:dyDescent="0.2">
      <c r="A59" s="184"/>
      <c r="B59" s="58"/>
      <c r="C59" s="475" t="s">
        <v>519</v>
      </c>
      <c r="D59" s="58"/>
      <c r="E59" s="58"/>
      <c r="F59" s="58"/>
      <c r="G59" s="58"/>
      <c r="H59" s="58"/>
      <c r="I59" s="58"/>
      <c r="J59" s="58"/>
      <c r="K59" s="58"/>
      <c r="L59" s="183"/>
      <c r="M59" s="183">
        <f>SUMIF($Q13:$Q57,"&gt;0",M13:M57)</f>
        <v>0</v>
      </c>
      <c r="N59" s="183">
        <f>SUMIF($Q13:$Q57,"&gt;0",N13:N57)</f>
        <v>0</v>
      </c>
      <c r="O59" s="183">
        <f>SUMIF($Q13:$Q57,"&gt;0",O13:O57)</f>
        <v>0</v>
      </c>
      <c r="P59" s="183">
        <f>SUMIF($Q13:$Q57,"&gt;0",P13:P57)</f>
        <v>0</v>
      </c>
      <c r="Q59" s="183">
        <f>SUMIF($Q13:$Q57,"&gt;0",Q13:Q57)</f>
        <v>0</v>
      </c>
      <c r="R59" s="74"/>
      <c r="S59" s="74"/>
      <c r="T59" s="74"/>
    </row>
    <row r="60" spans="1:20" x14ac:dyDescent="0.2">
      <c r="A60" s="177" t="str">
        <f t="shared" ref="A60:A61" si="2">IF(COUNTBLANK(I60)=1," ",COUNTA($I$59:I60))</f>
        <v xml:space="preserve"> </v>
      </c>
      <c r="B60" s="58"/>
      <c r="C60" s="186"/>
      <c r="D60" s="187"/>
      <c r="E60" s="188"/>
      <c r="F60" s="58"/>
      <c r="G60" s="189"/>
      <c r="H60" s="58"/>
      <c r="I60" s="58"/>
      <c r="J60" s="58"/>
      <c r="K60" s="58"/>
      <c r="L60" s="58"/>
      <c r="M60" s="190"/>
      <c r="N60" s="190"/>
      <c r="O60" s="190"/>
      <c r="P60" s="190"/>
      <c r="Q60" s="190"/>
      <c r="R60" s="74"/>
      <c r="S60" s="74"/>
      <c r="T60" s="74"/>
    </row>
    <row r="61" spans="1:20" x14ac:dyDescent="0.2">
      <c r="A61" s="177" t="str">
        <f t="shared" si="2"/>
        <v xml:space="preserve"> </v>
      </c>
      <c r="B61" s="58"/>
      <c r="C61" s="185"/>
      <c r="D61" s="187"/>
      <c r="E61" s="187"/>
      <c r="F61" s="187"/>
      <c r="G61" s="187"/>
      <c r="H61" s="187"/>
      <c r="I61" s="187"/>
      <c r="J61" s="58"/>
      <c r="K61" s="58"/>
      <c r="L61" s="58"/>
      <c r="M61" s="192"/>
      <c r="N61" s="192"/>
      <c r="O61" s="192"/>
      <c r="P61" s="192"/>
      <c r="Q61" s="192"/>
      <c r="R61" s="74"/>
      <c r="S61" s="74"/>
      <c r="T61" s="74"/>
    </row>
    <row r="62" spans="1:20" x14ac:dyDescent="0.2">
      <c r="A62" s="177"/>
      <c r="B62" s="58"/>
      <c r="C62" s="185"/>
      <c r="D62" s="187"/>
      <c r="E62" s="187"/>
      <c r="F62" s="187"/>
      <c r="G62" s="187"/>
      <c r="H62" s="187"/>
      <c r="I62" s="187"/>
      <c r="J62" s="58"/>
      <c r="K62" s="58"/>
      <c r="L62" s="58"/>
      <c r="M62" s="192"/>
      <c r="N62" s="192"/>
      <c r="O62" s="192"/>
      <c r="P62" s="192"/>
      <c r="Q62" s="192"/>
      <c r="R62" s="74"/>
      <c r="S62" s="74"/>
      <c r="T62" s="74"/>
    </row>
    <row r="63" spans="1:20" x14ac:dyDescent="0.2">
      <c r="C63" s="29" t="str">
        <f>K!$B$19</f>
        <v>Sastādīja:</v>
      </c>
      <c r="D63" s="187"/>
      <c r="E63" s="187"/>
      <c r="F63" s="187"/>
      <c r="G63" s="187"/>
      <c r="H63" s="187"/>
      <c r="I63" s="187"/>
      <c r="J63" s="74"/>
      <c r="K63" s="74"/>
      <c r="L63" s="74"/>
      <c r="M63" s="74"/>
      <c r="N63" s="74"/>
      <c r="O63" s="74"/>
      <c r="P63" s="74"/>
      <c r="Q63" s="74"/>
      <c r="R63" s="74"/>
      <c r="S63" s="74"/>
      <c r="T63" s="74"/>
    </row>
    <row r="64" spans="1:20" x14ac:dyDescent="0.2">
      <c r="C64" s="29" t="str">
        <f>K!$B$20</f>
        <v>Tāme sastādīta</v>
      </c>
      <c r="D64" s="187"/>
      <c r="E64" s="187"/>
      <c r="F64" s="187"/>
      <c r="G64" s="187"/>
      <c r="H64" s="187"/>
      <c r="I64" s="187"/>
      <c r="J64" s="74"/>
      <c r="K64" s="74"/>
      <c r="L64" s="74"/>
      <c r="M64" s="74"/>
      <c r="N64" s="74"/>
      <c r="O64" s="74"/>
      <c r="P64" s="74"/>
      <c r="Q64" s="74"/>
      <c r="R64" s="74"/>
      <c r="S64" s="74"/>
      <c r="T64" s="74"/>
    </row>
    <row r="65" spans="3:20" x14ac:dyDescent="0.2">
      <c r="C65" s="29"/>
      <c r="D65" s="187"/>
      <c r="E65" s="187"/>
      <c r="F65" s="187"/>
      <c r="G65" s="187"/>
      <c r="H65" s="187"/>
      <c r="I65" s="187"/>
      <c r="J65" s="74"/>
      <c r="K65" s="74"/>
      <c r="L65" s="74"/>
      <c r="M65" s="74"/>
      <c r="N65" s="74"/>
      <c r="O65" s="74"/>
      <c r="P65" s="74"/>
      <c r="Q65" s="74"/>
      <c r="R65" s="74"/>
      <c r="S65" s="74"/>
      <c r="T65" s="74"/>
    </row>
    <row r="66" spans="3:20" x14ac:dyDescent="0.2">
      <c r="C66" s="29" t="str">
        <f>K!$B$22</f>
        <v>Pārbaudīja:</v>
      </c>
      <c r="D66" s="187"/>
      <c r="E66" s="187"/>
      <c r="F66" s="187"/>
      <c r="G66" s="187"/>
      <c r="H66" s="187"/>
      <c r="I66" s="187"/>
      <c r="J66" s="74"/>
      <c r="K66" s="74"/>
      <c r="L66" s="74"/>
      <c r="M66" s="74"/>
      <c r="N66" s="74"/>
      <c r="O66" s="74"/>
      <c r="P66" s="74"/>
      <c r="Q66" s="74"/>
      <c r="R66" s="74"/>
      <c r="S66" s="74"/>
      <c r="T66" s="74"/>
    </row>
    <row r="67" spans="3:20" x14ac:dyDescent="0.2">
      <c r="C67" s="29" t="str">
        <f>K!$B$23</f>
        <v>sertifikāta Nr.</v>
      </c>
      <c r="D67" s="187"/>
      <c r="E67" s="187"/>
      <c r="F67" s="187"/>
      <c r="G67" s="187"/>
      <c r="H67" s="187"/>
      <c r="I67" s="187"/>
      <c r="J67" s="74"/>
      <c r="K67" s="74"/>
      <c r="L67" s="74"/>
      <c r="M67" s="74"/>
      <c r="N67" s="74"/>
      <c r="O67" s="74"/>
      <c r="P67" s="74"/>
      <c r="Q67" s="74"/>
      <c r="R67" s="74"/>
      <c r="S67" s="74"/>
      <c r="T67" s="74"/>
    </row>
  </sheetData>
  <sheetProtection selectLockedCells="1" selectUnlockedCells="1"/>
  <autoFilter ref="A12:IR61" xr:uid="{00000000-0009-0000-0000-000003000000}"/>
  <mergeCells count="9">
    <mergeCell ref="A1:G1"/>
    <mergeCell ref="A8:P8"/>
    <mergeCell ref="A10:A11"/>
    <mergeCell ref="B10:B11"/>
    <mergeCell ref="C10:C11"/>
    <mergeCell ref="D10:D11"/>
    <mergeCell ref="E10:E11"/>
    <mergeCell ref="G10:L10"/>
    <mergeCell ref="M10:Q10"/>
  </mergeCells>
  <pageMargins left="0" right="0" top="0.78749999999999998" bottom="0.39374999999999999" header="0.51180555555555551" footer="0.51180555555555551"/>
  <pageSetup paperSize="9" scale="91" firstPageNumber="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21"/>
  </sheetPr>
  <dimension ref="A1:T86"/>
  <sheetViews>
    <sheetView view="pageBreakPreview" zoomScale="85" zoomScaleSheetLayoutView="85" workbookViewId="0">
      <selection activeCell="C7" sqref="C7:G7"/>
    </sheetView>
  </sheetViews>
  <sheetFormatPr defaultColWidth="8.5703125" defaultRowHeight="11.25" x14ac:dyDescent="0.2"/>
  <cols>
    <col min="1" max="1" width="5.28515625" style="72" customWidth="1"/>
    <col min="2" max="2" width="4.5703125" style="72" customWidth="1"/>
    <col min="3" max="3" width="37.5703125" style="73" customWidth="1"/>
    <col min="4" max="6" width="4.140625" style="73" customWidth="1"/>
    <col min="7" max="7" width="5" style="72" customWidth="1"/>
    <col min="8" max="8" width="6.42578125" style="72" customWidth="1"/>
    <col min="9" max="9" width="0" style="74" hidden="1" customWidth="1"/>
    <col min="10" max="10" width="7.5703125" style="75" customWidth="1"/>
    <col min="11" max="17" width="7.5703125" style="72" customWidth="1"/>
    <col min="18" max="18" width="9" style="72" customWidth="1"/>
    <col min="19" max="20" width="9.140625" style="72" customWidth="1"/>
    <col min="21" max="16384" width="8.5703125" style="72"/>
  </cols>
  <sheetData>
    <row r="1" spans="1:20" s="77" customFormat="1" x14ac:dyDescent="0.2">
      <c r="A1" s="490" t="s">
        <v>29</v>
      </c>
      <c r="B1" s="490"/>
      <c r="C1" s="490"/>
      <c r="D1" s="490"/>
      <c r="E1" s="490"/>
      <c r="F1" s="490"/>
      <c r="G1" s="490"/>
      <c r="H1" s="490"/>
      <c r="I1" s="490"/>
      <c r="J1" s="490"/>
      <c r="K1" s="76" t="str">
        <f>KPDV001!A15</f>
        <v>1-3</v>
      </c>
    </row>
    <row r="2" spans="1:20" s="78" customFormat="1" x14ac:dyDescent="0.2">
      <c r="A2" s="40" t="str">
        <f>KPDV001!A3</f>
        <v>Būves nosaukums:  Dzīvojamā ēka  ar kad. apz. 17000440113 001</v>
      </c>
      <c r="B2" s="40"/>
      <c r="C2" s="40"/>
      <c r="D2" s="40"/>
      <c r="E2" s="40"/>
      <c r="F2" s="40"/>
      <c r="G2" s="40"/>
      <c r="H2" s="40"/>
      <c r="I2" s="40"/>
      <c r="J2" s="40"/>
      <c r="K2" s="40"/>
      <c r="L2" s="40"/>
      <c r="M2" s="40"/>
      <c r="N2" s="40"/>
      <c r="O2" s="40"/>
      <c r="P2" s="40"/>
      <c r="Q2" s="40"/>
      <c r="R2" s="40"/>
      <c r="S2" s="40"/>
      <c r="T2" s="40"/>
    </row>
    <row r="3" spans="1:20" s="78" customFormat="1" x14ac:dyDescent="0.2">
      <c r="A3" s="40" t="str">
        <f>KPDV001!A4</f>
        <v xml:space="preserve">Objekta nosaukums: Dzīvojamo ēku fasāžu vienkāršota atjaunošana </v>
      </c>
      <c r="B3" s="40"/>
      <c r="C3" s="40"/>
      <c r="D3" s="40"/>
      <c r="E3" s="40"/>
      <c r="F3" s="40"/>
      <c r="G3" s="40"/>
      <c r="H3" s="40"/>
      <c r="I3" s="40"/>
      <c r="J3" s="40"/>
      <c r="K3" s="40"/>
      <c r="L3" s="40"/>
      <c r="M3" s="40"/>
      <c r="N3" s="40"/>
      <c r="O3" s="40"/>
      <c r="P3" s="40"/>
      <c r="Q3" s="40"/>
      <c r="R3" s="40"/>
      <c r="S3" s="40"/>
      <c r="T3" s="40"/>
    </row>
    <row r="4" spans="1:20" s="78" customFormat="1" x14ac:dyDescent="0.2">
      <c r="A4" s="40" t="str">
        <f>KPDV001!A5</f>
        <v>Objekta adrese: M.Kempes 6, Liepājā</v>
      </c>
      <c r="B4" s="40"/>
      <c r="C4" s="40"/>
      <c r="D4" s="40"/>
      <c r="E4" s="40"/>
      <c r="F4" s="40"/>
      <c r="G4" s="40"/>
      <c r="H4" s="40"/>
      <c r="I4" s="40"/>
      <c r="J4" s="40"/>
      <c r="K4" s="40"/>
      <c r="L4" s="40"/>
      <c r="M4" s="40"/>
      <c r="N4" s="40"/>
      <c r="O4" s="40"/>
      <c r="P4" s="40"/>
      <c r="Q4" s="40"/>
      <c r="R4" s="40"/>
      <c r="S4" s="40"/>
      <c r="T4" s="40"/>
    </row>
    <row r="5" spans="1:20" s="78" customFormat="1" x14ac:dyDescent="0.2">
      <c r="A5" s="40" t="str">
        <f>KPDV001!A6</f>
        <v>Pasūtījuma Nr.WS-39-17</v>
      </c>
      <c r="B5" s="40"/>
      <c r="C5" s="40"/>
      <c r="D5" s="40"/>
      <c r="E5" s="40"/>
      <c r="F5" s="40"/>
      <c r="G5" s="40"/>
      <c r="H5" s="40"/>
      <c r="I5" s="40"/>
      <c r="J5" s="40"/>
      <c r="K5" s="40"/>
      <c r="L5" s="40"/>
      <c r="M5" s="40"/>
      <c r="N5" s="40"/>
      <c r="O5" s="40"/>
      <c r="P5" s="40"/>
      <c r="Q5" s="40"/>
      <c r="R5" s="40"/>
      <c r="S5" s="40"/>
      <c r="T5" s="40"/>
    </row>
    <row r="6" spans="1:20" s="78" customFormat="1" x14ac:dyDescent="0.2">
      <c r="A6" s="40" t="str">
        <f>KPDV001!A7</f>
        <v>Pasūtītājs: SIA "Liepājas Namu Apsaimniekotājs"</v>
      </c>
      <c r="B6" s="40"/>
      <c r="C6" s="40"/>
      <c r="D6" s="40"/>
      <c r="E6" s="40"/>
      <c r="F6" s="40"/>
      <c r="G6" s="40"/>
      <c r="H6" s="40"/>
      <c r="I6" s="40"/>
      <c r="J6" s="40"/>
      <c r="K6" s="40"/>
      <c r="L6" s="40"/>
      <c r="M6" s="40"/>
      <c r="N6" s="40"/>
      <c r="O6" s="40"/>
      <c r="P6" s="40"/>
      <c r="Q6" s="40"/>
      <c r="R6" s="40"/>
      <c r="S6" s="40"/>
      <c r="T6" s="40"/>
    </row>
    <row r="7" spans="1:20" s="78" customFormat="1" x14ac:dyDescent="0.2">
      <c r="A7" s="40"/>
      <c r="B7" s="40"/>
      <c r="C7" s="507" t="s">
        <v>600</v>
      </c>
      <c r="D7" s="40" t="s">
        <v>601</v>
      </c>
      <c r="E7" s="40"/>
      <c r="F7" s="40"/>
      <c r="G7" s="40" t="s">
        <v>602</v>
      </c>
      <c r="H7" s="40"/>
      <c r="I7" s="40"/>
      <c r="J7" s="40"/>
      <c r="K7" s="40"/>
      <c r="L7" s="40"/>
      <c r="M7" s="40"/>
      <c r="N7" s="40"/>
      <c r="O7" s="40"/>
      <c r="P7" s="40"/>
      <c r="Q7" s="40"/>
      <c r="R7" s="40"/>
      <c r="S7" s="40"/>
      <c r="T7" s="40"/>
    </row>
    <row r="8" spans="1:20" s="80" customFormat="1" x14ac:dyDescent="0.2">
      <c r="A8" s="490" t="s">
        <v>30</v>
      </c>
      <c r="B8" s="490"/>
      <c r="C8" s="490"/>
      <c r="D8" s="490"/>
      <c r="E8" s="490"/>
      <c r="F8" s="490"/>
      <c r="G8" s="490"/>
      <c r="H8" s="490"/>
      <c r="I8" s="490"/>
      <c r="J8" s="490"/>
      <c r="K8" s="490"/>
      <c r="L8" s="490"/>
      <c r="M8" s="490"/>
      <c r="N8" s="490"/>
      <c r="O8" s="490"/>
      <c r="P8" s="490"/>
      <c r="Q8" s="490"/>
      <c r="R8" s="490"/>
      <c r="S8" s="490"/>
      <c r="T8" s="79">
        <f>T80</f>
        <v>0</v>
      </c>
    </row>
    <row r="9" spans="1:20" s="78" customFormat="1" x14ac:dyDescent="0.2">
      <c r="A9" s="35" t="s">
        <v>551</v>
      </c>
      <c r="B9" s="81"/>
      <c r="C9" s="81"/>
      <c r="D9" s="81"/>
      <c r="E9" s="81"/>
      <c r="F9" s="81"/>
      <c r="G9" s="81"/>
      <c r="H9" s="81"/>
      <c r="I9" s="40"/>
      <c r="J9" s="40"/>
      <c r="K9" s="40"/>
      <c r="L9" s="40"/>
      <c r="M9" s="40"/>
      <c r="N9" s="40"/>
      <c r="O9" s="40"/>
      <c r="P9" s="40"/>
      <c r="Q9" s="40"/>
      <c r="R9" s="40"/>
      <c r="S9" s="40"/>
      <c r="T9" s="474" t="s">
        <v>518</v>
      </c>
    </row>
    <row r="10" spans="1:20" s="78" customFormat="1" ht="10.15" customHeight="1" x14ac:dyDescent="0.2">
      <c r="A10" s="491" t="s">
        <v>32</v>
      </c>
      <c r="B10" s="491" t="s">
        <v>33</v>
      </c>
      <c r="C10" s="492" t="s">
        <v>34</v>
      </c>
      <c r="D10" s="492"/>
      <c r="E10" s="492"/>
      <c r="F10" s="492"/>
      <c r="G10" s="491" t="s">
        <v>35</v>
      </c>
      <c r="H10" s="491" t="s">
        <v>36</v>
      </c>
      <c r="I10" s="82"/>
      <c r="J10" s="493" t="s">
        <v>37</v>
      </c>
      <c r="K10" s="493"/>
      <c r="L10" s="493"/>
      <c r="M10" s="493"/>
      <c r="N10" s="493"/>
      <c r="O10" s="493"/>
      <c r="P10" s="493" t="s">
        <v>38</v>
      </c>
      <c r="Q10" s="493"/>
      <c r="R10" s="493"/>
      <c r="S10" s="493"/>
      <c r="T10" s="493"/>
    </row>
    <row r="11" spans="1:20" s="78" customFormat="1" ht="45" x14ac:dyDescent="0.2">
      <c r="A11" s="491"/>
      <c r="B11" s="491"/>
      <c r="C11" s="492"/>
      <c r="D11" s="492"/>
      <c r="E11" s="492"/>
      <c r="F11" s="492"/>
      <c r="G11" s="491"/>
      <c r="H11" s="491"/>
      <c r="I11" s="82"/>
      <c r="J11" s="83" t="s">
        <v>39</v>
      </c>
      <c r="K11" s="83" t="s">
        <v>40</v>
      </c>
      <c r="L11" s="83" t="s">
        <v>41</v>
      </c>
      <c r="M11" s="83" t="s">
        <v>42</v>
      </c>
      <c r="N11" s="83" t="s">
        <v>43</v>
      </c>
      <c r="O11" s="83" t="s">
        <v>44</v>
      </c>
      <c r="P11" s="83" t="s">
        <v>45</v>
      </c>
      <c r="Q11" s="83" t="s">
        <v>41</v>
      </c>
      <c r="R11" s="83" t="s">
        <v>42</v>
      </c>
      <c r="S11" s="83" t="s">
        <v>43</v>
      </c>
      <c r="T11" s="83" t="s">
        <v>46</v>
      </c>
    </row>
    <row r="12" spans="1:20" s="78" customFormat="1" ht="10.15" customHeight="1" x14ac:dyDescent="0.2">
      <c r="A12" s="84">
        <v>1</v>
      </c>
      <c r="B12" s="85">
        <v>2</v>
      </c>
      <c r="C12" s="494">
        <f>B12+1</f>
        <v>3</v>
      </c>
      <c r="D12" s="494"/>
      <c r="E12" s="494"/>
      <c r="F12" s="494"/>
      <c r="G12" s="85">
        <f>C12+1</f>
        <v>4</v>
      </c>
      <c r="H12" s="85">
        <f>G12+1</f>
        <v>5</v>
      </c>
      <c r="I12" s="87"/>
      <c r="J12" s="85">
        <f>H12+1</f>
        <v>6</v>
      </c>
      <c r="K12" s="85">
        <f t="shared" ref="K12:T12" si="0">J12+1</f>
        <v>7</v>
      </c>
      <c r="L12" s="85">
        <f t="shared" si="0"/>
        <v>8</v>
      </c>
      <c r="M12" s="85">
        <f t="shared" si="0"/>
        <v>9</v>
      </c>
      <c r="N12" s="85">
        <f t="shared" si="0"/>
        <v>10</v>
      </c>
      <c r="O12" s="85">
        <f t="shared" si="0"/>
        <v>11</v>
      </c>
      <c r="P12" s="85">
        <f t="shared" si="0"/>
        <v>12</v>
      </c>
      <c r="Q12" s="85">
        <f t="shared" si="0"/>
        <v>13</v>
      </c>
      <c r="R12" s="85">
        <f t="shared" si="0"/>
        <v>14</v>
      </c>
      <c r="S12" s="85">
        <f t="shared" si="0"/>
        <v>15</v>
      </c>
      <c r="T12" s="85">
        <f t="shared" si="0"/>
        <v>16</v>
      </c>
    </row>
    <row r="13" spans="1:20" x14ac:dyDescent="0.2">
      <c r="A13" s="152">
        <f>IF(COUNTBLANK(B13)=1," ",COUNTA(B13:B$17))</f>
        <v>5</v>
      </c>
      <c r="B13" s="89" t="s">
        <v>47</v>
      </c>
      <c r="C13" s="193" t="s">
        <v>113</v>
      </c>
      <c r="D13" s="194"/>
      <c r="E13" s="194"/>
      <c r="F13" s="194"/>
      <c r="G13" s="195" t="s">
        <v>55</v>
      </c>
      <c r="H13" s="196">
        <f>'001'!J22</f>
        <v>188.74840000000003</v>
      </c>
      <c r="I13" s="197"/>
      <c r="J13" s="198"/>
      <c r="K13" s="199"/>
      <c r="L13" s="200"/>
      <c r="M13" s="198"/>
      <c r="N13" s="157"/>
      <c r="O13" s="158"/>
      <c r="P13" s="158"/>
      <c r="Q13" s="158"/>
      <c r="R13" s="158"/>
      <c r="S13" s="158"/>
      <c r="T13" s="159"/>
    </row>
    <row r="14" spans="1:20" ht="22.5" x14ac:dyDescent="0.2">
      <c r="A14" s="152"/>
      <c r="B14" s="89" t="s">
        <v>47</v>
      </c>
      <c r="C14" s="193" t="s">
        <v>114</v>
      </c>
      <c r="D14" s="194"/>
      <c r="E14" s="194"/>
      <c r="F14" s="194"/>
      <c r="G14" s="195" t="s">
        <v>55</v>
      </c>
      <c r="H14" s="197">
        <f>'001'!G46</f>
        <v>36.408000000000001</v>
      </c>
      <c r="I14" s="201"/>
      <c r="J14" s="157"/>
      <c r="K14" s="157"/>
      <c r="L14" s="157"/>
      <c r="M14" s="157"/>
      <c r="N14" s="157"/>
      <c r="O14" s="158"/>
      <c r="P14" s="158"/>
      <c r="Q14" s="158"/>
      <c r="R14" s="158"/>
      <c r="S14" s="158"/>
      <c r="T14" s="159"/>
    </row>
    <row r="15" spans="1:20" ht="22.5" x14ac:dyDescent="0.2">
      <c r="A15" s="152"/>
      <c r="B15" s="89" t="s">
        <v>47</v>
      </c>
      <c r="C15" s="193" t="s">
        <v>115</v>
      </c>
      <c r="D15" s="194"/>
      <c r="E15" s="194"/>
      <c r="F15" s="194"/>
      <c r="G15" s="195" t="s">
        <v>55</v>
      </c>
      <c r="H15" s="197">
        <f>'001'!G49</f>
        <v>31.967999999999996</v>
      </c>
      <c r="I15" s="201"/>
      <c r="J15" s="157"/>
      <c r="K15" s="157"/>
      <c r="L15" s="157"/>
      <c r="M15" s="157"/>
      <c r="N15" s="157"/>
      <c r="O15" s="158"/>
      <c r="P15" s="158"/>
      <c r="Q15" s="158"/>
      <c r="R15" s="158"/>
      <c r="S15" s="158"/>
      <c r="T15" s="159"/>
    </row>
    <row r="16" spans="1:20" x14ac:dyDescent="0.2">
      <c r="A16" s="152"/>
      <c r="B16" s="89" t="s">
        <v>47</v>
      </c>
      <c r="C16" s="193" t="s">
        <v>116</v>
      </c>
      <c r="D16" s="194"/>
      <c r="E16" s="194"/>
      <c r="F16" s="194"/>
      <c r="G16" s="195" t="s">
        <v>55</v>
      </c>
      <c r="H16" s="197">
        <f>'001'!G52</f>
        <v>95.04</v>
      </c>
      <c r="I16" s="201"/>
      <c r="J16" s="202"/>
      <c r="K16" s="203"/>
      <c r="L16" s="200"/>
      <c r="M16" s="202"/>
      <c r="N16" s="157"/>
      <c r="O16" s="158"/>
      <c r="P16" s="158"/>
      <c r="Q16" s="158"/>
      <c r="R16" s="158"/>
      <c r="S16" s="158"/>
      <c r="T16" s="159"/>
    </row>
    <row r="17" spans="1:20" x14ac:dyDescent="0.2">
      <c r="A17" s="152">
        <f t="shared" ref="A17:A28" si="1">IF(COUNTBLANK(B17)=1," ",COUNTA(B$13:B17))</f>
        <v>4</v>
      </c>
      <c r="B17" s="169" t="s">
        <v>47</v>
      </c>
      <c r="C17" s="204" t="s">
        <v>117</v>
      </c>
      <c r="D17" s="205"/>
      <c r="E17" s="205"/>
      <c r="F17" s="205"/>
      <c r="G17" s="206" t="s">
        <v>49</v>
      </c>
      <c r="H17" s="207">
        <f>'001'!P22</f>
        <v>185.577</v>
      </c>
      <c r="I17" s="208"/>
      <c r="J17" s="209"/>
      <c r="K17" s="210"/>
      <c r="L17" s="200"/>
      <c r="M17" s="209"/>
      <c r="N17" s="157"/>
      <c r="O17" s="158"/>
      <c r="P17" s="158"/>
      <c r="Q17" s="158"/>
      <c r="R17" s="158"/>
      <c r="S17" s="158"/>
      <c r="T17" s="159"/>
    </row>
    <row r="18" spans="1:20" ht="90" x14ac:dyDescent="0.2">
      <c r="A18" s="152" t="str">
        <f t="shared" si="1"/>
        <v xml:space="preserve"> </v>
      </c>
      <c r="B18" s="98"/>
      <c r="C18" s="211" t="s">
        <v>118</v>
      </c>
      <c r="D18" s="212" t="s">
        <v>119</v>
      </c>
      <c r="E18" s="212" t="s">
        <v>120</v>
      </c>
      <c r="F18" s="212" t="s">
        <v>51</v>
      </c>
      <c r="G18" s="211"/>
      <c r="H18" s="211"/>
      <c r="I18" s="211"/>
      <c r="J18" s="211"/>
      <c r="K18" s="211"/>
      <c r="L18" s="200"/>
      <c r="M18" s="211"/>
      <c r="N18" s="157"/>
      <c r="O18" s="158"/>
      <c r="P18" s="158"/>
      <c r="Q18" s="158"/>
      <c r="R18" s="158"/>
      <c r="S18" s="158"/>
      <c r="T18" s="159"/>
    </row>
    <row r="19" spans="1:20" x14ac:dyDescent="0.2">
      <c r="A19" s="152">
        <f t="shared" si="1"/>
        <v>5</v>
      </c>
      <c r="B19" s="98" t="s">
        <v>47</v>
      </c>
      <c r="C19" s="213" t="str">
        <f>'001'!B4</f>
        <v>L1</v>
      </c>
      <c r="D19" s="109">
        <f>'001'!F4</f>
        <v>1.49</v>
      </c>
      <c r="E19" s="109">
        <f>'001'!G4</f>
        <v>1.48</v>
      </c>
      <c r="F19" s="109">
        <f>'001'!D4</f>
        <v>3</v>
      </c>
      <c r="G19" s="130" t="s">
        <v>55</v>
      </c>
      <c r="H19" s="214">
        <f>'001'!J4</f>
        <v>6.6156000000000006</v>
      </c>
      <c r="I19" s="212"/>
      <c r="J19" s="100"/>
      <c r="K19" s="210"/>
      <c r="L19" s="200"/>
      <c r="M19" s="122"/>
      <c r="N19" s="157"/>
      <c r="O19" s="158"/>
      <c r="P19" s="158"/>
      <c r="Q19" s="158"/>
      <c r="R19" s="158"/>
      <c r="S19" s="158"/>
      <c r="T19" s="159"/>
    </row>
    <row r="20" spans="1:20" x14ac:dyDescent="0.2">
      <c r="A20" s="152">
        <f t="shared" si="1"/>
        <v>6</v>
      </c>
      <c r="B20" s="98" t="s">
        <v>47</v>
      </c>
      <c r="C20" s="213" t="str">
        <f>'001'!B5</f>
        <v>L1 durvis</v>
      </c>
      <c r="D20" s="109">
        <f>'001'!F5</f>
        <v>0.68</v>
      </c>
      <c r="E20" s="109">
        <f>'001'!G5</f>
        <v>2.1</v>
      </c>
      <c r="F20" s="109">
        <f>'001'!D5</f>
        <v>3</v>
      </c>
      <c r="G20" s="130" t="s">
        <v>55</v>
      </c>
      <c r="H20" s="214">
        <f>'001'!J5</f>
        <v>4.2840000000000007</v>
      </c>
      <c r="I20" s="212"/>
      <c r="J20" s="100"/>
      <c r="K20" s="210"/>
      <c r="L20" s="200"/>
      <c r="M20" s="122"/>
      <c r="N20" s="157"/>
      <c r="O20" s="158"/>
      <c r="P20" s="158"/>
      <c r="Q20" s="158"/>
      <c r="R20" s="158"/>
      <c r="S20" s="158"/>
      <c r="T20" s="159"/>
    </row>
    <row r="21" spans="1:20" x14ac:dyDescent="0.2">
      <c r="A21" s="152">
        <f t="shared" si="1"/>
        <v>7</v>
      </c>
      <c r="B21" s="98" t="s">
        <v>47</v>
      </c>
      <c r="C21" s="213" t="str">
        <f>'001'!B6</f>
        <v>L2</v>
      </c>
      <c r="D21" s="109">
        <f>'001'!F6</f>
        <v>1.49</v>
      </c>
      <c r="E21" s="109">
        <f>'001'!G6</f>
        <v>1.48</v>
      </c>
      <c r="F21" s="109">
        <f>'001'!D6</f>
        <v>4</v>
      </c>
      <c r="G21" s="130" t="s">
        <v>55</v>
      </c>
      <c r="H21" s="214">
        <f>'001'!J6</f>
        <v>8.8208000000000002</v>
      </c>
      <c r="I21" s="215"/>
      <c r="J21" s="199"/>
      <c r="K21" s="210"/>
      <c r="L21" s="200"/>
      <c r="M21" s="216"/>
      <c r="N21" s="157"/>
      <c r="O21" s="158"/>
      <c r="P21" s="158"/>
      <c r="Q21" s="158"/>
      <c r="R21" s="158"/>
      <c r="S21" s="158"/>
      <c r="T21" s="159"/>
    </row>
    <row r="22" spans="1:20" x14ac:dyDescent="0.2">
      <c r="A22" s="152">
        <f t="shared" si="1"/>
        <v>8</v>
      </c>
      <c r="B22" s="98" t="s">
        <v>47</v>
      </c>
      <c r="C22" s="213" t="str">
        <f>'001'!B7</f>
        <v>L2 durvis</v>
      </c>
      <c r="D22" s="109">
        <f>'001'!F7</f>
        <v>0.68</v>
      </c>
      <c r="E22" s="109">
        <f>'001'!G7</f>
        <v>2.1</v>
      </c>
      <c r="F22" s="109">
        <f>'001'!D7</f>
        <v>4</v>
      </c>
      <c r="G22" s="130" t="s">
        <v>55</v>
      </c>
      <c r="H22" s="214">
        <f>'001'!J7</f>
        <v>5.7120000000000006</v>
      </c>
      <c r="I22" s="215"/>
      <c r="J22" s="199"/>
      <c r="K22" s="210"/>
      <c r="L22" s="200"/>
      <c r="M22" s="216"/>
      <c r="N22" s="157"/>
      <c r="O22" s="158"/>
      <c r="P22" s="158"/>
      <c r="Q22" s="158"/>
      <c r="R22" s="158"/>
      <c r="S22" s="158"/>
      <c r="T22" s="159"/>
    </row>
    <row r="23" spans="1:20" x14ac:dyDescent="0.2">
      <c r="A23" s="152">
        <f t="shared" si="1"/>
        <v>9</v>
      </c>
      <c r="B23" s="98" t="s">
        <v>47</v>
      </c>
      <c r="C23" s="213" t="str">
        <f>'001'!B8</f>
        <v>L3</v>
      </c>
      <c r="D23" s="109">
        <f>'001'!F8</f>
        <v>2.9</v>
      </c>
      <c r="E23" s="109">
        <f>'001'!G8</f>
        <v>1.42</v>
      </c>
      <c r="F23" s="109">
        <f>'001'!D8</f>
        <v>4</v>
      </c>
      <c r="G23" s="130" t="s">
        <v>55</v>
      </c>
      <c r="H23" s="214">
        <f>'001'!J8</f>
        <v>16.471999999999998</v>
      </c>
      <c r="I23" s="215"/>
      <c r="J23" s="199"/>
      <c r="K23" s="210"/>
      <c r="L23" s="200"/>
      <c r="M23" s="216"/>
      <c r="N23" s="157"/>
      <c r="O23" s="158"/>
      <c r="P23" s="158"/>
      <c r="Q23" s="158"/>
      <c r="R23" s="158"/>
      <c r="S23" s="158"/>
      <c r="T23" s="159"/>
    </row>
    <row r="24" spans="1:20" ht="10.15" customHeight="1" x14ac:dyDescent="0.2">
      <c r="A24" s="152">
        <f t="shared" si="1"/>
        <v>10</v>
      </c>
      <c r="B24" s="98" t="s">
        <v>47</v>
      </c>
      <c r="C24" s="213" t="str">
        <f>'001'!B9</f>
        <v>L4</v>
      </c>
      <c r="D24" s="109">
        <f>'001'!F9</f>
        <v>1.2</v>
      </c>
      <c r="E24" s="109">
        <f>'001'!G9</f>
        <v>1.41</v>
      </c>
      <c r="F24" s="109">
        <f>'001'!D9</f>
        <v>2</v>
      </c>
      <c r="G24" s="130" t="s">
        <v>55</v>
      </c>
      <c r="H24" s="214">
        <f>'001'!J9</f>
        <v>3.3839999999999999</v>
      </c>
      <c r="I24" s="215"/>
      <c r="J24" s="199"/>
      <c r="K24" s="210"/>
      <c r="L24" s="200"/>
      <c r="M24" s="216"/>
      <c r="N24" s="157"/>
      <c r="O24" s="158"/>
      <c r="P24" s="158"/>
      <c r="Q24" s="158"/>
      <c r="R24" s="158"/>
      <c r="S24" s="158"/>
      <c r="T24" s="159"/>
    </row>
    <row r="25" spans="1:20" x14ac:dyDescent="0.2">
      <c r="A25" s="152">
        <f t="shared" si="1"/>
        <v>11</v>
      </c>
      <c r="B25" s="98" t="s">
        <v>47</v>
      </c>
      <c r="C25" s="213" t="str">
        <f>'001'!B10</f>
        <v>L10</v>
      </c>
      <c r="D25" s="109">
        <f>'001'!F10</f>
        <v>1.85</v>
      </c>
      <c r="E25" s="109">
        <f>'001'!G10</f>
        <v>0.6</v>
      </c>
      <c r="F25" s="109">
        <f>'001'!D10</f>
        <v>9</v>
      </c>
      <c r="G25" s="130" t="s">
        <v>55</v>
      </c>
      <c r="H25" s="214">
        <f>'001'!J10</f>
        <v>9.99</v>
      </c>
      <c r="I25" s="215"/>
      <c r="J25" s="199"/>
      <c r="K25" s="210"/>
      <c r="L25" s="200"/>
      <c r="M25" s="216"/>
      <c r="N25" s="157"/>
      <c r="O25" s="158"/>
      <c r="P25" s="158"/>
      <c r="Q25" s="158"/>
      <c r="R25" s="158"/>
      <c r="S25" s="158"/>
      <c r="T25" s="159"/>
    </row>
    <row r="26" spans="1:20" x14ac:dyDescent="0.2">
      <c r="A26" s="152">
        <f t="shared" si="1"/>
        <v>12</v>
      </c>
      <c r="B26" s="98" t="s">
        <v>47</v>
      </c>
      <c r="C26" s="213" t="str">
        <f>'001'!B11</f>
        <v>L13</v>
      </c>
      <c r="D26" s="109">
        <f>'001'!F11</f>
        <v>1.2</v>
      </c>
      <c r="E26" s="109">
        <f>'001'!G11</f>
        <v>0.6</v>
      </c>
      <c r="F26" s="109">
        <f>'001'!D11</f>
        <v>1</v>
      </c>
      <c r="G26" s="130" t="s">
        <v>55</v>
      </c>
      <c r="H26" s="214">
        <f>'001'!J11</f>
        <v>0.72</v>
      </c>
      <c r="I26" s="215"/>
      <c r="J26" s="199"/>
      <c r="K26" s="210"/>
      <c r="L26" s="200"/>
      <c r="M26" s="216"/>
      <c r="N26" s="157"/>
      <c r="O26" s="158"/>
      <c r="P26" s="158"/>
      <c r="Q26" s="158"/>
      <c r="R26" s="158"/>
      <c r="S26" s="158"/>
      <c r="T26" s="159"/>
    </row>
    <row r="27" spans="1:20" x14ac:dyDescent="0.2">
      <c r="A27" s="152">
        <f t="shared" si="1"/>
        <v>13</v>
      </c>
      <c r="B27" s="98" t="s">
        <v>47</v>
      </c>
      <c r="C27" s="213" t="str">
        <f>'001'!B12</f>
        <v>L11</v>
      </c>
      <c r="D27" s="109">
        <f>'001'!F12</f>
        <v>3</v>
      </c>
      <c r="E27" s="109">
        <f>'001'!G12</f>
        <v>2.5</v>
      </c>
      <c r="F27" s="109">
        <f>'001'!D12</f>
        <v>3</v>
      </c>
      <c r="G27" s="130" t="s">
        <v>55</v>
      </c>
      <c r="H27" s="214">
        <f>'001'!J12</f>
        <v>22.5</v>
      </c>
      <c r="I27" s="215"/>
      <c r="J27" s="199"/>
      <c r="K27" s="210"/>
      <c r="L27" s="200"/>
      <c r="M27" s="216"/>
      <c r="N27" s="157"/>
      <c r="O27" s="158"/>
      <c r="P27" s="158"/>
      <c r="Q27" s="158"/>
      <c r="R27" s="158"/>
      <c r="S27" s="158"/>
      <c r="T27" s="159"/>
    </row>
    <row r="28" spans="1:20" x14ac:dyDescent="0.2">
      <c r="A28" s="152">
        <f t="shared" si="1"/>
        <v>14</v>
      </c>
      <c r="B28" s="98" t="s">
        <v>47</v>
      </c>
      <c r="C28" s="213" t="str">
        <f>'001'!B13</f>
        <v>L12</v>
      </c>
      <c r="D28" s="109">
        <f>'001'!F13</f>
        <v>6.22</v>
      </c>
      <c r="E28" s="109">
        <f>'001'!G13</f>
        <v>2.5</v>
      </c>
      <c r="F28" s="109">
        <f>'001'!D13</f>
        <v>6</v>
      </c>
      <c r="G28" s="130" t="s">
        <v>55</v>
      </c>
      <c r="H28" s="214">
        <f>'001'!J13</f>
        <v>93.3</v>
      </c>
      <c r="I28" s="215"/>
      <c r="J28" s="199"/>
      <c r="K28" s="210"/>
      <c r="L28" s="200"/>
      <c r="M28" s="216"/>
      <c r="N28" s="157"/>
      <c r="O28" s="158"/>
      <c r="P28" s="158"/>
      <c r="Q28" s="158"/>
      <c r="R28" s="158"/>
      <c r="S28" s="158"/>
      <c r="T28" s="159"/>
    </row>
    <row r="29" spans="1:20" x14ac:dyDescent="0.2">
      <c r="A29" s="152"/>
      <c r="B29" s="98" t="s">
        <v>47</v>
      </c>
      <c r="C29" s="213" t="str">
        <f>'001'!B23</f>
        <v>Lodžiju pildiņi stiklojuma apakšējā daļā L11p</v>
      </c>
      <c r="D29" s="109">
        <f>'001'!F23</f>
        <v>3</v>
      </c>
      <c r="E29" s="109">
        <f>'001'!G23</f>
        <v>1.48</v>
      </c>
      <c r="F29" s="109">
        <f>'001'!D23</f>
        <v>4</v>
      </c>
      <c r="G29" s="130" t="s">
        <v>55</v>
      </c>
      <c r="H29" s="214">
        <f>'001'!J23</f>
        <v>17.759999999999998</v>
      </c>
      <c r="I29" s="215"/>
      <c r="J29" s="199"/>
      <c r="K29" s="210"/>
      <c r="L29" s="200"/>
      <c r="M29" s="216"/>
      <c r="N29" s="157"/>
      <c r="O29" s="158"/>
      <c r="P29" s="158"/>
      <c r="Q29" s="158"/>
      <c r="R29" s="158"/>
      <c r="S29" s="158"/>
      <c r="T29" s="159"/>
    </row>
    <row r="30" spans="1:20" x14ac:dyDescent="0.2">
      <c r="A30" s="152"/>
      <c r="B30" s="98" t="s">
        <v>47</v>
      </c>
      <c r="C30" s="213" t="str">
        <f>'001'!B24</f>
        <v>Lodžiju pildiņi stiklojuma apakšējā daļā L12p</v>
      </c>
      <c r="D30" s="109">
        <f>'001'!F24</f>
        <v>6.2</v>
      </c>
      <c r="E30" s="109">
        <f>'001'!G24</f>
        <v>1.48</v>
      </c>
      <c r="F30" s="109">
        <f>'001'!D24</f>
        <v>9</v>
      </c>
      <c r="G30" s="130" t="s">
        <v>55</v>
      </c>
      <c r="H30" s="214">
        <f>'001'!J24</f>
        <v>82.584000000000003</v>
      </c>
      <c r="I30" s="215"/>
      <c r="J30" s="199"/>
      <c r="K30" s="210"/>
      <c r="L30" s="200"/>
      <c r="M30" s="216"/>
      <c r="N30" s="157"/>
      <c r="O30" s="158"/>
      <c r="P30" s="158"/>
      <c r="Q30" s="158"/>
      <c r="R30" s="158"/>
      <c r="S30" s="158"/>
      <c r="T30" s="159"/>
    </row>
    <row r="31" spans="1:20" x14ac:dyDescent="0.2">
      <c r="A31" s="152">
        <f t="shared" ref="A31:A38" si="2">IF(COUNTBLANK(B31)=1," ",COUNTA(B$13:B31))</f>
        <v>17</v>
      </c>
      <c r="B31" s="89" t="s">
        <v>47</v>
      </c>
      <c r="C31" s="217" t="s">
        <v>121</v>
      </c>
      <c r="D31" s="218"/>
      <c r="E31" s="218"/>
      <c r="F31" s="218"/>
      <c r="G31" s="215" t="s">
        <v>55</v>
      </c>
      <c r="H31" s="198">
        <f>SUM(H19:H28)</f>
        <v>171.79840000000002</v>
      </c>
      <c r="I31" s="199"/>
      <c r="J31" s="199"/>
      <c r="K31" s="210"/>
      <c r="L31" s="200"/>
      <c r="M31" s="216"/>
      <c r="N31" s="157"/>
      <c r="O31" s="158"/>
      <c r="P31" s="158"/>
      <c r="Q31" s="158"/>
      <c r="R31" s="158"/>
      <c r="S31" s="158"/>
      <c r="T31" s="159"/>
    </row>
    <row r="32" spans="1:20" x14ac:dyDescent="0.2">
      <c r="A32" s="152" t="str">
        <f t="shared" si="2"/>
        <v xml:space="preserve"> </v>
      </c>
      <c r="B32" s="125"/>
      <c r="C32" s="118" t="s">
        <v>122</v>
      </c>
      <c r="D32" s="219"/>
      <c r="E32" s="219"/>
      <c r="F32" s="219"/>
      <c r="G32" s="219" t="s">
        <v>51</v>
      </c>
      <c r="H32" s="198">
        <f>ROUNDUP(H31*I32,0)</f>
        <v>447</v>
      </c>
      <c r="I32" s="199">
        <v>2.6</v>
      </c>
      <c r="J32" s="199"/>
      <c r="K32" s="100"/>
      <c r="L32" s="200"/>
      <c r="M32" s="100"/>
      <c r="N32" s="157"/>
      <c r="O32" s="158"/>
      <c r="P32" s="158"/>
      <c r="Q32" s="158"/>
      <c r="R32" s="158"/>
      <c r="S32" s="158"/>
      <c r="T32" s="159"/>
    </row>
    <row r="33" spans="1:20" x14ac:dyDescent="0.2">
      <c r="A33" s="152" t="str">
        <f t="shared" si="2"/>
        <v xml:space="preserve"> </v>
      </c>
      <c r="B33" s="125"/>
      <c r="C33" s="220" t="s">
        <v>123</v>
      </c>
      <c r="D33" s="100"/>
      <c r="E33" s="100"/>
      <c r="F33" s="100"/>
      <c r="G33" s="100" t="s">
        <v>51</v>
      </c>
      <c r="H33" s="221">
        <f>ROUNDUP(H31*I33,0)</f>
        <v>344</v>
      </c>
      <c r="I33" s="100">
        <v>2</v>
      </c>
      <c r="J33" s="100"/>
      <c r="K33" s="100"/>
      <c r="L33" s="200"/>
      <c r="M33" s="100"/>
      <c r="N33" s="157"/>
      <c r="O33" s="158"/>
      <c r="P33" s="158"/>
      <c r="Q33" s="158"/>
      <c r="R33" s="158"/>
      <c r="S33" s="158"/>
      <c r="T33" s="159"/>
    </row>
    <row r="34" spans="1:20" x14ac:dyDescent="0.2">
      <c r="A34" s="152" t="str">
        <f t="shared" si="2"/>
        <v xml:space="preserve"> </v>
      </c>
      <c r="B34" s="125"/>
      <c r="C34" s="118" t="s">
        <v>124</v>
      </c>
      <c r="D34" s="125"/>
      <c r="E34" s="125"/>
      <c r="F34" s="125"/>
      <c r="G34" s="125" t="s">
        <v>125</v>
      </c>
      <c r="H34" s="221">
        <f>ROUNDUP(H31*I34,0)</f>
        <v>69</v>
      </c>
      <c r="I34" s="100">
        <v>0.4</v>
      </c>
      <c r="J34" s="100"/>
      <c r="K34" s="100"/>
      <c r="L34" s="200"/>
      <c r="M34" s="100"/>
      <c r="N34" s="157"/>
      <c r="O34" s="158"/>
      <c r="P34" s="158"/>
      <c r="Q34" s="158"/>
      <c r="R34" s="158"/>
      <c r="S34" s="158"/>
      <c r="T34" s="159"/>
    </row>
    <row r="35" spans="1:20" x14ac:dyDescent="0.2">
      <c r="A35" s="152" t="str">
        <f t="shared" si="2"/>
        <v xml:space="preserve"> </v>
      </c>
      <c r="B35" s="125"/>
      <c r="C35" s="118" t="s">
        <v>126</v>
      </c>
      <c r="D35" s="125"/>
      <c r="E35" s="125"/>
      <c r="F35" s="125"/>
      <c r="G35" s="125" t="s">
        <v>51</v>
      </c>
      <c r="H35" s="221">
        <f>ROUNDUP(H31*I35,0)</f>
        <v>430</v>
      </c>
      <c r="I35" s="100">
        <v>2.5</v>
      </c>
      <c r="J35" s="221"/>
      <c r="K35" s="221"/>
      <c r="L35" s="200"/>
      <c r="M35" s="100"/>
      <c r="N35" s="157"/>
      <c r="O35" s="158"/>
      <c r="P35" s="158"/>
      <c r="Q35" s="158"/>
      <c r="R35" s="158"/>
      <c r="S35" s="158"/>
      <c r="T35" s="159"/>
    </row>
    <row r="36" spans="1:20" x14ac:dyDescent="0.2">
      <c r="A36" s="152" t="str">
        <f t="shared" si="2"/>
        <v xml:space="preserve"> </v>
      </c>
      <c r="B36" s="125"/>
      <c r="C36" s="118" t="s">
        <v>127</v>
      </c>
      <c r="D36" s="125"/>
      <c r="E36" s="125"/>
      <c r="F36" s="125"/>
      <c r="G36" s="125" t="s">
        <v>125</v>
      </c>
      <c r="H36" s="221">
        <f>ROUNDUP(H31*I36,2)</f>
        <v>42.949999999999996</v>
      </c>
      <c r="I36" s="100">
        <v>0.25</v>
      </c>
      <c r="J36" s="221"/>
      <c r="K36" s="221"/>
      <c r="L36" s="200"/>
      <c r="M36" s="100"/>
      <c r="N36" s="157"/>
      <c r="O36" s="158"/>
      <c r="P36" s="158"/>
      <c r="Q36" s="158"/>
      <c r="R36" s="158"/>
      <c r="S36" s="158"/>
      <c r="T36" s="159"/>
    </row>
    <row r="37" spans="1:20" x14ac:dyDescent="0.2">
      <c r="A37" s="152" t="str">
        <f t="shared" si="2"/>
        <v xml:space="preserve"> </v>
      </c>
      <c r="B37" s="125"/>
      <c r="C37" s="118" t="s">
        <v>128</v>
      </c>
      <c r="D37" s="125"/>
      <c r="E37" s="125"/>
      <c r="F37" s="125"/>
      <c r="G37" s="125" t="s">
        <v>49</v>
      </c>
      <c r="H37" s="100">
        <f>H31*I37</f>
        <v>109.95097600000001</v>
      </c>
      <c r="I37" s="100">
        <v>0.64</v>
      </c>
      <c r="J37" s="221"/>
      <c r="K37" s="221"/>
      <c r="L37" s="200"/>
      <c r="M37" s="100"/>
      <c r="N37" s="157"/>
      <c r="O37" s="158"/>
      <c r="P37" s="158"/>
      <c r="Q37" s="158"/>
      <c r="R37" s="158"/>
      <c r="S37" s="158"/>
      <c r="T37" s="159"/>
    </row>
    <row r="38" spans="1:20" x14ac:dyDescent="0.2">
      <c r="A38" s="152">
        <f t="shared" si="2"/>
        <v>18</v>
      </c>
      <c r="B38" s="98" t="s">
        <v>47</v>
      </c>
      <c r="C38" s="222" t="s">
        <v>129</v>
      </c>
      <c r="D38" s="72"/>
      <c r="E38" s="72"/>
      <c r="F38" s="72"/>
      <c r="I38" s="72"/>
      <c r="J38" s="72"/>
      <c r="L38" s="200"/>
      <c r="M38" s="100"/>
      <c r="N38" s="157"/>
      <c r="O38" s="158"/>
      <c r="P38" s="158"/>
      <c r="Q38" s="158"/>
      <c r="R38" s="158"/>
      <c r="S38" s="158"/>
      <c r="T38" s="159"/>
    </row>
    <row r="39" spans="1:20" x14ac:dyDescent="0.2">
      <c r="A39" s="152"/>
      <c r="B39" s="169"/>
      <c r="C39" s="223" t="s">
        <v>130</v>
      </c>
      <c r="D39" s="109">
        <f>'001'!F19</f>
        <v>0.25</v>
      </c>
      <c r="E39" s="109">
        <f>'001'!G19</f>
        <v>0.32</v>
      </c>
      <c r="F39" s="109">
        <f>'001'!D19</f>
        <v>5</v>
      </c>
      <c r="G39" s="130" t="s">
        <v>55</v>
      </c>
      <c r="H39" s="224">
        <f>'001'!J19</f>
        <v>0.4</v>
      </c>
      <c r="I39" s="221"/>
      <c r="J39" s="221"/>
      <c r="K39" s="210"/>
      <c r="L39" s="200"/>
      <c r="M39" s="225"/>
      <c r="N39" s="157"/>
      <c r="O39" s="158"/>
      <c r="P39" s="158"/>
      <c r="Q39" s="158"/>
      <c r="R39" s="158"/>
      <c r="S39" s="158"/>
      <c r="T39" s="159"/>
    </row>
    <row r="40" spans="1:20" x14ac:dyDescent="0.2">
      <c r="A40" s="152"/>
      <c r="B40" s="169"/>
      <c r="C40" s="223" t="s">
        <v>131</v>
      </c>
      <c r="D40" s="109">
        <f>'001'!F21</f>
        <v>0.2</v>
      </c>
      <c r="E40" s="109">
        <f>'001'!G21</f>
        <v>0.25</v>
      </c>
      <c r="F40" s="109">
        <f>'001'!D21</f>
        <v>7</v>
      </c>
      <c r="G40" s="130" t="s">
        <v>55</v>
      </c>
      <c r="H40" s="224">
        <f>'001'!J21</f>
        <v>0.35000000000000003</v>
      </c>
      <c r="I40" s="221"/>
      <c r="J40" s="221"/>
      <c r="K40" s="210"/>
      <c r="L40" s="200"/>
      <c r="M40" s="225"/>
      <c r="N40" s="157"/>
      <c r="O40" s="158"/>
      <c r="P40" s="158"/>
      <c r="Q40" s="158"/>
      <c r="R40" s="158"/>
      <c r="S40" s="158"/>
      <c r="T40" s="159"/>
    </row>
    <row r="41" spans="1:20" x14ac:dyDescent="0.2">
      <c r="A41" s="152" t="str">
        <f t="shared" ref="A41:A77" si="3">IF(COUNTBLANK(B41)=1," ",COUNTA(B$13:B41))</f>
        <v xml:space="preserve"> </v>
      </c>
      <c r="B41" s="226"/>
      <c r="C41" s="204" t="s">
        <v>122</v>
      </c>
      <c r="D41" s="226"/>
      <c r="E41" s="226"/>
      <c r="F41" s="226"/>
      <c r="G41" s="226" t="s">
        <v>51</v>
      </c>
      <c r="H41" s="210">
        <f>ROUNDUP((H39+H40)*I41,0)</f>
        <v>2</v>
      </c>
      <c r="I41" s="210">
        <v>2.6</v>
      </c>
      <c r="J41" s="210"/>
      <c r="K41" s="210"/>
      <c r="L41" s="200"/>
      <c r="M41" s="210"/>
      <c r="N41" s="157"/>
      <c r="O41" s="158"/>
      <c r="P41" s="158"/>
      <c r="Q41" s="158"/>
      <c r="R41" s="158"/>
      <c r="S41" s="158"/>
      <c r="T41" s="159"/>
    </row>
    <row r="42" spans="1:20" x14ac:dyDescent="0.2">
      <c r="A42" s="152" t="str">
        <f t="shared" si="3"/>
        <v xml:space="preserve"> </v>
      </c>
      <c r="B42" s="212"/>
      <c r="C42" s="227" t="s">
        <v>123</v>
      </c>
      <c r="D42" s="221"/>
      <c r="E42" s="221"/>
      <c r="F42" s="221"/>
      <c r="G42" s="221" t="s">
        <v>51</v>
      </c>
      <c r="H42" s="221">
        <f>ROUNDUP((H39+H40)*I42,0)</f>
        <v>2</v>
      </c>
      <c r="I42" s="221">
        <v>2</v>
      </c>
      <c r="J42" s="221"/>
      <c r="K42" s="221"/>
      <c r="L42" s="200"/>
      <c r="M42" s="221"/>
      <c r="N42" s="157"/>
      <c r="O42" s="158"/>
      <c r="P42" s="158"/>
      <c r="Q42" s="158"/>
      <c r="R42" s="158"/>
      <c r="S42" s="158"/>
      <c r="T42" s="159"/>
    </row>
    <row r="43" spans="1:20" x14ac:dyDescent="0.2">
      <c r="A43" s="152" t="str">
        <f t="shared" si="3"/>
        <v xml:space="preserve"> </v>
      </c>
      <c r="B43" s="212"/>
      <c r="C43" s="211" t="s">
        <v>124</v>
      </c>
      <c r="D43" s="211"/>
      <c r="E43" s="211"/>
      <c r="F43" s="211"/>
      <c r="G43" s="212" t="s">
        <v>51</v>
      </c>
      <c r="H43" s="221">
        <f>ROUNDUP((H39+H40)*I43,0)</f>
        <v>1</v>
      </c>
      <c r="I43" s="221">
        <v>0.4</v>
      </c>
      <c r="J43" s="221"/>
      <c r="K43" s="221"/>
      <c r="L43" s="200"/>
      <c r="M43" s="221"/>
      <c r="N43" s="157"/>
      <c r="O43" s="158"/>
      <c r="P43" s="158"/>
      <c r="Q43" s="158"/>
      <c r="R43" s="158"/>
      <c r="S43" s="158"/>
      <c r="T43" s="159"/>
    </row>
    <row r="44" spans="1:20" x14ac:dyDescent="0.2">
      <c r="A44" s="152" t="str">
        <f t="shared" si="3"/>
        <v xml:space="preserve"> </v>
      </c>
      <c r="B44" s="212"/>
      <c r="C44" s="211" t="s">
        <v>126</v>
      </c>
      <c r="D44" s="211"/>
      <c r="E44" s="211"/>
      <c r="F44" s="211"/>
      <c r="G44" s="212" t="s">
        <v>51</v>
      </c>
      <c r="H44" s="221">
        <f>ROUNDUP((H39+H40)*I44,0)</f>
        <v>2</v>
      </c>
      <c r="I44" s="221">
        <v>2.5</v>
      </c>
      <c r="J44" s="221"/>
      <c r="K44" s="221"/>
      <c r="L44" s="200"/>
      <c r="M44" s="221"/>
      <c r="N44" s="157"/>
      <c r="O44" s="158"/>
      <c r="P44" s="158"/>
      <c r="Q44" s="158"/>
      <c r="R44" s="158"/>
      <c r="S44" s="158"/>
      <c r="T44" s="159"/>
    </row>
    <row r="45" spans="1:20" x14ac:dyDescent="0.2">
      <c r="A45" s="152" t="str">
        <f t="shared" si="3"/>
        <v xml:space="preserve"> </v>
      </c>
      <c r="B45" s="212"/>
      <c r="C45" s="211" t="s">
        <v>127</v>
      </c>
      <c r="D45" s="211"/>
      <c r="E45" s="211"/>
      <c r="F45" s="211"/>
      <c r="G45" s="212" t="s">
        <v>51</v>
      </c>
      <c r="H45" s="221">
        <f>ROUNDUP((H39+H40)*I45,2)</f>
        <v>0.15</v>
      </c>
      <c r="I45" s="221">
        <v>0.2</v>
      </c>
      <c r="J45" s="221"/>
      <c r="K45" s="221"/>
      <c r="L45" s="200"/>
      <c r="M45" s="221"/>
      <c r="N45" s="157"/>
      <c r="O45" s="158"/>
      <c r="P45" s="158"/>
      <c r="Q45" s="158"/>
      <c r="R45" s="158"/>
      <c r="S45" s="158"/>
      <c r="T45" s="159"/>
    </row>
    <row r="46" spans="1:20" x14ac:dyDescent="0.2">
      <c r="A46" s="152" t="str">
        <f t="shared" si="3"/>
        <v xml:space="preserve"> </v>
      </c>
      <c r="B46" s="212"/>
      <c r="C46" s="211" t="s">
        <v>132</v>
      </c>
      <c r="D46" s="211"/>
      <c r="E46" s="211"/>
      <c r="F46" s="211"/>
      <c r="G46" s="130" t="s">
        <v>55</v>
      </c>
      <c r="H46" s="228">
        <f>H39+H40</f>
        <v>0.75</v>
      </c>
      <c r="I46" s="221">
        <v>1</v>
      </c>
      <c r="J46" s="221"/>
      <c r="K46" s="221"/>
      <c r="L46" s="200"/>
      <c r="M46" s="221"/>
      <c r="N46" s="157"/>
      <c r="O46" s="158"/>
      <c r="P46" s="158"/>
      <c r="Q46" s="158"/>
      <c r="R46" s="158"/>
      <c r="S46" s="158"/>
      <c r="T46" s="159"/>
    </row>
    <row r="47" spans="1:20" ht="20.25" customHeight="1" x14ac:dyDescent="0.2">
      <c r="A47" s="152">
        <f t="shared" si="3"/>
        <v>19</v>
      </c>
      <c r="B47" s="98" t="s">
        <v>47</v>
      </c>
      <c r="C47" s="229" t="s">
        <v>133</v>
      </c>
      <c r="D47" s="229"/>
      <c r="E47" s="229"/>
      <c r="F47" s="229"/>
      <c r="G47" s="152" t="s">
        <v>76</v>
      </c>
      <c r="H47" s="230">
        <f>2.2*0.25*0.25</f>
        <v>0.13750000000000001</v>
      </c>
      <c r="I47" s="231"/>
      <c r="J47" s="231"/>
      <c r="K47" s="210"/>
      <c r="L47" s="200"/>
      <c r="M47" s="232"/>
      <c r="N47" s="157"/>
      <c r="O47" s="158"/>
      <c r="P47" s="158"/>
      <c r="Q47" s="158"/>
      <c r="R47" s="158"/>
      <c r="S47" s="158"/>
      <c r="T47" s="159"/>
    </row>
    <row r="48" spans="1:20" x14ac:dyDescent="0.2">
      <c r="A48" s="152" t="str">
        <f t="shared" si="3"/>
        <v xml:space="preserve"> </v>
      </c>
      <c r="B48" s="125"/>
      <c r="C48" s="233" t="s">
        <v>134</v>
      </c>
      <c r="D48" s="233"/>
      <c r="E48" s="233"/>
      <c r="F48" s="233"/>
      <c r="G48" s="152" t="s">
        <v>76</v>
      </c>
      <c r="H48" s="230">
        <f>ROUNDUP(H47*I48,2)</f>
        <v>0.03</v>
      </c>
      <c r="I48" s="231">
        <v>0.15</v>
      </c>
      <c r="J48" s="231"/>
      <c r="K48" s="231"/>
      <c r="L48" s="200"/>
      <c r="M48" s="231"/>
      <c r="N48" s="157"/>
      <c r="O48" s="158"/>
      <c r="P48" s="158"/>
      <c r="Q48" s="158"/>
      <c r="R48" s="158"/>
      <c r="S48" s="158"/>
      <c r="T48" s="159"/>
    </row>
    <row r="49" spans="1:20" x14ac:dyDescent="0.2">
      <c r="A49" s="152" t="str">
        <f t="shared" si="3"/>
        <v xml:space="preserve"> </v>
      </c>
      <c r="B49" s="125"/>
      <c r="C49" s="233" t="s">
        <v>135</v>
      </c>
      <c r="D49" s="233"/>
      <c r="E49" s="233"/>
      <c r="F49" s="233"/>
      <c r="G49" s="152" t="s">
        <v>76</v>
      </c>
      <c r="H49" s="230">
        <f>ROUNDUP(H47*I49,2)</f>
        <v>0.13</v>
      </c>
      <c r="I49" s="231">
        <v>0.93</v>
      </c>
      <c r="J49" s="231"/>
      <c r="K49" s="231"/>
      <c r="L49" s="200"/>
      <c r="M49" s="231"/>
      <c r="N49" s="157"/>
      <c r="O49" s="158"/>
      <c r="P49" s="158"/>
      <c r="Q49" s="158"/>
      <c r="R49" s="158"/>
      <c r="S49" s="158"/>
      <c r="T49" s="159"/>
    </row>
    <row r="50" spans="1:20" ht="22.5" x14ac:dyDescent="0.2">
      <c r="A50" s="152">
        <f t="shared" si="3"/>
        <v>20</v>
      </c>
      <c r="B50" s="98" t="s">
        <v>47</v>
      </c>
      <c r="C50" s="229" t="s">
        <v>136</v>
      </c>
      <c r="D50" s="229"/>
      <c r="E50" s="229"/>
      <c r="F50" s="229"/>
      <c r="G50" s="152" t="s">
        <v>51</v>
      </c>
      <c r="H50" s="230">
        <v>15</v>
      </c>
      <c r="I50" s="234"/>
      <c r="J50" s="231"/>
      <c r="K50" s="210"/>
      <c r="L50" s="200"/>
      <c r="M50" s="235"/>
      <c r="N50" s="157"/>
      <c r="O50" s="158"/>
      <c r="P50" s="158"/>
      <c r="Q50" s="158"/>
      <c r="R50" s="158"/>
      <c r="S50" s="158"/>
      <c r="T50" s="159"/>
    </row>
    <row r="51" spans="1:20" ht="78.75" x14ac:dyDescent="0.2">
      <c r="A51" s="152" t="str">
        <f t="shared" si="3"/>
        <v xml:space="preserve"> </v>
      </c>
      <c r="B51" s="98"/>
      <c r="C51" s="222" t="s">
        <v>137</v>
      </c>
      <c r="D51" s="212"/>
      <c r="E51" s="212"/>
      <c r="F51" s="212"/>
      <c r="G51" s="222"/>
      <c r="H51" s="222"/>
      <c r="I51" s="222"/>
      <c r="J51" s="222"/>
      <c r="K51" s="222"/>
      <c r="L51" s="200"/>
      <c r="M51" s="222"/>
      <c r="N51" s="157"/>
      <c r="O51" s="158"/>
      <c r="P51" s="158"/>
      <c r="Q51" s="158"/>
      <c r="R51" s="158"/>
      <c r="S51" s="158"/>
      <c r="T51" s="159"/>
    </row>
    <row r="52" spans="1:20" x14ac:dyDescent="0.2">
      <c r="A52" s="152">
        <f t="shared" si="3"/>
        <v>21</v>
      </c>
      <c r="B52" s="89" t="s">
        <v>47</v>
      </c>
      <c r="C52" s="236" t="s">
        <v>138</v>
      </c>
      <c r="D52" s="236"/>
      <c r="E52" s="236"/>
      <c r="F52" s="236"/>
      <c r="G52" s="237" t="s">
        <v>55</v>
      </c>
      <c r="H52" s="238">
        <f>'001'!J14</f>
        <v>7.54</v>
      </c>
      <c r="I52" s="215"/>
      <c r="J52" s="199"/>
      <c r="K52" s="210"/>
      <c r="L52" s="200"/>
      <c r="M52" s="216"/>
      <c r="N52" s="157"/>
      <c r="O52" s="158"/>
      <c r="P52" s="158"/>
      <c r="Q52" s="158"/>
      <c r="R52" s="158"/>
      <c r="S52" s="158"/>
      <c r="T52" s="159"/>
    </row>
    <row r="53" spans="1:20" ht="22.5" x14ac:dyDescent="0.2">
      <c r="A53" s="152" t="str">
        <f t="shared" si="3"/>
        <v xml:space="preserve"> </v>
      </c>
      <c r="B53" s="98"/>
      <c r="C53" s="222" t="s">
        <v>139</v>
      </c>
      <c r="D53" s="222"/>
      <c r="E53" s="222"/>
      <c r="F53" s="222"/>
      <c r="G53" s="130"/>
      <c r="H53" s="239"/>
      <c r="I53" s="212"/>
      <c r="J53" s="100"/>
      <c r="K53" s="221"/>
      <c r="L53" s="200"/>
      <c r="M53" s="122"/>
      <c r="N53" s="157"/>
      <c r="O53" s="158"/>
      <c r="P53" s="158"/>
      <c r="Q53" s="158"/>
      <c r="R53" s="158"/>
      <c r="S53" s="158"/>
      <c r="T53" s="159"/>
    </row>
    <row r="54" spans="1:20" x14ac:dyDescent="0.2">
      <c r="A54" s="152">
        <f t="shared" si="3"/>
        <v>22</v>
      </c>
      <c r="B54" s="98" t="s">
        <v>47</v>
      </c>
      <c r="C54" s="222" t="s">
        <v>140</v>
      </c>
      <c r="D54" s="222"/>
      <c r="E54" s="222"/>
      <c r="F54" s="222"/>
      <c r="G54" s="130" t="s">
        <v>55</v>
      </c>
      <c r="H54" s="239">
        <f>'001'!J15</f>
        <v>1.9</v>
      </c>
      <c r="I54" s="212"/>
      <c r="J54" s="100"/>
      <c r="K54" s="210"/>
      <c r="L54" s="200"/>
      <c r="M54" s="122"/>
      <c r="N54" s="157"/>
      <c r="O54" s="158"/>
      <c r="P54" s="158"/>
      <c r="Q54" s="158"/>
      <c r="R54" s="158"/>
      <c r="S54" s="158"/>
      <c r="T54" s="159"/>
    </row>
    <row r="55" spans="1:20" ht="45" x14ac:dyDescent="0.2">
      <c r="A55" s="152" t="str">
        <f t="shared" si="3"/>
        <v xml:space="preserve"> </v>
      </c>
      <c r="B55" s="89"/>
      <c r="C55" s="236" t="s">
        <v>141</v>
      </c>
      <c r="D55" s="236"/>
      <c r="E55" s="236"/>
      <c r="F55" s="236"/>
      <c r="G55" s="237"/>
      <c r="H55" s="238"/>
      <c r="I55" s="215"/>
      <c r="J55" s="199"/>
      <c r="K55" s="198"/>
      <c r="L55" s="200"/>
      <c r="M55" s="216"/>
      <c r="N55" s="157"/>
      <c r="O55" s="158"/>
      <c r="P55" s="158"/>
      <c r="Q55" s="158"/>
      <c r="R55" s="158"/>
      <c r="S55" s="158"/>
      <c r="T55" s="159"/>
    </row>
    <row r="56" spans="1:20" x14ac:dyDescent="0.2">
      <c r="A56" s="152">
        <f t="shared" si="3"/>
        <v>23</v>
      </c>
      <c r="B56" s="98" t="s">
        <v>47</v>
      </c>
      <c r="C56" s="222" t="s">
        <v>142</v>
      </c>
      <c r="D56" s="222"/>
      <c r="E56" s="222"/>
      <c r="F56" s="222"/>
      <c r="G56" s="130" t="s">
        <v>55</v>
      </c>
      <c r="H56" s="239">
        <f>'001'!J16</f>
        <v>1.8</v>
      </c>
      <c r="I56" s="212"/>
      <c r="J56" s="100"/>
      <c r="K56" s="210"/>
      <c r="L56" s="200"/>
      <c r="M56" s="122"/>
      <c r="N56" s="157"/>
      <c r="O56" s="158"/>
      <c r="P56" s="158"/>
      <c r="Q56" s="158"/>
      <c r="R56" s="158"/>
      <c r="S56" s="158"/>
      <c r="T56" s="159"/>
    </row>
    <row r="57" spans="1:20" ht="78.75" x14ac:dyDescent="0.2">
      <c r="A57" s="152" t="str">
        <f t="shared" si="3"/>
        <v xml:space="preserve"> </v>
      </c>
      <c r="B57" s="98"/>
      <c r="C57" s="222" t="s">
        <v>143</v>
      </c>
      <c r="D57" s="222"/>
      <c r="E57" s="222"/>
      <c r="F57" s="222"/>
      <c r="G57" s="130"/>
      <c r="H57" s="239"/>
      <c r="I57" s="212"/>
      <c r="J57" s="100"/>
      <c r="K57" s="221"/>
      <c r="L57" s="200"/>
      <c r="M57" s="122"/>
      <c r="N57" s="157"/>
      <c r="O57" s="158"/>
      <c r="P57" s="158"/>
      <c r="Q57" s="158"/>
      <c r="R57" s="158"/>
      <c r="S57" s="158"/>
      <c r="T57" s="159"/>
    </row>
    <row r="58" spans="1:20" x14ac:dyDescent="0.2">
      <c r="A58" s="152">
        <f t="shared" si="3"/>
        <v>24</v>
      </c>
      <c r="B58" s="98" t="s">
        <v>47</v>
      </c>
      <c r="C58" s="222" t="s">
        <v>144</v>
      </c>
      <c r="D58" s="222"/>
      <c r="E58" s="222"/>
      <c r="F58" s="222"/>
      <c r="G58" s="130" t="s">
        <v>55</v>
      </c>
      <c r="H58" s="239">
        <f>'001'!J17</f>
        <v>3.1500000000000004</v>
      </c>
      <c r="I58" s="212"/>
      <c r="J58" s="100"/>
      <c r="K58" s="210"/>
      <c r="L58" s="200"/>
      <c r="M58" s="122"/>
      <c r="N58" s="157"/>
      <c r="O58" s="158"/>
      <c r="P58" s="158"/>
      <c r="Q58" s="158"/>
      <c r="R58" s="158"/>
      <c r="S58" s="158"/>
      <c r="T58" s="159"/>
    </row>
    <row r="59" spans="1:20" ht="101.25" x14ac:dyDescent="0.2">
      <c r="A59" s="152" t="str">
        <f t="shared" si="3"/>
        <v xml:space="preserve"> </v>
      </c>
      <c r="B59" s="98"/>
      <c r="C59" s="222" t="s">
        <v>145</v>
      </c>
      <c r="D59" s="222"/>
      <c r="E59" s="222"/>
      <c r="F59" s="222"/>
      <c r="G59" s="130"/>
      <c r="H59" s="239"/>
      <c r="I59" s="212"/>
      <c r="J59" s="100"/>
      <c r="K59" s="221"/>
      <c r="L59" s="200"/>
      <c r="M59" s="122"/>
      <c r="N59" s="157"/>
      <c r="O59" s="158"/>
      <c r="P59" s="158"/>
      <c r="Q59" s="158"/>
      <c r="R59" s="158"/>
      <c r="S59" s="158"/>
      <c r="T59" s="159"/>
    </row>
    <row r="60" spans="1:20" x14ac:dyDescent="0.2">
      <c r="A60" s="152">
        <f t="shared" si="3"/>
        <v>25</v>
      </c>
      <c r="B60" s="98" t="s">
        <v>47</v>
      </c>
      <c r="C60" s="222" t="s">
        <v>146</v>
      </c>
      <c r="D60" s="222"/>
      <c r="E60" s="222"/>
      <c r="F60" s="222"/>
      <c r="G60" s="130" t="s">
        <v>55</v>
      </c>
      <c r="H60" s="239">
        <f>'001'!J18</f>
        <v>1.71</v>
      </c>
      <c r="I60" s="212"/>
      <c r="J60" s="100"/>
      <c r="K60" s="210"/>
      <c r="L60" s="200"/>
      <c r="M60" s="122"/>
      <c r="N60" s="157"/>
      <c r="O60" s="158"/>
      <c r="P60" s="158"/>
      <c r="Q60" s="158"/>
      <c r="R60" s="158"/>
      <c r="S60" s="158"/>
      <c r="T60" s="159"/>
    </row>
    <row r="61" spans="1:20" x14ac:dyDescent="0.2">
      <c r="A61" s="152">
        <f t="shared" si="3"/>
        <v>26</v>
      </c>
      <c r="B61" s="98" t="s">
        <v>47</v>
      </c>
      <c r="C61" s="240" t="s">
        <v>147</v>
      </c>
      <c r="D61" s="240"/>
      <c r="E61" s="240"/>
      <c r="F61" s="240"/>
      <c r="G61" s="212" t="s">
        <v>55</v>
      </c>
      <c r="H61" s="221">
        <f>SUM(H52:H60)</f>
        <v>16.100000000000001</v>
      </c>
      <c r="I61" s="221"/>
      <c r="J61" s="221"/>
      <c r="K61" s="210"/>
      <c r="L61" s="200"/>
      <c r="M61" s="225"/>
      <c r="N61" s="157"/>
      <c r="O61" s="158"/>
      <c r="P61" s="158"/>
      <c r="Q61" s="158"/>
      <c r="R61" s="158"/>
      <c r="S61" s="158"/>
      <c r="T61" s="159"/>
    </row>
    <row r="62" spans="1:20" x14ac:dyDescent="0.2">
      <c r="A62" s="152" t="str">
        <f t="shared" si="3"/>
        <v xml:space="preserve"> </v>
      </c>
      <c r="B62" s="212"/>
      <c r="C62" s="241" t="s">
        <v>122</v>
      </c>
      <c r="D62" s="241"/>
      <c r="E62" s="241"/>
      <c r="F62" s="241"/>
      <c r="G62" s="212" t="s">
        <v>51</v>
      </c>
      <c r="H62" s="221">
        <f>ROUNDUP(H61*I62,0)</f>
        <v>42</v>
      </c>
      <c r="I62" s="221">
        <v>2.6</v>
      </c>
      <c r="J62" s="221"/>
      <c r="K62" s="221"/>
      <c r="L62" s="200"/>
      <c r="M62" s="100"/>
      <c r="N62" s="157"/>
      <c r="O62" s="158"/>
      <c r="P62" s="158"/>
      <c r="Q62" s="158"/>
      <c r="R62" s="158"/>
      <c r="S62" s="158"/>
      <c r="T62" s="159"/>
    </row>
    <row r="63" spans="1:20" x14ac:dyDescent="0.2">
      <c r="A63" s="152" t="str">
        <f t="shared" si="3"/>
        <v xml:space="preserve"> </v>
      </c>
      <c r="B63" s="212"/>
      <c r="C63" s="240" t="s">
        <v>123</v>
      </c>
      <c r="D63" s="240"/>
      <c r="E63" s="240"/>
      <c r="F63" s="240"/>
      <c r="G63" s="221" t="s">
        <v>51</v>
      </c>
      <c r="H63" s="221">
        <f>ROUNDUP(H61*I63,0)</f>
        <v>33</v>
      </c>
      <c r="I63" s="221">
        <v>2</v>
      </c>
      <c r="J63" s="221"/>
      <c r="K63" s="221"/>
      <c r="L63" s="200"/>
      <c r="M63" s="100"/>
      <c r="N63" s="157"/>
      <c r="O63" s="158"/>
      <c r="P63" s="158"/>
      <c r="Q63" s="158"/>
      <c r="R63" s="158"/>
      <c r="S63" s="158"/>
      <c r="T63" s="159"/>
    </row>
    <row r="64" spans="1:20" x14ac:dyDescent="0.2">
      <c r="A64" s="152" t="str">
        <f t="shared" si="3"/>
        <v xml:space="preserve"> </v>
      </c>
      <c r="B64" s="98"/>
      <c r="C64" s="241" t="s">
        <v>124</v>
      </c>
      <c r="D64" s="241"/>
      <c r="E64" s="241"/>
      <c r="F64" s="241"/>
      <c r="G64" s="212" t="s">
        <v>125</v>
      </c>
      <c r="H64" s="221">
        <f>ROUNDUP(H61*I64,0)</f>
        <v>7</v>
      </c>
      <c r="I64" s="221">
        <v>0.4</v>
      </c>
      <c r="J64" s="221"/>
      <c r="K64" s="221"/>
      <c r="L64" s="200"/>
      <c r="M64" s="100"/>
      <c r="N64" s="157"/>
      <c r="O64" s="158"/>
      <c r="P64" s="158"/>
      <c r="Q64" s="158"/>
      <c r="R64" s="158"/>
      <c r="S64" s="158"/>
      <c r="T64" s="159"/>
    </row>
    <row r="65" spans="1:20" x14ac:dyDescent="0.2">
      <c r="A65" s="152" t="str">
        <f t="shared" si="3"/>
        <v xml:space="preserve"> </v>
      </c>
      <c r="B65" s="98"/>
      <c r="C65" s="241" t="s">
        <v>126</v>
      </c>
      <c r="D65" s="241"/>
      <c r="E65" s="241"/>
      <c r="F65" s="241"/>
      <c r="G65" s="212" t="s">
        <v>51</v>
      </c>
      <c r="H65" s="221">
        <f>ROUNDUP(H61*I65,0)</f>
        <v>41</v>
      </c>
      <c r="I65" s="221">
        <v>2.5</v>
      </c>
      <c r="J65" s="221"/>
      <c r="K65" s="221"/>
      <c r="L65" s="200"/>
      <c r="M65" s="100"/>
      <c r="N65" s="157"/>
      <c r="O65" s="158"/>
      <c r="P65" s="158"/>
      <c r="Q65" s="158"/>
      <c r="R65" s="158"/>
      <c r="S65" s="158"/>
      <c r="T65" s="159"/>
    </row>
    <row r="66" spans="1:20" x14ac:dyDescent="0.2">
      <c r="A66" s="152" t="str">
        <f t="shared" si="3"/>
        <v xml:space="preserve"> </v>
      </c>
      <c r="B66" s="98"/>
      <c r="C66" s="241" t="s">
        <v>127</v>
      </c>
      <c r="D66" s="241"/>
      <c r="E66" s="241"/>
      <c r="F66" s="241"/>
      <c r="G66" s="212" t="s">
        <v>125</v>
      </c>
      <c r="H66" s="221">
        <f>ROUNDUP(H61*I66,2)</f>
        <v>3.22</v>
      </c>
      <c r="I66" s="221">
        <v>0.2</v>
      </c>
      <c r="J66" s="221"/>
      <c r="K66" s="221"/>
      <c r="L66" s="200"/>
      <c r="M66" s="100"/>
      <c r="N66" s="157"/>
      <c r="O66" s="158"/>
      <c r="P66" s="158"/>
      <c r="Q66" s="158"/>
      <c r="R66" s="158"/>
      <c r="S66" s="158"/>
      <c r="T66" s="159"/>
    </row>
    <row r="67" spans="1:20" ht="10.15" customHeight="1" x14ac:dyDescent="0.2">
      <c r="A67" s="152">
        <f t="shared" si="3"/>
        <v>27</v>
      </c>
      <c r="B67" s="98" t="s">
        <v>47</v>
      </c>
      <c r="C67" s="222" t="s">
        <v>148</v>
      </c>
      <c r="D67" s="222"/>
      <c r="E67" s="222"/>
      <c r="F67" s="222"/>
      <c r="G67" s="130" t="s">
        <v>49</v>
      </c>
      <c r="H67" s="110">
        <f>'001'!K22</f>
        <v>703.16</v>
      </c>
      <c r="I67" s="212"/>
      <c r="J67" s="100"/>
      <c r="K67" s="210"/>
      <c r="L67" s="200"/>
      <c r="M67" s="122"/>
      <c r="N67" s="157"/>
      <c r="O67" s="158"/>
      <c r="P67" s="158"/>
      <c r="Q67" s="158"/>
      <c r="R67" s="158"/>
      <c r="S67" s="158"/>
      <c r="T67" s="159"/>
    </row>
    <row r="68" spans="1:20" x14ac:dyDescent="0.2">
      <c r="A68" s="152">
        <f t="shared" si="3"/>
        <v>28</v>
      </c>
      <c r="B68" s="98" t="s">
        <v>47</v>
      </c>
      <c r="C68" s="222" t="s">
        <v>149</v>
      </c>
      <c r="D68" s="222"/>
      <c r="E68" s="222"/>
      <c r="F68" s="222"/>
      <c r="G68" s="130" t="s">
        <v>49</v>
      </c>
      <c r="H68" s="110">
        <f>'001'!K22</f>
        <v>703.16</v>
      </c>
      <c r="I68" s="212"/>
      <c r="J68" s="100"/>
      <c r="K68" s="210"/>
      <c r="L68" s="200"/>
      <c r="M68" s="122"/>
      <c r="N68" s="157"/>
      <c r="O68" s="158"/>
      <c r="P68" s="158"/>
      <c r="Q68" s="158"/>
      <c r="R68" s="158"/>
      <c r="S68" s="158"/>
      <c r="T68" s="159"/>
    </row>
    <row r="69" spans="1:20" ht="33.75" x14ac:dyDescent="0.2">
      <c r="A69" s="152">
        <f t="shared" si="3"/>
        <v>29</v>
      </c>
      <c r="B69" s="98" t="s">
        <v>47</v>
      </c>
      <c r="C69" s="56" t="s">
        <v>150</v>
      </c>
      <c r="D69" s="56"/>
      <c r="E69" s="56"/>
      <c r="F69" s="56"/>
      <c r="G69" s="152" t="s">
        <v>49</v>
      </c>
      <c r="H69" s="131">
        <f>'001'!P22</f>
        <v>185.577</v>
      </c>
      <c r="I69" s="170"/>
      <c r="J69" s="171"/>
      <c r="K69" s="210"/>
      <c r="L69" s="200"/>
      <c r="M69" s="242"/>
      <c r="N69" s="157"/>
      <c r="O69" s="158"/>
      <c r="P69" s="158"/>
      <c r="Q69" s="158"/>
      <c r="R69" s="158"/>
      <c r="S69" s="158"/>
      <c r="T69" s="159"/>
    </row>
    <row r="70" spans="1:20" ht="22.5" x14ac:dyDescent="0.2">
      <c r="A70" s="152">
        <f t="shared" si="3"/>
        <v>30</v>
      </c>
      <c r="B70" s="98" t="s">
        <v>47</v>
      </c>
      <c r="C70" s="222" t="s">
        <v>151</v>
      </c>
      <c r="D70" s="222"/>
      <c r="E70" s="222"/>
      <c r="F70" s="222"/>
      <c r="G70" s="130" t="s">
        <v>49</v>
      </c>
      <c r="H70" s="110">
        <f>'001'!O22</f>
        <v>93.360000000000014</v>
      </c>
      <c r="I70" s="212"/>
      <c r="J70" s="221"/>
      <c r="K70" s="210"/>
      <c r="L70" s="200"/>
      <c r="M70" s="221"/>
      <c r="N70" s="157"/>
      <c r="O70" s="158"/>
      <c r="P70" s="158"/>
      <c r="Q70" s="158"/>
      <c r="R70" s="158"/>
      <c r="S70" s="158"/>
      <c r="T70" s="159"/>
    </row>
    <row r="71" spans="1:20" ht="22.5" x14ac:dyDescent="0.2">
      <c r="A71" s="152">
        <f t="shared" si="3"/>
        <v>31</v>
      </c>
      <c r="B71" s="98" t="s">
        <v>47</v>
      </c>
      <c r="C71" s="222" t="s">
        <v>152</v>
      </c>
      <c r="D71" s="222"/>
      <c r="E71" s="222"/>
      <c r="F71" s="222"/>
      <c r="G71" s="130" t="s">
        <v>55</v>
      </c>
      <c r="H71" s="110">
        <f>'001'!N22</f>
        <v>108.67199999999998</v>
      </c>
      <c r="I71" s="243"/>
      <c r="J71" s="221"/>
      <c r="K71" s="210"/>
      <c r="L71" s="200"/>
      <c r="M71" s="225"/>
      <c r="N71" s="157"/>
      <c r="O71" s="158"/>
      <c r="P71" s="158"/>
      <c r="Q71" s="158"/>
      <c r="R71" s="158"/>
      <c r="S71" s="158"/>
      <c r="T71" s="159"/>
    </row>
    <row r="72" spans="1:20" x14ac:dyDescent="0.2">
      <c r="A72" s="152" t="str">
        <f t="shared" si="3"/>
        <v xml:space="preserve"> </v>
      </c>
      <c r="B72" s="244"/>
      <c r="C72" s="227" t="s">
        <v>153</v>
      </c>
      <c r="D72" s="227"/>
      <c r="E72" s="227"/>
      <c r="F72" s="227"/>
      <c r="G72" s="221" t="s">
        <v>49</v>
      </c>
      <c r="H72" s="221">
        <f>ROUNDUP(H71*I72,0)</f>
        <v>33</v>
      </c>
      <c r="I72" s="221">
        <v>0.30000000000000004</v>
      </c>
      <c r="J72" s="221"/>
      <c r="K72" s="221"/>
      <c r="L72" s="200"/>
      <c r="M72" s="221"/>
      <c r="N72" s="157"/>
      <c r="O72" s="158"/>
      <c r="P72" s="158"/>
      <c r="Q72" s="158"/>
      <c r="R72" s="158"/>
      <c r="S72" s="158"/>
      <c r="T72" s="159"/>
    </row>
    <row r="73" spans="1:20" x14ac:dyDescent="0.2">
      <c r="A73" s="152" t="str">
        <f t="shared" si="3"/>
        <v xml:space="preserve"> </v>
      </c>
      <c r="B73" s="244"/>
      <c r="C73" s="227" t="s">
        <v>154</v>
      </c>
      <c r="D73" s="227"/>
      <c r="E73" s="227"/>
      <c r="F73" s="227"/>
      <c r="G73" s="221" t="s">
        <v>55</v>
      </c>
      <c r="H73" s="221">
        <f>ROUNDUP(H71*I73,0)</f>
        <v>131</v>
      </c>
      <c r="I73" s="221">
        <v>1.2</v>
      </c>
      <c r="J73" s="221"/>
      <c r="K73" s="221"/>
      <c r="L73" s="200"/>
      <c r="M73" s="221"/>
      <c r="N73" s="157"/>
      <c r="O73" s="158"/>
      <c r="P73" s="158"/>
      <c r="Q73" s="158"/>
      <c r="R73" s="158"/>
      <c r="S73" s="158"/>
      <c r="T73" s="159"/>
    </row>
    <row r="74" spans="1:20" x14ac:dyDescent="0.2">
      <c r="A74" s="152" t="str">
        <f t="shared" si="3"/>
        <v xml:space="preserve"> </v>
      </c>
      <c r="B74" s="244"/>
      <c r="C74" s="227" t="s">
        <v>155</v>
      </c>
      <c r="D74" s="227"/>
      <c r="E74" s="227"/>
      <c r="F74" s="227"/>
      <c r="G74" s="221" t="s">
        <v>64</v>
      </c>
      <c r="H74" s="221">
        <f>ROUNDUP(H71*I74,0)</f>
        <v>109</v>
      </c>
      <c r="I74" s="221">
        <v>1</v>
      </c>
      <c r="J74" s="221"/>
      <c r="K74" s="221"/>
      <c r="L74" s="200"/>
      <c r="M74" s="221"/>
      <c r="N74" s="157"/>
      <c r="O74" s="158"/>
      <c r="P74" s="158"/>
      <c r="Q74" s="158"/>
      <c r="R74" s="158"/>
      <c r="S74" s="158"/>
      <c r="T74" s="159"/>
    </row>
    <row r="75" spans="1:20" x14ac:dyDescent="0.2">
      <c r="A75" s="152" t="str">
        <f t="shared" si="3"/>
        <v xml:space="preserve"> </v>
      </c>
      <c r="B75" s="244"/>
      <c r="C75" s="118" t="s">
        <v>156</v>
      </c>
      <c r="D75" s="118"/>
      <c r="E75" s="118"/>
      <c r="F75" s="118"/>
      <c r="G75" s="221" t="s">
        <v>64</v>
      </c>
      <c r="H75" s="221">
        <f>ROUNDUP(H71*I75,0)</f>
        <v>87</v>
      </c>
      <c r="I75" s="221">
        <v>0.8</v>
      </c>
      <c r="J75" s="221"/>
      <c r="K75" s="221"/>
      <c r="L75" s="200"/>
      <c r="M75" s="221"/>
      <c r="N75" s="157"/>
      <c r="O75" s="158"/>
      <c r="P75" s="158"/>
      <c r="Q75" s="158"/>
      <c r="R75" s="158"/>
      <c r="S75" s="158"/>
      <c r="T75" s="159"/>
    </row>
    <row r="76" spans="1:20" x14ac:dyDescent="0.2">
      <c r="A76" s="152" t="str">
        <f t="shared" si="3"/>
        <v xml:space="preserve"> </v>
      </c>
      <c r="B76" s="244"/>
      <c r="C76" s="227" t="s">
        <v>157</v>
      </c>
      <c r="D76" s="227"/>
      <c r="E76" s="227"/>
      <c r="F76" s="227"/>
      <c r="G76" s="221" t="s">
        <v>64</v>
      </c>
      <c r="H76" s="221">
        <f>ROUNDUP(H71*I76,2)</f>
        <v>43.47</v>
      </c>
      <c r="I76" s="221">
        <v>0.4</v>
      </c>
      <c r="J76" s="221"/>
      <c r="K76" s="221"/>
      <c r="L76" s="200"/>
      <c r="M76" s="221"/>
      <c r="N76" s="157"/>
      <c r="O76" s="158"/>
      <c r="P76" s="158"/>
      <c r="Q76" s="158"/>
      <c r="R76" s="158"/>
      <c r="S76" s="158"/>
      <c r="T76" s="159"/>
    </row>
    <row r="77" spans="1:20" x14ac:dyDescent="0.2">
      <c r="A77" s="152" t="str">
        <f t="shared" si="3"/>
        <v xml:space="preserve"> </v>
      </c>
      <c r="B77" s="244"/>
      <c r="C77" s="227" t="s">
        <v>158</v>
      </c>
      <c r="D77" s="227"/>
      <c r="E77" s="227"/>
      <c r="F77" s="227"/>
      <c r="G77" s="221" t="s">
        <v>51</v>
      </c>
      <c r="H77" s="100">
        <f>H71*I77</f>
        <v>10.867199999999999</v>
      </c>
      <c r="I77" s="221">
        <v>0.1</v>
      </c>
      <c r="J77" s="221"/>
      <c r="K77" s="221"/>
      <c r="L77" s="200"/>
      <c r="M77" s="221"/>
      <c r="N77" s="157"/>
      <c r="O77" s="158"/>
      <c r="P77" s="158"/>
      <c r="Q77" s="158"/>
      <c r="R77" s="158"/>
      <c r="S77" s="158"/>
      <c r="T77" s="159"/>
    </row>
    <row r="78" spans="1:20" ht="22.5" x14ac:dyDescent="0.2">
      <c r="A78" s="135" t="str">
        <f>IF(COUNTBLANK(L78)=1," ",COUNTA($L78:L$79))</f>
        <v xml:space="preserve"> </v>
      </c>
      <c r="B78" s="136"/>
      <c r="C78" s="475" t="s">
        <v>519</v>
      </c>
      <c r="D78" s="245"/>
      <c r="E78" s="245"/>
      <c r="F78" s="245"/>
      <c r="G78" s="136"/>
      <c r="H78" s="246"/>
      <c r="I78" s="246"/>
      <c r="J78" s="136"/>
      <c r="K78" s="136"/>
      <c r="L78" s="136"/>
      <c r="M78" s="136"/>
      <c r="N78" s="136"/>
      <c r="O78" s="136"/>
      <c r="P78" s="139">
        <f>SUBTOTAL(9,P13:P77)</f>
        <v>0</v>
      </c>
      <c r="Q78" s="139">
        <f>SUBTOTAL(9,Q13:Q77)</f>
        <v>0</v>
      </c>
      <c r="R78" s="139">
        <f>SUBTOTAL(9,R13:R77)</f>
        <v>0</v>
      </c>
      <c r="S78" s="139">
        <f>SUBTOTAL(9,S13:S77)</f>
        <v>0</v>
      </c>
      <c r="T78" s="139">
        <f>SUBTOTAL(9,T13:T77)</f>
        <v>0</v>
      </c>
    </row>
    <row r="79" spans="1:20" x14ac:dyDescent="0.2">
      <c r="A79" s="135" t="str">
        <f t="shared" ref="A79:A80" si="4">IF(COUNTBLANK(L79)=1," ",COUNTA($L$78:L79))</f>
        <v xml:space="preserve"> </v>
      </c>
      <c r="B79" s="136"/>
      <c r="C79" s="247"/>
      <c r="D79" s="247"/>
      <c r="E79" s="247"/>
      <c r="F79" s="247"/>
      <c r="G79" s="146"/>
      <c r="H79" s="146"/>
      <c r="I79" s="146"/>
      <c r="J79" s="144"/>
      <c r="K79" s="136"/>
      <c r="L79" s="136"/>
      <c r="M79" s="136"/>
      <c r="N79" s="136"/>
      <c r="O79" s="136"/>
      <c r="P79" s="138"/>
      <c r="Q79" s="138"/>
      <c r="R79" s="138"/>
      <c r="S79" s="138"/>
      <c r="T79" s="138"/>
    </row>
    <row r="80" spans="1:20" x14ac:dyDescent="0.2">
      <c r="A80" s="135" t="str">
        <f t="shared" si="4"/>
        <v xml:space="preserve"> </v>
      </c>
      <c r="B80" s="136"/>
      <c r="C80" s="245"/>
      <c r="D80" s="143"/>
      <c r="E80" s="143"/>
      <c r="F80" s="143"/>
      <c r="G80" s="143"/>
      <c r="H80" s="143"/>
      <c r="I80" s="143"/>
      <c r="J80" s="143"/>
      <c r="K80" s="143"/>
      <c r="L80" s="136"/>
      <c r="M80" s="136"/>
      <c r="N80" s="136"/>
      <c r="O80" s="136"/>
      <c r="P80" s="147"/>
      <c r="Q80" s="147"/>
      <c r="R80" s="147"/>
      <c r="S80" s="147"/>
      <c r="T80" s="147"/>
    </row>
    <row r="81" spans="3:20" x14ac:dyDescent="0.2">
      <c r="D81" s="143"/>
      <c r="E81" s="143"/>
      <c r="F81" s="143"/>
      <c r="G81" s="143"/>
      <c r="H81" s="143"/>
      <c r="I81" s="143"/>
      <c r="J81" s="143"/>
      <c r="K81" s="143"/>
      <c r="L81" s="74"/>
      <c r="M81" s="74"/>
      <c r="N81" s="74"/>
      <c r="O81" s="74"/>
      <c r="P81" s="74"/>
      <c r="Q81" s="74"/>
      <c r="R81" s="74"/>
      <c r="S81" s="74"/>
      <c r="T81" s="74"/>
    </row>
    <row r="82" spans="3:20" x14ac:dyDescent="0.2">
      <c r="C82" s="29" t="str">
        <f>K!$B$19</f>
        <v>Sastādīja:</v>
      </c>
      <c r="D82" s="143"/>
      <c r="E82" s="143"/>
      <c r="F82" s="143"/>
      <c r="G82" s="143"/>
      <c r="H82" s="143"/>
      <c r="I82" s="143"/>
      <c r="J82" s="143"/>
      <c r="K82" s="143"/>
      <c r="L82" s="74"/>
      <c r="M82" s="74"/>
      <c r="N82" s="74"/>
      <c r="O82" s="74"/>
      <c r="P82" s="74"/>
      <c r="Q82" s="74"/>
      <c r="R82" s="74"/>
      <c r="S82" s="74"/>
      <c r="T82" s="74"/>
    </row>
    <row r="83" spans="3:20" x14ac:dyDescent="0.2">
      <c r="C83" s="29" t="str">
        <f>K!$B$20</f>
        <v>Tāme sastādīta</v>
      </c>
      <c r="D83" s="143"/>
      <c r="E83" s="143"/>
      <c r="F83" s="143"/>
      <c r="G83" s="143"/>
      <c r="H83" s="143"/>
      <c r="I83" s="143"/>
      <c r="J83" s="143"/>
      <c r="K83" s="143"/>
      <c r="L83" s="74"/>
      <c r="M83" s="74"/>
      <c r="N83" s="74"/>
      <c r="O83" s="74"/>
      <c r="P83" s="74"/>
      <c r="Q83" s="74"/>
      <c r="R83" s="74"/>
      <c r="S83" s="74"/>
      <c r="T83" s="74"/>
    </row>
    <row r="84" spans="3:20" x14ac:dyDescent="0.2">
      <c r="C84" s="29"/>
      <c r="D84" s="143"/>
      <c r="E84" s="143"/>
      <c r="F84" s="143"/>
      <c r="G84" s="143"/>
      <c r="H84" s="143"/>
      <c r="I84" s="143"/>
      <c r="J84" s="143"/>
      <c r="K84" s="143"/>
      <c r="L84" s="74"/>
      <c r="M84" s="74"/>
      <c r="N84" s="74"/>
      <c r="O84" s="74"/>
      <c r="P84" s="74"/>
      <c r="Q84" s="74"/>
      <c r="R84" s="74"/>
      <c r="S84" s="74"/>
      <c r="T84" s="74"/>
    </row>
    <row r="85" spans="3:20" x14ac:dyDescent="0.2">
      <c r="C85" s="29" t="str">
        <f>K!$B$22</f>
        <v>Pārbaudīja:</v>
      </c>
      <c r="D85" s="143"/>
      <c r="E85" s="143"/>
      <c r="F85" s="143"/>
      <c r="G85" s="143"/>
      <c r="H85" s="143"/>
      <c r="I85" s="143"/>
      <c r="J85" s="143"/>
      <c r="K85" s="143"/>
      <c r="L85" s="74"/>
      <c r="M85" s="74"/>
      <c r="N85" s="74"/>
      <c r="O85" s="74"/>
      <c r="P85" s="74"/>
      <c r="Q85" s="74"/>
      <c r="R85" s="74"/>
      <c r="S85" s="74"/>
      <c r="T85" s="74"/>
    </row>
    <row r="86" spans="3:20" x14ac:dyDescent="0.2">
      <c r="C86" s="29" t="str">
        <f>K!$B$23</f>
        <v>sertifikāta Nr.</v>
      </c>
      <c r="D86" s="143"/>
      <c r="E86" s="143"/>
      <c r="F86" s="143"/>
      <c r="G86" s="143"/>
      <c r="H86" s="143"/>
      <c r="I86" s="143"/>
      <c r="J86" s="143"/>
      <c r="K86" s="143"/>
      <c r="L86" s="74"/>
      <c r="M86" s="74"/>
      <c r="N86" s="74"/>
      <c r="O86" s="74"/>
      <c r="P86" s="74"/>
      <c r="Q86" s="74"/>
      <c r="R86" s="74"/>
      <c r="S86" s="74"/>
      <c r="T86" s="74"/>
    </row>
  </sheetData>
  <sheetProtection selectLockedCells="1" selectUnlockedCells="1"/>
  <mergeCells count="10">
    <mergeCell ref="C12:F12"/>
    <mergeCell ref="A1:J1"/>
    <mergeCell ref="A8:S8"/>
    <mergeCell ref="A10:A11"/>
    <mergeCell ref="B10:B11"/>
    <mergeCell ref="C10:F11"/>
    <mergeCell ref="G10:G11"/>
    <mergeCell ref="H10:H11"/>
    <mergeCell ref="J10:O10"/>
    <mergeCell ref="P10:T10"/>
  </mergeCells>
  <pageMargins left="0" right="0" top="0.78749999999999998" bottom="0.39374999999999999" header="0.51180555555555551" footer="0.51180555555555551"/>
  <pageSetup paperSize="9" scale="91" firstPageNumber="0" orientation="landscape" r:id="rId1"/>
  <headerFooter alignWithMargins="0"/>
  <rowBreaks count="1" manualBreakCount="1">
    <brk id="7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U74"/>
  <sheetViews>
    <sheetView view="pageBreakPreview" topLeftCell="A42" zoomScaleSheetLayoutView="100" workbookViewId="0">
      <selection activeCell="C59" sqref="C59"/>
    </sheetView>
  </sheetViews>
  <sheetFormatPr defaultColWidth="9" defaultRowHeight="12.75" x14ac:dyDescent="0.2"/>
  <cols>
    <col min="1" max="1" width="9" style="248"/>
    <col min="2" max="2" width="42.85546875" style="248" customWidth="1"/>
    <col min="3" max="21" width="6.7109375" style="248" customWidth="1"/>
    <col min="22" max="16384" width="9" style="248"/>
  </cols>
  <sheetData>
    <row r="1" spans="2:21" x14ac:dyDescent="0.2">
      <c r="B1" s="249"/>
      <c r="C1" s="250"/>
      <c r="D1" s="250"/>
      <c r="E1" s="250"/>
      <c r="F1" s="250"/>
      <c r="G1" s="250"/>
      <c r="H1" s="250"/>
      <c r="I1" s="250"/>
      <c r="J1" s="250"/>
      <c r="K1" s="496" t="s">
        <v>159</v>
      </c>
      <c r="L1" s="496"/>
      <c r="M1" s="496" t="s">
        <v>160</v>
      </c>
      <c r="N1" s="496"/>
      <c r="O1" s="496" t="s">
        <v>161</v>
      </c>
      <c r="P1" s="496"/>
      <c r="Q1" s="497" t="s">
        <v>162</v>
      </c>
      <c r="R1" s="497"/>
      <c r="S1" s="497"/>
      <c r="T1" s="497"/>
      <c r="U1" s="497"/>
    </row>
    <row r="2" spans="2:21" ht="12.75" customHeight="1" x14ac:dyDescent="0.2">
      <c r="B2" s="498" t="s">
        <v>163</v>
      </c>
      <c r="C2" s="496" t="s">
        <v>164</v>
      </c>
      <c r="D2" s="496"/>
      <c r="E2" s="496"/>
      <c r="F2" s="496" t="s">
        <v>165</v>
      </c>
      <c r="G2" s="496"/>
      <c r="H2" s="496" t="s">
        <v>166</v>
      </c>
      <c r="I2" s="496"/>
      <c r="J2" s="496"/>
      <c r="K2" s="250"/>
      <c r="L2" s="250"/>
      <c r="M2" s="250" t="s">
        <v>167</v>
      </c>
      <c r="N2" s="250" t="s">
        <v>168</v>
      </c>
      <c r="O2" s="250" t="s">
        <v>168</v>
      </c>
      <c r="P2" s="250" t="s">
        <v>169</v>
      </c>
      <c r="Q2" s="250" t="s">
        <v>170</v>
      </c>
      <c r="R2" s="495" t="s">
        <v>171</v>
      </c>
      <c r="S2" s="495" t="s">
        <v>172</v>
      </c>
      <c r="T2" s="495" t="s">
        <v>173</v>
      </c>
      <c r="U2" s="495" t="s">
        <v>174</v>
      </c>
    </row>
    <row r="3" spans="2:21" ht="16.5" x14ac:dyDescent="0.2">
      <c r="B3" s="498"/>
      <c r="C3" s="253" t="s">
        <v>175</v>
      </c>
      <c r="D3" s="253" t="s">
        <v>176</v>
      </c>
      <c r="E3" s="250" t="s">
        <v>28</v>
      </c>
      <c r="F3" s="250" t="s">
        <v>177</v>
      </c>
      <c r="G3" s="250" t="s">
        <v>178</v>
      </c>
      <c r="H3" s="250" t="s">
        <v>179</v>
      </c>
      <c r="I3" s="253" t="s">
        <v>175</v>
      </c>
      <c r="J3" s="254" t="s">
        <v>176</v>
      </c>
      <c r="K3" s="250" t="s">
        <v>180</v>
      </c>
      <c r="L3" s="250" t="s">
        <v>181</v>
      </c>
      <c r="M3" s="255">
        <v>0.25</v>
      </c>
      <c r="N3" s="255">
        <v>0.30000000000000004</v>
      </c>
      <c r="O3" s="250"/>
      <c r="P3" s="250"/>
      <c r="Q3" s="250"/>
      <c r="R3" s="495"/>
      <c r="S3" s="495"/>
      <c r="T3" s="495"/>
      <c r="U3" s="495"/>
    </row>
    <row r="4" spans="2:21" x14ac:dyDescent="0.2">
      <c r="B4" s="256" t="s">
        <v>182</v>
      </c>
      <c r="C4" s="257">
        <f t="shared" ref="C4:C21" si="0">E4-D4</f>
        <v>6</v>
      </c>
      <c r="D4" s="258">
        <v>3</v>
      </c>
      <c r="E4" s="258">
        <v>9</v>
      </c>
      <c r="F4" s="258">
        <v>1.49</v>
      </c>
      <c r="G4" s="258">
        <v>1.48</v>
      </c>
      <c r="H4" s="259">
        <f t="shared" ref="H4:H21" si="1">F4*G4</f>
        <v>2.2052</v>
      </c>
      <c r="I4" s="259">
        <f t="shared" ref="I4:I21" si="2">H4*C4</f>
        <v>13.231200000000001</v>
      </c>
      <c r="J4" s="260">
        <f t="shared" ref="J4:J21" si="3">H4*D4</f>
        <v>6.6156000000000006</v>
      </c>
      <c r="K4" s="259">
        <f t="shared" ref="K4:K21" si="4">(F4*2+G4*2)*E4</f>
        <v>53.459999999999994</v>
      </c>
      <c r="L4" s="259">
        <f t="shared" ref="L4:L21" si="5">(F4*2+G4*2)*D4</f>
        <v>17.82</v>
      </c>
      <c r="M4" s="259">
        <f t="shared" ref="M4:M21" si="6">K4*$M$3</f>
        <v>13.364999999999998</v>
      </c>
      <c r="N4" s="259">
        <f t="shared" ref="N4:N21" si="7">L4*$N$3</f>
        <v>5.346000000000001</v>
      </c>
      <c r="O4" s="259">
        <f t="shared" ref="O4:O13" si="8">F4*D4</f>
        <v>4.47</v>
      </c>
      <c r="P4" s="259">
        <f t="shared" ref="P4:P13" si="9">E4*F4*1.05</f>
        <v>14.080500000000001</v>
      </c>
      <c r="Q4" s="259">
        <f t="shared" ref="Q4:Q21" si="10">E4*(F4+2*G4)</f>
        <v>40.050000000000004</v>
      </c>
      <c r="R4" s="259">
        <f t="shared" ref="R4:R21" si="11">Q4</f>
        <v>40.050000000000004</v>
      </c>
      <c r="S4" s="259">
        <f t="shared" ref="S4:S21" si="12">E4*F4</f>
        <v>13.41</v>
      </c>
      <c r="T4" s="259">
        <f t="shared" ref="T4:T21" si="13">S4</f>
        <v>13.41</v>
      </c>
      <c r="U4" s="252"/>
    </row>
    <row r="5" spans="2:21" x14ac:dyDescent="0.2">
      <c r="B5" s="256" t="s">
        <v>183</v>
      </c>
      <c r="C5" s="257">
        <f t="shared" si="0"/>
        <v>6</v>
      </c>
      <c r="D5" s="257">
        <f>D4</f>
        <v>3</v>
      </c>
      <c r="E5" s="257">
        <f>E4</f>
        <v>9</v>
      </c>
      <c r="F5" s="258">
        <v>0.68</v>
      </c>
      <c r="G5" s="258">
        <v>2.1</v>
      </c>
      <c r="H5" s="259">
        <f t="shared" si="1"/>
        <v>1.4280000000000002</v>
      </c>
      <c r="I5" s="259">
        <f t="shared" si="2"/>
        <v>8.5680000000000014</v>
      </c>
      <c r="J5" s="260">
        <f t="shared" si="3"/>
        <v>4.2840000000000007</v>
      </c>
      <c r="K5" s="259">
        <f t="shared" si="4"/>
        <v>50.040000000000006</v>
      </c>
      <c r="L5" s="259">
        <f t="shared" si="5"/>
        <v>16.68</v>
      </c>
      <c r="M5" s="259">
        <f t="shared" si="6"/>
        <v>12.510000000000002</v>
      </c>
      <c r="N5" s="259">
        <f t="shared" si="7"/>
        <v>5.0040000000000004</v>
      </c>
      <c r="O5" s="259">
        <f t="shared" si="8"/>
        <v>2.04</v>
      </c>
      <c r="P5" s="259">
        <f t="shared" si="9"/>
        <v>6.4260000000000002</v>
      </c>
      <c r="Q5" s="259">
        <f t="shared" si="10"/>
        <v>43.92</v>
      </c>
      <c r="R5" s="259">
        <f t="shared" si="11"/>
        <v>43.92</v>
      </c>
      <c r="S5" s="259">
        <f t="shared" si="12"/>
        <v>6.12</v>
      </c>
      <c r="T5" s="259">
        <f t="shared" si="13"/>
        <v>6.12</v>
      </c>
      <c r="U5" s="252"/>
    </row>
    <row r="6" spans="2:21" x14ac:dyDescent="0.2">
      <c r="B6" s="256" t="s">
        <v>184</v>
      </c>
      <c r="C6" s="257">
        <f t="shared" si="0"/>
        <v>10</v>
      </c>
      <c r="D6" s="258">
        <v>4</v>
      </c>
      <c r="E6" s="258">
        <v>14</v>
      </c>
      <c r="F6" s="258">
        <v>1.49</v>
      </c>
      <c r="G6" s="258">
        <v>1.48</v>
      </c>
      <c r="H6" s="259">
        <f t="shared" si="1"/>
        <v>2.2052</v>
      </c>
      <c r="I6" s="259">
        <f t="shared" si="2"/>
        <v>22.052</v>
      </c>
      <c r="J6" s="260">
        <f t="shared" si="3"/>
        <v>8.8208000000000002</v>
      </c>
      <c r="K6" s="259">
        <f t="shared" si="4"/>
        <v>83.16</v>
      </c>
      <c r="L6" s="259">
        <f t="shared" si="5"/>
        <v>23.759999999999998</v>
      </c>
      <c r="M6" s="259">
        <f t="shared" si="6"/>
        <v>20.79</v>
      </c>
      <c r="N6" s="259">
        <f t="shared" si="7"/>
        <v>7.1280000000000001</v>
      </c>
      <c r="O6" s="259">
        <f t="shared" si="8"/>
        <v>5.96</v>
      </c>
      <c r="P6" s="259">
        <f t="shared" si="9"/>
        <v>21.902999999999999</v>
      </c>
      <c r="Q6" s="259">
        <f t="shared" si="10"/>
        <v>62.300000000000004</v>
      </c>
      <c r="R6" s="259">
        <f t="shared" si="11"/>
        <v>62.300000000000004</v>
      </c>
      <c r="S6" s="259">
        <f t="shared" si="12"/>
        <v>20.86</v>
      </c>
      <c r="T6" s="259">
        <f t="shared" si="13"/>
        <v>20.86</v>
      </c>
      <c r="U6" s="252"/>
    </row>
    <row r="7" spans="2:21" s="261" customFormat="1" x14ac:dyDescent="0.2">
      <c r="B7" s="256" t="s">
        <v>185</v>
      </c>
      <c r="C7" s="262">
        <f t="shared" si="0"/>
        <v>10</v>
      </c>
      <c r="D7" s="262">
        <f>D6</f>
        <v>4</v>
      </c>
      <c r="E7" s="262">
        <f>E6</f>
        <v>14</v>
      </c>
      <c r="F7" s="258">
        <v>0.68</v>
      </c>
      <c r="G7" s="258">
        <v>2.1</v>
      </c>
      <c r="H7" s="263">
        <f t="shared" si="1"/>
        <v>1.4280000000000002</v>
      </c>
      <c r="I7" s="263">
        <f t="shared" si="2"/>
        <v>14.280000000000001</v>
      </c>
      <c r="J7" s="260">
        <f t="shared" si="3"/>
        <v>5.7120000000000006</v>
      </c>
      <c r="K7" s="263">
        <f t="shared" si="4"/>
        <v>77.84</v>
      </c>
      <c r="L7" s="263">
        <f t="shared" si="5"/>
        <v>22.240000000000002</v>
      </c>
      <c r="M7" s="263">
        <f t="shared" si="6"/>
        <v>19.46</v>
      </c>
      <c r="N7" s="263">
        <f t="shared" si="7"/>
        <v>6.6720000000000015</v>
      </c>
      <c r="O7" s="263">
        <f t="shared" si="8"/>
        <v>2.72</v>
      </c>
      <c r="P7" s="263">
        <f t="shared" si="9"/>
        <v>9.9960000000000022</v>
      </c>
      <c r="Q7" s="263">
        <f t="shared" si="10"/>
        <v>68.319999999999993</v>
      </c>
      <c r="R7" s="263">
        <f t="shared" si="11"/>
        <v>68.319999999999993</v>
      </c>
      <c r="S7" s="263">
        <f t="shared" si="12"/>
        <v>9.5200000000000014</v>
      </c>
      <c r="T7" s="263">
        <f t="shared" si="13"/>
        <v>9.5200000000000014</v>
      </c>
      <c r="U7" s="264"/>
    </row>
    <row r="8" spans="2:21" x14ac:dyDescent="0.2">
      <c r="B8" s="251" t="s">
        <v>186</v>
      </c>
      <c r="C8" s="257">
        <f t="shared" si="0"/>
        <v>6</v>
      </c>
      <c r="D8" s="258">
        <v>4</v>
      </c>
      <c r="E8" s="258">
        <v>10</v>
      </c>
      <c r="F8" s="258">
        <v>2.9</v>
      </c>
      <c r="G8" s="258">
        <v>1.42</v>
      </c>
      <c r="H8" s="259">
        <f t="shared" si="1"/>
        <v>4.1179999999999994</v>
      </c>
      <c r="I8" s="259">
        <f t="shared" si="2"/>
        <v>24.707999999999998</v>
      </c>
      <c r="J8" s="260">
        <f t="shared" si="3"/>
        <v>16.471999999999998</v>
      </c>
      <c r="K8" s="259">
        <f t="shared" si="4"/>
        <v>86.4</v>
      </c>
      <c r="L8" s="259">
        <f t="shared" si="5"/>
        <v>34.56</v>
      </c>
      <c r="M8" s="259">
        <f t="shared" si="6"/>
        <v>21.6</v>
      </c>
      <c r="N8" s="259">
        <f t="shared" si="7"/>
        <v>10.368000000000002</v>
      </c>
      <c r="O8" s="259">
        <f t="shared" si="8"/>
        <v>11.6</v>
      </c>
      <c r="P8" s="259">
        <f t="shared" si="9"/>
        <v>30.450000000000003</v>
      </c>
      <c r="Q8" s="259">
        <f t="shared" si="10"/>
        <v>57.400000000000006</v>
      </c>
      <c r="R8" s="259">
        <f t="shared" si="11"/>
        <v>57.400000000000006</v>
      </c>
      <c r="S8" s="259">
        <f t="shared" si="12"/>
        <v>29</v>
      </c>
      <c r="T8" s="259">
        <f t="shared" si="13"/>
        <v>29</v>
      </c>
      <c r="U8" s="265"/>
    </row>
    <row r="9" spans="2:21" x14ac:dyDescent="0.2">
      <c r="B9" s="251" t="s">
        <v>187</v>
      </c>
      <c r="C9" s="257">
        <f t="shared" si="0"/>
        <v>8</v>
      </c>
      <c r="D9" s="258">
        <v>2</v>
      </c>
      <c r="E9" s="258">
        <v>10</v>
      </c>
      <c r="F9" s="258">
        <v>1.2</v>
      </c>
      <c r="G9" s="258">
        <v>1.41</v>
      </c>
      <c r="H9" s="259">
        <f t="shared" si="1"/>
        <v>1.6919999999999999</v>
      </c>
      <c r="I9" s="259">
        <f t="shared" si="2"/>
        <v>13.536</v>
      </c>
      <c r="J9" s="260">
        <f t="shared" si="3"/>
        <v>3.3839999999999999</v>
      </c>
      <c r="K9" s="259">
        <f t="shared" si="4"/>
        <v>52.199999999999996</v>
      </c>
      <c r="L9" s="259">
        <f t="shared" si="5"/>
        <v>10.44</v>
      </c>
      <c r="M9" s="259">
        <f t="shared" si="6"/>
        <v>13.049999999999999</v>
      </c>
      <c r="N9" s="259">
        <f t="shared" si="7"/>
        <v>3.1320000000000001</v>
      </c>
      <c r="O9" s="259">
        <f t="shared" si="8"/>
        <v>2.4</v>
      </c>
      <c r="P9" s="259">
        <f t="shared" si="9"/>
        <v>12.600000000000001</v>
      </c>
      <c r="Q9" s="259">
        <f t="shared" si="10"/>
        <v>40.199999999999996</v>
      </c>
      <c r="R9" s="259">
        <f t="shared" si="11"/>
        <v>40.199999999999996</v>
      </c>
      <c r="S9" s="259">
        <f t="shared" si="12"/>
        <v>12</v>
      </c>
      <c r="T9" s="259">
        <f t="shared" si="13"/>
        <v>12</v>
      </c>
      <c r="U9" s="265"/>
    </row>
    <row r="10" spans="2:21" x14ac:dyDescent="0.2">
      <c r="B10" s="251" t="s">
        <v>188</v>
      </c>
      <c r="C10" s="257">
        <f t="shared" si="0"/>
        <v>0</v>
      </c>
      <c r="D10" s="258">
        <v>9</v>
      </c>
      <c r="E10" s="258">
        <v>9</v>
      </c>
      <c r="F10" s="258">
        <v>1.85</v>
      </c>
      <c r="G10" s="258">
        <v>0.6</v>
      </c>
      <c r="H10" s="259">
        <f t="shared" si="1"/>
        <v>1.1100000000000001</v>
      </c>
      <c r="I10" s="259">
        <f t="shared" si="2"/>
        <v>0</v>
      </c>
      <c r="J10" s="260">
        <f t="shared" si="3"/>
        <v>9.99</v>
      </c>
      <c r="K10" s="259">
        <f t="shared" si="4"/>
        <v>44.1</v>
      </c>
      <c r="L10" s="259">
        <f t="shared" si="5"/>
        <v>44.1</v>
      </c>
      <c r="M10" s="259">
        <f t="shared" si="6"/>
        <v>11.025</v>
      </c>
      <c r="N10" s="259">
        <f t="shared" si="7"/>
        <v>13.230000000000002</v>
      </c>
      <c r="O10" s="259">
        <f t="shared" si="8"/>
        <v>16.650000000000002</v>
      </c>
      <c r="P10" s="259">
        <f t="shared" si="9"/>
        <v>17.482500000000002</v>
      </c>
      <c r="Q10" s="259">
        <f t="shared" si="10"/>
        <v>27.45</v>
      </c>
      <c r="R10" s="259">
        <f t="shared" si="11"/>
        <v>27.45</v>
      </c>
      <c r="S10" s="259">
        <f t="shared" si="12"/>
        <v>16.650000000000002</v>
      </c>
      <c r="T10" s="259">
        <f t="shared" si="13"/>
        <v>16.650000000000002</v>
      </c>
      <c r="U10" s="266"/>
    </row>
    <row r="11" spans="2:21" x14ac:dyDescent="0.2">
      <c r="B11" s="251" t="s">
        <v>189</v>
      </c>
      <c r="C11" s="257">
        <f t="shared" si="0"/>
        <v>0</v>
      </c>
      <c r="D11" s="258">
        <v>1</v>
      </c>
      <c r="E11" s="258">
        <v>1</v>
      </c>
      <c r="F11" s="258">
        <v>1.2</v>
      </c>
      <c r="G11" s="258">
        <v>0.6</v>
      </c>
      <c r="H11" s="259">
        <f t="shared" si="1"/>
        <v>0.72</v>
      </c>
      <c r="I11" s="259">
        <f t="shared" si="2"/>
        <v>0</v>
      </c>
      <c r="J11" s="260">
        <f t="shared" si="3"/>
        <v>0.72</v>
      </c>
      <c r="K11" s="259">
        <f t="shared" si="4"/>
        <v>3.5999999999999996</v>
      </c>
      <c r="L11" s="259">
        <f t="shared" si="5"/>
        <v>3.5999999999999996</v>
      </c>
      <c r="M11" s="259">
        <f t="shared" si="6"/>
        <v>0.89999999999999991</v>
      </c>
      <c r="N11" s="259">
        <f t="shared" si="7"/>
        <v>1.08</v>
      </c>
      <c r="O11" s="259">
        <f t="shared" si="8"/>
        <v>1.2</v>
      </c>
      <c r="P11" s="259">
        <f t="shared" si="9"/>
        <v>1.26</v>
      </c>
      <c r="Q11" s="259">
        <f t="shared" si="10"/>
        <v>2.4</v>
      </c>
      <c r="R11" s="259">
        <f t="shared" si="11"/>
        <v>2.4</v>
      </c>
      <c r="S11" s="259">
        <f t="shared" si="12"/>
        <v>1.2</v>
      </c>
      <c r="T11" s="259">
        <f t="shared" si="13"/>
        <v>1.2</v>
      </c>
      <c r="U11" s="266"/>
    </row>
    <row r="12" spans="2:21" x14ac:dyDescent="0.2">
      <c r="B12" s="251" t="s">
        <v>190</v>
      </c>
      <c r="C12" s="257">
        <f t="shared" si="0"/>
        <v>1</v>
      </c>
      <c r="D12" s="258">
        <v>3</v>
      </c>
      <c r="E12" s="258">
        <v>4</v>
      </c>
      <c r="F12" s="258">
        <v>3</v>
      </c>
      <c r="G12" s="258">
        <v>2.5</v>
      </c>
      <c r="H12" s="259">
        <f t="shared" si="1"/>
        <v>7.5</v>
      </c>
      <c r="I12" s="259">
        <f t="shared" si="2"/>
        <v>7.5</v>
      </c>
      <c r="J12" s="260">
        <f t="shared" si="3"/>
        <v>22.5</v>
      </c>
      <c r="K12" s="259">
        <f t="shared" si="4"/>
        <v>44</v>
      </c>
      <c r="L12" s="259">
        <f t="shared" si="5"/>
        <v>33</v>
      </c>
      <c r="M12" s="259">
        <f t="shared" si="6"/>
        <v>11</v>
      </c>
      <c r="N12" s="259">
        <f t="shared" si="7"/>
        <v>9.9000000000000021</v>
      </c>
      <c r="O12" s="259">
        <f t="shared" si="8"/>
        <v>9</v>
      </c>
      <c r="P12" s="259">
        <f t="shared" si="9"/>
        <v>12.600000000000001</v>
      </c>
      <c r="Q12" s="259">
        <f t="shared" si="10"/>
        <v>32</v>
      </c>
      <c r="R12" s="259">
        <f t="shared" si="11"/>
        <v>32</v>
      </c>
      <c r="S12" s="259">
        <f t="shared" si="12"/>
        <v>12</v>
      </c>
      <c r="T12" s="259">
        <f t="shared" si="13"/>
        <v>12</v>
      </c>
      <c r="U12" s="266"/>
    </row>
    <row r="13" spans="2:21" x14ac:dyDescent="0.2">
      <c r="B13" s="251" t="s">
        <v>191</v>
      </c>
      <c r="C13" s="257">
        <f t="shared" si="0"/>
        <v>3</v>
      </c>
      <c r="D13" s="258">
        <v>6</v>
      </c>
      <c r="E13" s="258">
        <v>9</v>
      </c>
      <c r="F13" s="258">
        <v>6.22</v>
      </c>
      <c r="G13" s="258">
        <v>2.5</v>
      </c>
      <c r="H13" s="259">
        <f t="shared" si="1"/>
        <v>15.549999999999999</v>
      </c>
      <c r="I13" s="259">
        <f t="shared" si="2"/>
        <v>46.65</v>
      </c>
      <c r="J13" s="260">
        <f t="shared" si="3"/>
        <v>93.3</v>
      </c>
      <c r="K13" s="259">
        <f t="shared" si="4"/>
        <v>156.95999999999998</v>
      </c>
      <c r="L13" s="259">
        <f t="shared" si="5"/>
        <v>104.63999999999999</v>
      </c>
      <c r="M13" s="259">
        <f t="shared" si="6"/>
        <v>39.239999999999995</v>
      </c>
      <c r="N13" s="259">
        <f t="shared" si="7"/>
        <v>31.391999999999999</v>
      </c>
      <c r="O13" s="259">
        <f t="shared" si="8"/>
        <v>37.32</v>
      </c>
      <c r="P13" s="259">
        <f t="shared" si="9"/>
        <v>58.778999999999996</v>
      </c>
      <c r="Q13" s="259">
        <f t="shared" si="10"/>
        <v>100.97999999999999</v>
      </c>
      <c r="R13" s="259">
        <f t="shared" si="11"/>
        <v>100.97999999999999</v>
      </c>
      <c r="S13" s="259">
        <f t="shared" si="12"/>
        <v>55.98</v>
      </c>
      <c r="T13" s="259">
        <f t="shared" si="13"/>
        <v>55.98</v>
      </c>
      <c r="U13" s="266"/>
    </row>
    <row r="14" spans="2:21" x14ac:dyDescent="0.2">
      <c r="B14" s="256" t="s">
        <v>192</v>
      </c>
      <c r="C14" s="257">
        <f t="shared" si="0"/>
        <v>0</v>
      </c>
      <c r="D14" s="258">
        <v>1</v>
      </c>
      <c r="E14" s="258">
        <v>1</v>
      </c>
      <c r="F14" s="258">
        <v>2.6</v>
      </c>
      <c r="G14" s="258">
        <v>2.9</v>
      </c>
      <c r="H14" s="259">
        <f t="shared" si="1"/>
        <v>7.54</v>
      </c>
      <c r="I14" s="259">
        <f t="shared" si="2"/>
        <v>0</v>
      </c>
      <c r="J14" s="260">
        <f t="shared" si="3"/>
        <v>7.54</v>
      </c>
      <c r="K14" s="259">
        <f t="shared" si="4"/>
        <v>11</v>
      </c>
      <c r="L14" s="259">
        <f t="shared" si="5"/>
        <v>11</v>
      </c>
      <c r="M14" s="259">
        <f t="shared" si="6"/>
        <v>2.75</v>
      </c>
      <c r="N14" s="259">
        <f t="shared" si="7"/>
        <v>3.3000000000000007</v>
      </c>
      <c r="O14" s="259"/>
      <c r="P14" s="259"/>
      <c r="Q14" s="259">
        <f t="shared" si="10"/>
        <v>8.4</v>
      </c>
      <c r="R14" s="259">
        <f t="shared" si="11"/>
        <v>8.4</v>
      </c>
      <c r="S14" s="259">
        <f t="shared" si="12"/>
        <v>2.6</v>
      </c>
      <c r="T14" s="259">
        <f t="shared" si="13"/>
        <v>2.6</v>
      </c>
      <c r="U14" s="266"/>
    </row>
    <row r="15" spans="2:21" x14ac:dyDescent="0.2">
      <c r="B15" s="256" t="s">
        <v>193</v>
      </c>
      <c r="C15" s="257">
        <f t="shared" si="0"/>
        <v>0</v>
      </c>
      <c r="D15" s="258">
        <v>1</v>
      </c>
      <c r="E15" s="258">
        <v>1</v>
      </c>
      <c r="F15" s="258">
        <v>1</v>
      </c>
      <c r="G15" s="258">
        <v>1.9</v>
      </c>
      <c r="H15" s="259">
        <f t="shared" si="1"/>
        <v>1.9</v>
      </c>
      <c r="I15" s="259">
        <f t="shared" si="2"/>
        <v>0</v>
      </c>
      <c r="J15" s="260">
        <f t="shared" si="3"/>
        <v>1.9</v>
      </c>
      <c r="K15" s="259">
        <f t="shared" si="4"/>
        <v>5.8</v>
      </c>
      <c r="L15" s="259">
        <f t="shared" si="5"/>
        <v>5.8</v>
      </c>
      <c r="M15" s="259">
        <f t="shared" si="6"/>
        <v>1.45</v>
      </c>
      <c r="N15" s="259">
        <f t="shared" si="7"/>
        <v>1.7400000000000002</v>
      </c>
      <c r="O15" s="259"/>
      <c r="P15" s="259"/>
      <c r="Q15" s="259">
        <f t="shared" si="10"/>
        <v>4.8</v>
      </c>
      <c r="R15" s="259">
        <f t="shared" si="11"/>
        <v>4.8</v>
      </c>
      <c r="S15" s="259">
        <f t="shared" si="12"/>
        <v>1</v>
      </c>
      <c r="T15" s="259">
        <f t="shared" si="13"/>
        <v>1</v>
      </c>
      <c r="U15" s="266"/>
    </row>
    <row r="16" spans="2:21" x14ac:dyDescent="0.2">
      <c r="B16" s="256" t="s">
        <v>194</v>
      </c>
      <c r="C16" s="257">
        <f t="shared" si="0"/>
        <v>0</v>
      </c>
      <c r="D16" s="258">
        <v>1</v>
      </c>
      <c r="E16" s="258">
        <v>1</v>
      </c>
      <c r="F16" s="258">
        <v>0.9</v>
      </c>
      <c r="G16" s="258">
        <v>2</v>
      </c>
      <c r="H16" s="259">
        <f t="shared" si="1"/>
        <v>1.8</v>
      </c>
      <c r="I16" s="259">
        <f t="shared" si="2"/>
        <v>0</v>
      </c>
      <c r="J16" s="260">
        <f t="shared" si="3"/>
        <v>1.8</v>
      </c>
      <c r="K16" s="259">
        <f t="shared" si="4"/>
        <v>5.8</v>
      </c>
      <c r="L16" s="259">
        <f t="shared" si="5"/>
        <v>5.8</v>
      </c>
      <c r="M16" s="259">
        <f t="shared" si="6"/>
        <v>1.45</v>
      </c>
      <c r="N16" s="259">
        <f t="shared" si="7"/>
        <v>1.7400000000000002</v>
      </c>
      <c r="O16" s="259"/>
      <c r="P16" s="259"/>
      <c r="Q16" s="259">
        <f t="shared" si="10"/>
        <v>4.9000000000000004</v>
      </c>
      <c r="R16" s="259">
        <f t="shared" si="11"/>
        <v>4.9000000000000004</v>
      </c>
      <c r="S16" s="259">
        <f t="shared" si="12"/>
        <v>0.9</v>
      </c>
      <c r="T16" s="259">
        <f t="shared" si="13"/>
        <v>0.9</v>
      </c>
      <c r="U16" s="266"/>
    </row>
    <row r="17" spans="1:21" x14ac:dyDescent="0.2">
      <c r="B17" s="256" t="s">
        <v>195</v>
      </c>
      <c r="C17" s="257">
        <f t="shared" si="0"/>
        <v>0</v>
      </c>
      <c r="D17" s="258">
        <v>1</v>
      </c>
      <c r="E17" s="258">
        <v>1</v>
      </c>
      <c r="F17" s="258">
        <v>1.5</v>
      </c>
      <c r="G17" s="258">
        <v>2.1</v>
      </c>
      <c r="H17" s="259">
        <f t="shared" si="1"/>
        <v>3.1500000000000004</v>
      </c>
      <c r="I17" s="259">
        <f t="shared" si="2"/>
        <v>0</v>
      </c>
      <c r="J17" s="260">
        <f t="shared" si="3"/>
        <v>3.1500000000000004</v>
      </c>
      <c r="K17" s="259">
        <f t="shared" si="4"/>
        <v>7.2</v>
      </c>
      <c r="L17" s="259">
        <f t="shared" si="5"/>
        <v>7.2</v>
      </c>
      <c r="M17" s="259">
        <f t="shared" si="6"/>
        <v>1.8</v>
      </c>
      <c r="N17" s="259">
        <f t="shared" si="7"/>
        <v>2.1600000000000006</v>
      </c>
      <c r="O17" s="259"/>
      <c r="P17" s="259"/>
      <c r="Q17" s="259">
        <f t="shared" si="10"/>
        <v>5.7</v>
      </c>
      <c r="R17" s="259">
        <f t="shared" si="11"/>
        <v>5.7</v>
      </c>
      <c r="S17" s="259">
        <f t="shared" si="12"/>
        <v>1.5</v>
      </c>
      <c r="T17" s="259">
        <f t="shared" si="13"/>
        <v>1.5</v>
      </c>
      <c r="U17" s="266"/>
    </row>
    <row r="18" spans="1:21" x14ac:dyDescent="0.2">
      <c r="B18" s="256" t="s">
        <v>196</v>
      </c>
      <c r="C18" s="257">
        <f t="shared" si="0"/>
        <v>0</v>
      </c>
      <c r="D18" s="258">
        <v>1</v>
      </c>
      <c r="E18" s="258">
        <v>1</v>
      </c>
      <c r="F18" s="258">
        <v>0.9</v>
      </c>
      <c r="G18" s="258">
        <v>1.9</v>
      </c>
      <c r="H18" s="259">
        <f t="shared" si="1"/>
        <v>1.71</v>
      </c>
      <c r="I18" s="259">
        <f t="shared" si="2"/>
        <v>0</v>
      </c>
      <c r="J18" s="260">
        <f t="shared" si="3"/>
        <v>1.71</v>
      </c>
      <c r="K18" s="259">
        <f t="shared" si="4"/>
        <v>5.6</v>
      </c>
      <c r="L18" s="259">
        <f t="shared" si="5"/>
        <v>5.6</v>
      </c>
      <c r="M18" s="259">
        <f t="shared" si="6"/>
        <v>1.4</v>
      </c>
      <c r="N18" s="259">
        <f t="shared" si="7"/>
        <v>1.6800000000000002</v>
      </c>
      <c r="O18" s="259"/>
      <c r="P18" s="259"/>
      <c r="Q18" s="259">
        <f t="shared" si="10"/>
        <v>4.7</v>
      </c>
      <c r="R18" s="259">
        <f t="shared" si="11"/>
        <v>4.7</v>
      </c>
      <c r="S18" s="259">
        <f t="shared" si="12"/>
        <v>0.9</v>
      </c>
      <c r="T18" s="259">
        <f t="shared" si="13"/>
        <v>0.9</v>
      </c>
      <c r="U18" s="266"/>
    </row>
    <row r="19" spans="1:21" x14ac:dyDescent="0.2">
      <c r="B19" s="256" t="s">
        <v>197</v>
      </c>
      <c r="C19" s="257">
        <f t="shared" si="0"/>
        <v>0</v>
      </c>
      <c r="D19" s="258">
        <v>5</v>
      </c>
      <c r="E19" s="258">
        <v>5</v>
      </c>
      <c r="F19" s="258">
        <v>0.25</v>
      </c>
      <c r="G19" s="258">
        <v>0.32</v>
      </c>
      <c r="H19" s="259">
        <f t="shared" si="1"/>
        <v>0.08</v>
      </c>
      <c r="I19" s="259">
        <f t="shared" si="2"/>
        <v>0</v>
      </c>
      <c r="J19" s="260">
        <f t="shared" si="3"/>
        <v>0.4</v>
      </c>
      <c r="K19" s="259">
        <f t="shared" si="4"/>
        <v>5.7000000000000011</v>
      </c>
      <c r="L19" s="259">
        <f t="shared" si="5"/>
        <v>5.7000000000000011</v>
      </c>
      <c r="M19" s="259">
        <f t="shared" si="6"/>
        <v>1.4250000000000003</v>
      </c>
      <c r="N19" s="259">
        <f t="shared" si="7"/>
        <v>1.7100000000000006</v>
      </c>
      <c r="O19" s="259"/>
      <c r="P19" s="259"/>
      <c r="Q19" s="259">
        <f t="shared" si="10"/>
        <v>4.45</v>
      </c>
      <c r="R19" s="259">
        <f t="shared" si="11"/>
        <v>4.45</v>
      </c>
      <c r="S19" s="259">
        <f t="shared" si="12"/>
        <v>1.25</v>
      </c>
      <c r="T19" s="259">
        <f t="shared" si="13"/>
        <v>1.25</v>
      </c>
      <c r="U19" s="266"/>
    </row>
    <row r="20" spans="1:21" x14ac:dyDescent="0.2">
      <c r="B20" s="256" t="s">
        <v>198</v>
      </c>
      <c r="C20" s="257">
        <f t="shared" si="0"/>
        <v>0</v>
      </c>
      <c r="D20" s="258">
        <v>10</v>
      </c>
      <c r="E20" s="258">
        <v>10</v>
      </c>
      <c r="F20" s="258">
        <v>0.1</v>
      </c>
      <c r="G20" s="258">
        <v>0.1</v>
      </c>
      <c r="H20" s="259">
        <f t="shared" si="1"/>
        <v>1.0000000000000002E-2</v>
      </c>
      <c r="I20" s="259">
        <f t="shared" si="2"/>
        <v>0</v>
      </c>
      <c r="J20" s="260">
        <f t="shared" si="3"/>
        <v>0.10000000000000002</v>
      </c>
      <c r="K20" s="259">
        <f t="shared" si="4"/>
        <v>4</v>
      </c>
      <c r="L20" s="259">
        <f t="shared" si="5"/>
        <v>4</v>
      </c>
      <c r="M20" s="259">
        <f t="shared" si="6"/>
        <v>1</v>
      </c>
      <c r="N20" s="259">
        <f t="shared" si="7"/>
        <v>1.2000000000000002</v>
      </c>
      <c r="O20" s="259"/>
      <c r="P20" s="259"/>
      <c r="Q20" s="259">
        <f t="shared" si="10"/>
        <v>3.0000000000000004</v>
      </c>
      <c r="R20" s="259">
        <f t="shared" si="11"/>
        <v>3.0000000000000004</v>
      </c>
      <c r="S20" s="259">
        <f t="shared" si="12"/>
        <v>1</v>
      </c>
      <c r="T20" s="259">
        <f t="shared" si="13"/>
        <v>1</v>
      </c>
      <c r="U20" s="266"/>
    </row>
    <row r="21" spans="1:21" x14ac:dyDescent="0.2">
      <c r="B21" s="256" t="s">
        <v>199</v>
      </c>
      <c r="C21" s="257">
        <f t="shared" si="0"/>
        <v>0</v>
      </c>
      <c r="D21" s="258">
        <v>7</v>
      </c>
      <c r="E21" s="258">
        <v>7</v>
      </c>
      <c r="F21" s="258">
        <v>0.2</v>
      </c>
      <c r="G21" s="258">
        <v>0.25</v>
      </c>
      <c r="H21" s="259">
        <f t="shared" si="1"/>
        <v>0.05</v>
      </c>
      <c r="I21" s="259">
        <f t="shared" si="2"/>
        <v>0</v>
      </c>
      <c r="J21" s="260">
        <f t="shared" si="3"/>
        <v>0.35000000000000003</v>
      </c>
      <c r="K21" s="259">
        <f t="shared" si="4"/>
        <v>6.3</v>
      </c>
      <c r="L21" s="259">
        <f t="shared" si="5"/>
        <v>6.3</v>
      </c>
      <c r="M21" s="259">
        <f t="shared" si="6"/>
        <v>1.575</v>
      </c>
      <c r="N21" s="259">
        <f t="shared" si="7"/>
        <v>1.8900000000000001</v>
      </c>
      <c r="O21" s="259"/>
      <c r="P21" s="259"/>
      <c r="Q21" s="259">
        <f t="shared" si="10"/>
        <v>4.8999999999999995</v>
      </c>
      <c r="R21" s="259">
        <f t="shared" si="11"/>
        <v>4.8999999999999995</v>
      </c>
      <c r="S21" s="259">
        <f t="shared" si="12"/>
        <v>1.4000000000000001</v>
      </c>
      <c r="T21" s="259">
        <f t="shared" si="13"/>
        <v>1.4000000000000001</v>
      </c>
      <c r="U21" s="266"/>
    </row>
    <row r="22" spans="1:21" x14ac:dyDescent="0.2">
      <c r="B22" s="256"/>
      <c r="C22" s="266"/>
      <c r="D22" s="267"/>
      <c r="E22" s="268">
        <f>SUM(E4:E21)</f>
        <v>116</v>
      </c>
      <c r="F22" s="267"/>
      <c r="G22" s="267"/>
      <c r="H22" s="267"/>
      <c r="I22" s="268"/>
      <c r="J22" s="268">
        <f t="shared" ref="J22:T22" si="14">SUM(J4:J21)</f>
        <v>188.74840000000003</v>
      </c>
      <c r="K22" s="268">
        <f t="shared" si="14"/>
        <v>703.16</v>
      </c>
      <c r="L22" s="268">
        <f t="shared" si="14"/>
        <v>362.24</v>
      </c>
      <c r="M22" s="268">
        <f t="shared" si="14"/>
        <v>175.79</v>
      </c>
      <c r="N22" s="268">
        <f t="shared" si="14"/>
        <v>108.67199999999998</v>
      </c>
      <c r="O22" s="268">
        <f t="shared" si="14"/>
        <v>93.360000000000014</v>
      </c>
      <c r="P22" s="268">
        <f t="shared" si="14"/>
        <v>185.577</v>
      </c>
      <c r="Q22" s="268">
        <f t="shared" si="14"/>
        <v>515.86999999999989</v>
      </c>
      <c r="R22" s="268">
        <f t="shared" si="14"/>
        <v>515.86999999999989</v>
      </c>
      <c r="S22" s="268">
        <f t="shared" si="14"/>
        <v>187.29000000000002</v>
      </c>
      <c r="T22" s="268">
        <f t="shared" si="14"/>
        <v>187.29000000000002</v>
      </c>
      <c r="U22" s="269">
        <v>60</v>
      </c>
    </row>
    <row r="23" spans="1:21" x14ac:dyDescent="0.2">
      <c r="B23" s="256" t="s">
        <v>200</v>
      </c>
      <c r="C23" s="257">
        <f t="shared" ref="C23:C24" si="15">E23-D23</f>
        <v>0</v>
      </c>
      <c r="D23" s="258">
        <v>4</v>
      </c>
      <c r="E23" s="258">
        <f t="shared" ref="E23:E24" si="16">E12</f>
        <v>4</v>
      </c>
      <c r="F23" s="258">
        <v>3</v>
      </c>
      <c r="G23" s="258">
        <v>1.48</v>
      </c>
      <c r="H23" s="259">
        <f t="shared" ref="H23:H24" si="17">F23*G23</f>
        <v>4.4399999999999995</v>
      </c>
      <c r="I23" s="257"/>
      <c r="J23" s="268">
        <f>H23*D23</f>
        <v>17.759999999999998</v>
      </c>
      <c r="K23" s="268"/>
      <c r="L23" s="268"/>
      <c r="M23" s="268"/>
      <c r="N23" s="268"/>
      <c r="O23" s="268"/>
      <c r="P23" s="268"/>
      <c r="Q23" s="268"/>
      <c r="R23" s="268"/>
      <c r="S23" s="268"/>
      <c r="T23" s="268"/>
      <c r="U23" s="269"/>
    </row>
    <row r="24" spans="1:21" x14ac:dyDescent="0.2">
      <c r="B24" s="256" t="s">
        <v>201</v>
      </c>
      <c r="C24" s="257">
        <f t="shared" si="15"/>
        <v>0</v>
      </c>
      <c r="D24" s="258">
        <v>9</v>
      </c>
      <c r="E24" s="258">
        <f t="shared" si="16"/>
        <v>9</v>
      </c>
      <c r="F24" s="258">
        <v>6.2</v>
      </c>
      <c r="G24" s="258">
        <v>1.48</v>
      </c>
      <c r="H24" s="259">
        <f t="shared" si="17"/>
        <v>9.1760000000000002</v>
      </c>
      <c r="I24" s="257"/>
      <c r="J24" s="268">
        <f>H24*E24</f>
        <v>82.584000000000003</v>
      </c>
      <c r="K24" s="268"/>
      <c r="L24" s="268"/>
      <c r="M24" s="268"/>
      <c r="N24" s="268"/>
      <c r="O24" s="268"/>
      <c r="P24" s="268"/>
      <c r="Q24" s="268"/>
      <c r="R24" s="268"/>
      <c r="S24" s="268"/>
      <c r="T24" s="268"/>
      <c r="U24" s="269"/>
    </row>
    <row r="25" spans="1:21" x14ac:dyDescent="0.2">
      <c r="B25" s="256"/>
      <c r="C25" s="257"/>
      <c r="D25" s="258"/>
      <c r="E25" s="258"/>
      <c r="F25" s="258"/>
      <c r="G25" s="258"/>
      <c r="H25" s="259"/>
      <c r="I25" s="257"/>
      <c r="J25" s="268"/>
      <c r="K25" s="268"/>
      <c r="L25" s="268"/>
      <c r="M25" s="268"/>
      <c r="N25" s="268"/>
      <c r="O25" s="268"/>
      <c r="P25" s="268"/>
      <c r="Q25" s="268"/>
      <c r="R25" s="268"/>
      <c r="S25" s="268"/>
      <c r="T25" s="268"/>
      <c r="U25" s="269"/>
    </row>
    <row r="26" spans="1:21" x14ac:dyDescent="0.2">
      <c r="A26" s="270" t="s">
        <v>202</v>
      </c>
      <c r="B26" s="270" t="s">
        <v>203</v>
      </c>
      <c r="C26" s="270"/>
      <c r="D26" s="270" t="s">
        <v>204</v>
      </c>
    </row>
    <row r="27" spans="1:21" x14ac:dyDescent="0.2">
      <c r="A27" s="270"/>
      <c r="B27" s="271" t="s">
        <v>205</v>
      </c>
      <c r="C27" s="270"/>
      <c r="D27" s="270"/>
    </row>
    <row r="28" spans="1:21" ht="45" x14ac:dyDescent="0.2">
      <c r="A28" s="270" t="s">
        <v>206</v>
      </c>
      <c r="B28" s="527" t="s">
        <v>566</v>
      </c>
      <c r="C28" s="270" t="s">
        <v>55</v>
      </c>
      <c r="D28" s="273">
        <v>185</v>
      </c>
    </row>
    <row r="29" spans="1:21" ht="102" x14ac:dyDescent="0.2">
      <c r="A29" s="270" t="s">
        <v>207</v>
      </c>
      <c r="B29" s="527" t="s">
        <v>567</v>
      </c>
      <c r="C29" s="270" t="s">
        <v>55</v>
      </c>
      <c r="D29" s="270">
        <f>180*2</f>
        <v>360</v>
      </c>
      <c r="E29" s="274" t="s">
        <v>208</v>
      </c>
    </row>
    <row r="30" spans="1:21" ht="56.25" x14ac:dyDescent="0.2">
      <c r="A30" s="270" t="s">
        <v>209</v>
      </c>
      <c r="B30" s="527" t="s">
        <v>568</v>
      </c>
      <c r="C30" s="270" t="str">
        <f t="shared" ref="C30:C34" si="18">C28</f>
        <v>m²</v>
      </c>
      <c r="D30" s="270">
        <v>102</v>
      </c>
    </row>
    <row r="31" spans="1:21" ht="56.25" x14ac:dyDescent="0.2">
      <c r="A31" s="270" t="s">
        <v>210</v>
      </c>
      <c r="B31" s="528" t="s">
        <v>569</v>
      </c>
      <c r="C31" s="270" t="str">
        <f t="shared" si="18"/>
        <v>m²</v>
      </c>
      <c r="D31" s="270">
        <v>14</v>
      </c>
    </row>
    <row r="32" spans="1:21" ht="45" x14ac:dyDescent="0.2">
      <c r="A32" s="270" t="s">
        <v>211</v>
      </c>
      <c r="B32" s="527" t="s">
        <v>570</v>
      </c>
      <c r="C32" s="270" t="str">
        <f t="shared" si="18"/>
        <v>m²</v>
      </c>
      <c r="D32" s="270">
        <f>4+117</f>
        <v>121</v>
      </c>
    </row>
    <row r="33" spans="1:7" ht="45" x14ac:dyDescent="0.2">
      <c r="A33" s="270" t="s">
        <v>212</v>
      </c>
      <c r="B33" s="527" t="s">
        <v>571</v>
      </c>
      <c r="C33" s="270" t="str">
        <f t="shared" si="18"/>
        <v>m²</v>
      </c>
      <c r="D33" s="270">
        <v>7</v>
      </c>
    </row>
    <row r="34" spans="1:7" ht="45" x14ac:dyDescent="0.2">
      <c r="A34" s="270" t="s">
        <v>213</v>
      </c>
      <c r="B34" s="527" t="s">
        <v>572</v>
      </c>
      <c r="C34" s="270" t="str">
        <f t="shared" si="18"/>
        <v>m²</v>
      </c>
      <c r="D34" s="270">
        <f>36.1*2+23.9*2</f>
        <v>120</v>
      </c>
    </row>
    <row r="35" spans="1:7" ht="45" x14ac:dyDescent="0.2">
      <c r="A35" s="270" t="s">
        <v>214</v>
      </c>
      <c r="B35" s="527" t="s">
        <v>573</v>
      </c>
      <c r="C35" s="270" t="str">
        <f>C31</f>
        <v>m²</v>
      </c>
      <c r="D35" s="275">
        <v>21</v>
      </c>
    </row>
    <row r="36" spans="1:7" ht="56.25" x14ac:dyDescent="0.2">
      <c r="A36" s="270" t="s">
        <v>215</v>
      </c>
      <c r="B36" s="527" t="s">
        <v>574</v>
      </c>
      <c r="C36" s="270" t="s">
        <v>55</v>
      </c>
      <c r="D36" s="270">
        <v>25</v>
      </c>
    </row>
    <row r="37" spans="1:7" x14ac:dyDescent="0.2">
      <c r="A37" s="270"/>
      <c r="B37" s="529" t="s">
        <v>216</v>
      </c>
      <c r="C37" s="270"/>
      <c r="D37" s="270"/>
    </row>
    <row r="38" spans="1:7" ht="33.75" x14ac:dyDescent="0.2">
      <c r="A38" s="270" t="s">
        <v>217</v>
      </c>
      <c r="B38" s="527" t="s">
        <v>575</v>
      </c>
      <c r="C38" s="270" t="s">
        <v>55</v>
      </c>
      <c r="D38" s="270">
        <v>170</v>
      </c>
    </row>
    <row r="39" spans="1:7" ht="67.5" x14ac:dyDescent="0.2">
      <c r="A39" s="270" t="s">
        <v>218</v>
      </c>
      <c r="B39" s="527" t="s">
        <v>576</v>
      </c>
      <c r="C39" s="270" t="s">
        <v>55</v>
      </c>
      <c r="D39" s="270">
        <v>170</v>
      </c>
    </row>
    <row r="40" spans="1:7" ht="56.25" x14ac:dyDescent="0.2">
      <c r="A40" s="270" t="s">
        <v>219</v>
      </c>
      <c r="B40" s="527" t="s">
        <v>577</v>
      </c>
      <c r="C40" s="270" t="s">
        <v>55</v>
      </c>
      <c r="D40" s="270">
        <v>25</v>
      </c>
    </row>
    <row r="41" spans="1:7" ht="67.5" x14ac:dyDescent="0.2">
      <c r="A41" s="270" t="s">
        <v>220</v>
      </c>
      <c r="B41" s="527" t="s">
        <v>578</v>
      </c>
      <c r="C41" s="270" t="s">
        <v>55</v>
      </c>
      <c r="D41" s="270">
        <v>10</v>
      </c>
    </row>
    <row r="44" spans="1:7" x14ac:dyDescent="0.2">
      <c r="B44" s="276" t="s">
        <v>221</v>
      </c>
    </row>
    <row r="45" spans="1:7" ht="39.75" x14ac:dyDescent="0.2">
      <c r="B45" s="277"/>
      <c r="C45" s="278" t="s">
        <v>78</v>
      </c>
      <c r="D45" s="278" t="s">
        <v>222</v>
      </c>
      <c r="E45" s="278" t="s">
        <v>223</v>
      </c>
      <c r="F45" s="279" t="s">
        <v>224</v>
      </c>
      <c r="G45" s="280" t="s">
        <v>225</v>
      </c>
    </row>
    <row r="46" spans="1:7" ht="25.5" x14ac:dyDescent="0.2">
      <c r="B46" s="281" t="s">
        <v>226</v>
      </c>
      <c r="C46" s="282">
        <f>SUM(C47:C48)</f>
        <v>5</v>
      </c>
      <c r="D46" s="282"/>
      <c r="E46" s="282"/>
      <c r="F46" s="282"/>
      <c r="G46" s="283">
        <f>SUM(G47:G48)</f>
        <v>36.408000000000001</v>
      </c>
    </row>
    <row r="47" spans="1:7" x14ac:dyDescent="0.2">
      <c r="B47" s="284" t="s">
        <v>227</v>
      </c>
      <c r="C47" s="285">
        <v>2</v>
      </c>
      <c r="D47" s="286">
        <v>3</v>
      </c>
      <c r="E47" s="286">
        <v>1.48</v>
      </c>
      <c r="F47" s="287">
        <f t="shared" ref="F47:F48" si="19">D47*E47</f>
        <v>4.4399999999999995</v>
      </c>
      <c r="G47" s="288">
        <f t="shared" ref="G47:G48" si="20">F47*C47</f>
        <v>8.879999999999999</v>
      </c>
    </row>
    <row r="48" spans="1:7" x14ac:dyDescent="0.2">
      <c r="B48" s="289" t="s">
        <v>228</v>
      </c>
      <c r="C48" s="290">
        <v>3</v>
      </c>
      <c r="D48" s="291">
        <v>6.2</v>
      </c>
      <c r="E48" s="291">
        <v>1.48</v>
      </c>
      <c r="F48" s="292">
        <f t="shared" si="19"/>
        <v>9.1760000000000002</v>
      </c>
      <c r="G48" s="293">
        <f t="shared" si="20"/>
        <v>27.527999999999999</v>
      </c>
    </row>
    <row r="49" spans="2:7" ht="25.5" x14ac:dyDescent="0.2">
      <c r="B49" s="281" t="s">
        <v>229</v>
      </c>
      <c r="C49" s="282">
        <f>SUM(C50:C51)</f>
        <v>4</v>
      </c>
      <c r="D49" s="282"/>
      <c r="E49" s="282"/>
      <c r="F49" s="282"/>
      <c r="G49" s="283">
        <f>SUM(G50:G51)</f>
        <v>31.967999999999996</v>
      </c>
    </row>
    <row r="50" spans="2:7" x14ac:dyDescent="0.2">
      <c r="B50" s="284" t="s">
        <v>227</v>
      </c>
      <c r="C50" s="285">
        <v>1</v>
      </c>
      <c r="D50" s="286">
        <v>3</v>
      </c>
      <c r="E50" s="286">
        <v>1.48</v>
      </c>
      <c r="F50" s="286">
        <f t="shared" ref="F50:F51" si="21">E50*D50</f>
        <v>4.4399999999999995</v>
      </c>
      <c r="G50" s="288">
        <f t="shared" ref="G50:G52" si="22">F50*C50</f>
        <v>4.4399999999999995</v>
      </c>
    </row>
    <row r="51" spans="2:7" x14ac:dyDescent="0.2">
      <c r="B51" s="289" t="s">
        <v>228</v>
      </c>
      <c r="C51" s="290">
        <v>3</v>
      </c>
      <c r="D51" s="291">
        <v>6.2</v>
      </c>
      <c r="E51" s="291">
        <v>1.48</v>
      </c>
      <c r="F51" s="291">
        <f t="shared" si="21"/>
        <v>9.1760000000000002</v>
      </c>
      <c r="G51" s="293">
        <f t="shared" si="22"/>
        <v>27.527999999999999</v>
      </c>
    </row>
    <row r="52" spans="2:7" x14ac:dyDescent="0.2">
      <c r="B52" s="277" t="s">
        <v>230</v>
      </c>
      <c r="C52" s="294">
        <v>22</v>
      </c>
      <c r="D52" s="278">
        <v>3.2</v>
      </c>
      <c r="E52" s="278">
        <v>1.35</v>
      </c>
      <c r="F52" s="295">
        <f>D52*E52</f>
        <v>4.32</v>
      </c>
      <c r="G52" s="296">
        <f t="shared" si="22"/>
        <v>95.04</v>
      </c>
    </row>
    <row r="74" spans="2:2" x14ac:dyDescent="0.2">
      <c r="B74" s="272"/>
    </row>
  </sheetData>
  <sheetProtection selectLockedCells="1" selectUnlockedCells="1"/>
  <mergeCells count="12">
    <mergeCell ref="B2:B3"/>
    <mergeCell ref="C2:E2"/>
    <mergeCell ref="F2:G2"/>
    <mergeCell ref="H2:J2"/>
    <mergeCell ref="R2:R3"/>
    <mergeCell ref="T2:T3"/>
    <mergeCell ref="U2:U3"/>
    <mergeCell ref="K1:L1"/>
    <mergeCell ref="M1:N1"/>
    <mergeCell ref="O1:P1"/>
    <mergeCell ref="Q1:U1"/>
    <mergeCell ref="S2:S3"/>
  </mergeCells>
  <pageMargins left="0.7" right="0.7" top="0.75" bottom="0.75" header="0.51180555555555551" footer="0.51180555555555551"/>
  <pageSetup paperSize="9" firstPageNumber="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21"/>
  </sheetPr>
  <dimension ref="A1:IK65"/>
  <sheetViews>
    <sheetView view="pageBreakPreview" zoomScaleSheetLayoutView="100" workbookViewId="0">
      <selection activeCell="C7" sqref="C7:G7"/>
    </sheetView>
  </sheetViews>
  <sheetFormatPr defaultColWidth="8.5703125" defaultRowHeight="11.25" x14ac:dyDescent="0.2"/>
  <cols>
    <col min="1" max="1" width="5.28515625" style="72" customWidth="1"/>
    <col min="2" max="2" width="4.5703125" style="72" customWidth="1"/>
    <col min="3" max="3" width="45.42578125" style="73" customWidth="1"/>
    <col min="4" max="4" width="5" style="72" customWidth="1"/>
    <col min="5" max="5" width="6.42578125" style="72" customWidth="1"/>
    <col min="6" max="6" width="0" style="74" hidden="1" customWidth="1"/>
    <col min="7" max="7" width="7.5703125" style="75" customWidth="1"/>
    <col min="8" max="13" width="7.5703125" style="72" customWidth="1"/>
    <col min="14" max="14" width="7.85546875" style="72" customWidth="1"/>
    <col min="15" max="16" width="7.5703125" style="72" customWidth="1"/>
    <col min="17" max="17" width="8.7109375" style="72" customWidth="1"/>
    <col min="18" max="16384" width="8.5703125" style="72"/>
  </cols>
  <sheetData>
    <row r="1" spans="1:245" s="77" customFormat="1" x14ac:dyDescent="0.2">
      <c r="A1" s="490" t="s">
        <v>29</v>
      </c>
      <c r="B1" s="490"/>
      <c r="C1" s="490"/>
      <c r="D1" s="490"/>
      <c r="E1" s="490"/>
      <c r="F1" s="490"/>
      <c r="G1" s="490"/>
      <c r="H1" s="477" t="str">
        <f>KPDV001!A16</f>
        <v>1-4</v>
      </c>
      <c r="IK1" s="36"/>
    </row>
    <row r="2" spans="1:245" s="78" customFormat="1" x14ac:dyDescent="0.2">
      <c r="A2" s="40" t="str">
        <f>KPDV001!A3</f>
        <v>Būves nosaukums:  Dzīvojamā ēka  ar kad. apz. 17000440113 001</v>
      </c>
      <c r="B2" s="40"/>
      <c r="C2" s="40"/>
      <c r="D2" s="40"/>
      <c r="E2" s="40"/>
      <c r="F2" s="40"/>
      <c r="G2" s="40"/>
      <c r="H2" s="40"/>
      <c r="I2" s="40"/>
      <c r="J2" s="40"/>
      <c r="K2" s="40"/>
      <c r="L2" s="40"/>
      <c r="M2" s="40"/>
      <c r="N2" s="40"/>
      <c r="O2" s="40"/>
      <c r="P2" s="40"/>
      <c r="Q2" s="40"/>
      <c r="IK2" s="36"/>
    </row>
    <row r="3" spans="1:245" s="78" customFormat="1" x14ac:dyDescent="0.2">
      <c r="A3" s="40" t="str">
        <f>KPDV001!A4</f>
        <v xml:space="preserve">Objekta nosaukums: Dzīvojamo ēku fasāžu vienkāršota atjaunošana </v>
      </c>
      <c r="B3" s="40"/>
      <c r="C3" s="40"/>
      <c r="D3" s="40"/>
      <c r="E3" s="40"/>
      <c r="F3" s="40"/>
      <c r="G3" s="40"/>
      <c r="H3" s="40"/>
      <c r="I3" s="40"/>
      <c r="J3" s="40"/>
      <c r="K3" s="40"/>
      <c r="L3" s="40"/>
      <c r="M3" s="40"/>
      <c r="N3" s="40"/>
      <c r="O3" s="40"/>
      <c r="P3" s="40"/>
      <c r="Q3" s="40"/>
      <c r="IK3" s="36"/>
    </row>
    <row r="4" spans="1:245" s="78" customFormat="1" x14ac:dyDescent="0.2">
      <c r="A4" s="40" t="str">
        <f>KPDV001!A5</f>
        <v>Objekta adrese: M.Kempes 6, Liepājā</v>
      </c>
      <c r="B4" s="40"/>
      <c r="C4" s="40"/>
      <c r="D4" s="40"/>
      <c r="E4" s="40"/>
      <c r="F4" s="40"/>
      <c r="G4" s="40"/>
      <c r="H4" s="40"/>
      <c r="I4" s="40"/>
      <c r="J4" s="40"/>
      <c r="K4" s="40"/>
      <c r="L4" s="40"/>
      <c r="M4" s="40"/>
      <c r="N4" s="40"/>
      <c r="O4" s="40"/>
      <c r="P4" s="40"/>
      <c r="Q4" s="40"/>
      <c r="IK4" s="36"/>
    </row>
    <row r="5" spans="1:245" s="78" customFormat="1" x14ac:dyDescent="0.2">
      <c r="A5" s="40" t="str">
        <f>KPDV001!A6</f>
        <v>Pasūtījuma Nr.WS-39-17</v>
      </c>
      <c r="B5" s="40"/>
      <c r="C5" s="40"/>
      <c r="D5" s="40"/>
      <c r="E5" s="40"/>
      <c r="F5" s="40"/>
      <c r="G5" s="40"/>
      <c r="H5" s="40"/>
      <c r="I5" s="40"/>
      <c r="J5" s="40"/>
      <c r="K5" s="40"/>
      <c r="L5" s="40"/>
      <c r="M5" s="40"/>
      <c r="N5" s="40"/>
      <c r="O5" s="40"/>
      <c r="P5" s="40"/>
      <c r="Q5" s="40"/>
      <c r="IK5" s="36"/>
    </row>
    <row r="6" spans="1:245" s="78" customFormat="1" x14ac:dyDescent="0.2">
      <c r="A6" s="40" t="str">
        <f>KPDV001!A7</f>
        <v>Pasūtītājs: SIA "Liepājas Namu Apsaimniekotājs"</v>
      </c>
      <c r="B6" s="40"/>
      <c r="C6" s="40"/>
      <c r="D6" s="40"/>
      <c r="E6" s="40"/>
      <c r="F6" s="40"/>
      <c r="G6" s="40"/>
      <c r="H6" s="40"/>
      <c r="I6" s="40"/>
      <c r="J6" s="40"/>
      <c r="K6" s="40"/>
      <c r="L6" s="40"/>
      <c r="M6" s="40"/>
      <c r="N6" s="40"/>
      <c r="O6" s="40"/>
      <c r="P6" s="40"/>
      <c r="Q6" s="40"/>
      <c r="IK6" s="36"/>
    </row>
    <row r="7" spans="1:245" s="78" customFormat="1" x14ac:dyDescent="0.2">
      <c r="A7" s="40"/>
      <c r="B7" s="40"/>
      <c r="C7" s="507" t="s">
        <v>600</v>
      </c>
      <c r="D7" s="40" t="s">
        <v>601</v>
      </c>
      <c r="E7" s="40"/>
      <c r="F7" s="40"/>
      <c r="G7" s="40" t="s">
        <v>602</v>
      </c>
      <c r="H7" s="40"/>
      <c r="I7" s="40"/>
      <c r="J7" s="40"/>
      <c r="K7" s="40"/>
      <c r="L7" s="40"/>
      <c r="M7" s="40"/>
      <c r="N7" s="40"/>
      <c r="O7" s="40"/>
      <c r="P7" s="40"/>
      <c r="Q7" s="40"/>
      <c r="IK7" s="36"/>
    </row>
    <row r="8" spans="1:245" s="80" customFormat="1" x14ac:dyDescent="0.2">
      <c r="A8" s="490" t="s">
        <v>30</v>
      </c>
      <c r="B8" s="490"/>
      <c r="C8" s="490"/>
      <c r="D8" s="490"/>
      <c r="E8" s="490"/>
      <c r="F8" s="490"/>
      <c r="G8" s="490"/>
      <c r="H8" s="490"/>
      <c r="I8" s="490"/>
      <c r="J8" s="490"/>
      <c r="K8" s="490"/>
      <c r="L8" s="490"/>
      <c r="M8" s="490"/>
      <c r="N8" s="490"/>
      <c r="O8" s="490"/>
      <c r="P8" s="490"/>
      <c r="Q8" s="79">
        <f>Q59</f>
        <v>0</v>
      </c>
      <c r="IK8" s="43"/>
    </row>
    <row r="9" spans="1:245" s="78" customFormat="1" x14ac:dyDescent="0.2">
      <c r="A9" s="35" t="str">
        <f>C13</f>
        <v>Bēniņu siltināšanai veicamie būvdarbi (ēka 001)</v>
      </c>
      <c r="B9" s="81"/>
      <c r="C9" s="81"/>
      <c r="D9" s="81"/>
      <c r="E9" s="81"/>
      <c r="F9" s="40"/>
      <c r="G9" s="40"/>
      <c r="H9" s="40"/>
      <c r="I9" s="40"/>
      <c r="J9" s="40"/>
      <c r="K9" s="40"/>
      <c r="L9" s="40"/>
      <c r="M9" s="40"/>
      <c r="N9" s="40"/>
      <c r="O9" s="40"/>
      <c r="P9" s="40"/>
      <c r="Q9" s="474" t="s">
        <v>518</v>
      </c>
      <c r="IK9" s="36"/>
    </row>
    <row r="10" spans="1:245" s="34" customFormat="1" ht="10.15" customHeight="1" x14ac:dyDescent="0.2">
      <c r="A10" s="491" t="s">
        <v>32</v>
      </c>
      <c r="B10" s="491" t="s">
        <v>33</v>
      </c>
      <c r="C10" s="492" t="s">
        <v>34</v>
      </c>
      <c r="D10" s="491" t="s">
        <v>35</v>
      </c>
      <c r="E10" s="491" t="s">
        <v>36</v>
      </c>
      <c r="F10" s="82"/>
      <c r="G10" s="493" t="s">
        <v>37</v>
      </c>
      <c r="H10" s="493"/>
      <c r="I10" s="493"/>
      <c r="J10" s="493"/>
      <c r="K10" s="493"/>
      <c r="L10" s="493"/>
      <c r="M10" s="493" t="s">
        <v>38</v>
      </c>
      <c r="N10" s="493"/>
      <c r="O10" s="493"/>
      <c r="P10" s="493"/>
      <c r="Q10" s="493"/>
    </row>
    <row r="11" spans="1:245" s="34" customFormat="1" ht="45" x14ac:dyDescent="0.2">
      <c r="A11" s="491"/>
      <c r="B11" s="491"/>
      <c r="C11" s="492"/>
      <c r="D11" s="491"/>
      <c r="E11" s="491"/>
      <c r="F11" s="82"/>
      <c r="G11" s="83" t="s">
        <v>39</v>
      </c>
      <c r="H11" s="83" t="s">
        <v>40</v>
      </c>
      <c r="I11" s="83" t="s">
        <v>41</v>
      </c>
      <c r="J11" s="83" t="s">
        <v>42</v>
      </c>
      <c r="K11" s="83" t="s">
        <v>43</v>
      </c>
      <c r="L11" s="83" t="s">
        <v>44</v>
      </c>
      <c r="M11" s="83" t="s">
        <v>45</v>
      </c>
      <c r="N11" s="83" t="s">
        <v>41</v>
      </c>
      <c r="O11" s="83" t="s">
        <v>42</v>
      </c>
      <c r="P11" s="83" t="s">
        <v>43</v>
      </c>
      <c r="Q11" s="83" t="s">
        <v>46</v>
      </c>
    </row>
    <row r="12" spans="1:245" s="73" customFormat="1" x14ac:dyDescent="0.2">
      <c r="A12" s="298">
        <v>1</v>
      </c>
      <c r="B12" s="298">
        <v>2</v>
      </c>
      <c r="C12" s="299">
        <v>3</v>
      </c>
      <c r="D12" s="298">
        <v>4</v>
      </c>
      <c r="E12" s="298">
        <v>5</v>
      </c>
      <c r="F12" s="300"/>
      <c r="G12" s="298">
        <v>6</v>
      </c>
      <c r="H12" s="298">
        <v>7</v>
      </c>
      <c r="I12" s="298">
        <v>8</v>
      </c>
      <c r="J12" s="298">
        <v>9</v>
      </c>
      <c r="K12" s="298">
        <v>10</v>
      </c>
      <c r="L12" s="298">
        <v>11</v>
      </c>
      <c r="M12" s="298">
        <v>12</v>
      </c>
      <c r="N12" s="298">
        <v>13</v>
      </c>
      <c r="O12" s="298">
        <v>14</v>
      </c>
      <c r="P12" s="298">
        <v>15</v>
      </c>
      <c r="Q12" s="298">
        <v>16</v>
      </c>
      <c r="IK12" s="72"/>
    </row>
    <row r="13" spans="1:245" x14ac:dyDescent="0.2">
      <c r="A13" s="305" t="str">
        <f>IF(COUNTBLANK(I13)=1," ",COUNTA($I$13:I13))</f>
        <v xml:space="preserve"> </v>
      </c>
      <c r="B13" s="303"/>
      <c r="C13" s="530" t="s">
        <v>234</v>
      </c>
      <c r="D13" s="332"/>
      <c r="E13" s="333"/>
      <c r="F13" s="333"/>
      <c r="G13" s="333"/>
      <c r="H13" s="304"/>
      <c r="I13" s="304"/>
      <c r="J13" s="304"/>
      <c r="K13" s="304"/>
      <c r="L13" s="158"/>
      <c r="M13" s="158"/>
      <c r="N13" s="158"/>
      <c r="O13" s="158"/>
      <c r="P13" s="158"/>
      <c r="Q13" s="158"/>
    </row>
    <row r="14" spans="1:245" x14ac:dyDescent="0.2">
      <c r="A14" s="305">
        <f>IF(COUNTBLANK(B14)=1," ",COUNTA($B14:B$14))</f>
        <v>1</v>
      </c>
      <c r="B14" s="306" t="s">
        <v>47</v>
      </c>
      <c r="C14" s="531" t="s">
        <v>235</v>
      </c>
      <c r="D14" s="303" t="s">
        <v>78</v>
      </c>
      <c r="E14" s="304">
        <v>1</v>
      </c>
      <c r="F14" s="304"/>
      <c r="G14" s="307"/>
      <c r="H14" s="308"/>
      <c r="I14" s="309"/>
      <c r="J14" s="309"/>
      <c r="K14" s="307"/>
      <c r="L14" s="158"/>
      <c r="M14" s="158"/>
      <c r="N14" s="158"/>
      <c r="O14" s="158"/>
      <c r="P14" s="158"/>
      <c r="Q14" s="159"/>
    </row>
    <row r="15" spans="1:245" x14ac:dyDescent="0.2">
      <c r="A15" s="305">
        <f t="shared" ref="A15:A55" si="0">IF(COUNTBLANK(B15)=1," ",COUNTA($B$13:B15))</f>
        <v>2</v>
      </c>
      <c r="B15" s="306" t="s">
        <v>47</v>
      </c>
      <c r="C15" s="531" t="s">
        <v>236</v>
      </c>
      <c r="D15" s="303" t="s">
        <v>237</v>
      </c>
      <c r="E15" s="304">
        <v>9.1</v>
      </c>
      <c r="F15" s="304"/>
      <c r="G15" s="307"/>
      <c r="H15" s="308"/>
      <c r="I15" s="309"/>
      <c r="J15" s="309"/>
      <c r="K15" s="307"/>
      <c r="L15" s="158"/>
      <c r="M15" s="158"/>
      <c r="N15" s="158"/>
      <c r="O15" s="158"/>
      <c r="P15" s="158"/>
      <c r="Q15" s="159"/>
    </row>
    <row r="16" spans="1:245" x14ac:dyDescent="0.2">
      <c r="A16" s="305">
        <f t="shared" si="0"/>
        <v>3</v>
      </c>
      <c r="B16" s="306" t="s">
        <v>47</v>
      </c>
      <c r="C16" s="531" t="s">
        <v>238</v>
      </c>
      <c r="D16" s="303" t="s">
        <v>239</v>
      </c>
      <c r="E16" s="304">
        <v>2.2000000000000002</v>
      </c>
      <c r="F16" s="307"/>
      <c r="G16" s="307"/>
      <c r="H16" s="308"/>
      <c r="I16" s="309"/>
      <c r="J16" s="317"/>
      <c r="K16" s="307"/>
      <c r="L16" s="158"/>
      <c r="M16" s="158"/>
      <c r="N16" s="158"/>
      <c r="O16" s="158"/>
      <c r="P16" s="158"/>
      <c r="Q16" s="159"/>
    </row>
    <row r="17" spans="1:17" x14ac:dyDescent="0.2">
      <c r="A17" s="305" t="str">
        <f t="shared" si="0"/>
        <v xml:space="preserve"> </v>
      </c>
      <c r="B17" s="306"/>
      <c r="C17" s="532" t="s">
        <v>134</v>
      </c>
      <c r="D17" s="51" t="s">
        <v>76</v>
      </c>
      <c r="E17" s="313">
        <f>ROUNDUP(E16*F17,2)</f>
        <v>0.33</v>
      </c>
      <c r="F17" s="307">
        <v>0.15</v>
      </c>
      <c r="G17" s="307"/>
      <c r="H17" s="307"/>
      <c r="I17" s="307"/>
      <c r="J17" s="307"/>
      <c r="K17" s="307"/>
      <c r="L17" s="158"/>
      <c r="M17" s="158"/>
      <c r="N17" s="158"/>
      <c r="O17" s="158"/>
      <c r="P17" s="158"/>
      <c r="Q17" s="159"/>
    </row>
    <row r="18" spans="1:17" x14ac:dyDescent="0.2">
      <c r="A18" s="305" t="str">
        <f t="shared" si="0"/>
        <v xml:space="preserve"> </v>
      </c>
      <c r="B18" s="306"/>
      <c r="C18" s="532" t="s">
        <v>135</v>
      </c>
      <c r="D18" s="51" t="s">
        <v>76</v>
      </c>
      <c r="E18" s="313">
        <f>ROUNDUP(E16*F18,2)</f>
        <v>2.0499999999999998</v>
      </c>
      <c r="F18" s="307">
        <v>0.93</v>
      </c>
      <c r="G18" s="307"/>
      <c r="H18" s="307"/>
      <c r="I18" s="307"/>
      <c r="J18" s="307"/>
      <c r="K18" s="307"/>
      <c r="L18" s="158"/>
      <c r="M18" s="158"/>
      <c r="N18" s="158"/>
      <c r="O18" s="158"/>
      <c r="P18" s="158"/>
      <c r="Q18" s="159"/>
    </row>
    <row r="19" spans="1:17" x14ac:dyDescent="0.2">
      <c r="A19" s="305" t="str">
        <f t="shared" si="0"/>
        <v xml:space="preserve"> </v>
      </c>
      <c r="B19" s="306"/>
      <c r="C19" s="532" t="s">
        <v>66</v>
      </c>
      <c r="D19" s="318" t="s">
        <v>233</v>
      </c>
      <c r="E19" s="313">
        <f>ROUNDUP(E16*F19,0)</f>
        <v>1</v>
      </c>
      <c r="F19" s="307">
        <v>0.25</v>
      </c>
      <c r="G19" s="307"/>
      <c r="H19" s="307"/>
      <c r="I19" s="307"/>
      <c r="J19" s="307"/>
      <c r="K19" s="307"/>
      <c r="L19" s="158"/>
      <c r="M19" s="158"/>
      <c r="N19" s="158"/>
      <c r="O19" s="158"/>
      <c r="P19" s="158"/>
      <c r="Q19" s="159"/>
    </row>
    <row r="20" spans="1:17" x14ac:dyDescent="0.2">
      <c r="A20" s="305">
        <f t="shared" si="0"/>
        <v>4</v>
      </c>
      <c r="B20" s="306" t="s">
        <v>47</v>
      </c>
      <c r="C20" s="531" t="s">
        <v>240</v>
      </c>
      <c r="D20" s="303" t="s">
        <v>55</v>
      </c>
      <c r="E20" s="304">
        <v>160</v>
      </c>
      <c r="F20" s="304"/>
      <c r="G20" s="307"/>
      <c r="H20" s="308"/>
      <c r="I20" s="309"/>
      <c r="J20" s="309"/>
      <c r="K20" s="307"/>
      <c r="L20" s="158"/>
      <c r="M20" s="158"/>
      <c r="N20" s="158"/>
      <c r="O20" s="158"/>
      <c r="P20" s="158"/>
      <c r="Q20" s="159"/>
    </row>
    <row r="21" spans="1:17" x14ac:dyDescent="0.2">
      <c r="A21" s="305">
        <f t="shared" si="0"/>
        <v>5</v>
      </c>
      <c r="B21" s="306" t="s">
        <v>47</v>
      </c>
      <c r="C21" s="531" t="s">
        <v>241</v>
      </c>
      <c r="D21" s="303" t="s">
        <v>76</v>
      </c>
      <c r="E21" s="304">
        <v>24</v>
      </c>
      <c r="F21" s="304"/>
      <c r="G21" s="315"/>
      <c r="H21" s="308"/>
      <c r="I21" s="314"/>
      <c r="J21" s="314"/>
      <c r="K21" s="315"/>
      <c r="L21" s="158"/>
      <c r="M21" s="158"/>
      <c r="N21" s="158"/>
      <c r="O21" s="158"/>
      <c r="P21" s="158"/>
      <c r="Q21" s="159"/>
    </row>
    <row r="22" spans="1:17" ht="22.5" x14ac:dyDescent="0.2">
      <c r="A22" s="305">
        <f t="shared" si="0"/>
        <v>6</v>
      </c>
      <c r="B22" s="306" t="s">
        <v>47</v>
      </c>
      <c r="C22" s="531" t="s">
        <v>242</v>
      </c>
      <c r="D22" s="303" t="s">
        <v>55</v>
      </c>
      <c r="E22" s="304">
        <v>160</v>
      </c>
      <c r="F22" s="315"/>
      <c r="G22" s="315"/>
      <c r="H22" s="308"/>
      <c r="I22" s="314"/>
      <c r="J22" s="310"/>
      <c r="K22" s="315"/>
      <c r="L22" s="158"/>
      <c r="M22" s="158"/>
      <c r="N22" s="158"/>
      <c r="O22" s="158"/>
      <c r="P22" s="158"/>
      <c r="Q22" s="159"/>
    </row>
    <row r="23" spans="1:17" x14ac:dyDescent="0.2">
      <c r="A23" s="305" t="str">
        <f t="shared" si="0"/>
        <v xml:space="preserve"> </v>
      </c>
      <c r="B23" s="316"/>
      <c r="C23" s="533" t="s">
        <v>243</v>
      </c>
      <c r="D23" s="152" t="s">
        <v>76</v>
      </c>
      <c r="E23" s="315">
        <f>E22*F23</f>
        <v>3.2</v>
      </c>
      <c r="F23" s="315">
        <v>0.02</v>
      </c>
      <c r="G23" s="315"/>
      <c r="H23" s="315"/>
      <c r="I23" s="315"/>
      <c r="J23" s="315"/>
      <c r="K23" s="315"/>
      <c r="L23" s="158"/>
      <c r="M23" s="158"/>
      <c r="N23" s="158"/>
      <c r="O23" s="158"/>
      <c r="P23" s="158"/>
      <c r="Q23" s="159"/>
    </row>
    <row r="24" spans="1:17" ht="22.5" x14ac:dyDescent="0.2">
      <c r="A24" s="305">
        <f t="shared" si="0"/>
        <v>7</v>
      </c>
      <c r="B24" s="306" t="s">
        <v>47</v>
      </c>
      <c r="C24" s="531" t="s">
        <v>244</v>
      </c>
      <c r="D24" s="303" t="s">
        <v>49</v>
      </c>
      <c r="E24" s="304">
        <v>54</v>
      </c>
      <c r="F24" s="304"/>
      <c r="G24" s="304"/>
      <c r="H24" s="308"/>
      <c r="I24" s="304"/>
      <c r="J24" s="304"/>
      <c r="K24" s="304"/>
      <c r="L24" s="158"/>
      <c r="M24" s="158"/>
      <c r="N24" s="158"/>
      <c r="O24" s="158"/>
      <c r="P24" s="158"/>
      <c r="Q24" s="159"/>
    </row>
    <row r="25" spans="1:17" ht="22.5" x14ac:dyDescent="0.2">
      <c r="A25" s="305">
        <f t="shared" si="0"/>
        <v>8</v>
      </c>
      <c r="B25" s="306" t="s">
        <v>47</v>
      </c>
      <c r="C25" s="534" t="s">
        <v>245</v>
      </c>
      <c r="D25" s="303" t="s">
        <v>55</v>
      </c>
      <c r="E25" s="304">
        <v>197</v>
      </c>
      <c r="F25" s="304"/>
      <c r="G25" s="315"/>
      <c r="H25" s="308"/>
      <c r="I25" s="315"/>
      <c r="J25" s="314"/>
      <c r="K25" s="315"/>
      <c r="L25" s="158"/>
      <c r="M25" s="158"/>
      <c r="N25" s="158"/>
      <c r="O25" s="158"/>
      <c r="P25" s="158"/>
      <c r="Q25" s="159"/>
    </row>
    <row r="26" spans="1:17" x14ac:dyDescent="0.2">
      <c r="A26" s="305">
        <f t="shared" si="0"/>
        <v>9</v>
      </c>
      <c r="B26" s="306" t="s">
        <v>47</v>
      </c>
      <c r="C26" s="534" t="s">
        <v>586</v>
      </c>
      <c r="D26" s="303" t="s">
        <v>76</v>
      </c>
      <c r="E26" s="304">
        <v>64</v>
      </c>
      <c r="F26" s="315"/>
      <c r="G26" s="315"/>
      <c r="H26" s="308"/>
      <c r="I26" s="304"/>
      <c r="J26" s="315"/>
      <c r="K26" s="315"/>
      <c r="L26" s="158"/>
      <c r="M26" s="158"/>
      <c r="N26" s="158"/>
      <c r="O26" s="158"/>
      <c r="P26" s="158"/>
      <c r="Q26" s="159"/>
    </row>
    <row r="27" spans="1:17" x14ac:dyDescent="0.2">
      <c r="A27" s="305" t="str">
        <f t="shared" si="0"/>
        <v xml:space="preserve"> </v>
      </c>
      <c r="B27" s="334"/>
      <c r="C27" s="535" t="s">
        <v>246</v>
      </c>
      <c r="D27" s="171" t="s">
        <v>76</v>
      </c>
      <c r="E27" s="315">
        <f>E26*F27</f>
        <v>70.400000000000006</v>
      </c>
      <c r="F27" s="315">
        <v>1.1000000000000001</v>
      </c>
      <c r="G27" s="315"/>
      <c r="H27" s="315"/>
      <c r="I27" s="315"/>
      <c r="J27" s="315"/>
      <c r="K27" s="315"/>
      <c r="L27" s="158"/>
      <c r="M27" s="158"/>
      <c r="N27" s="158"/>
      <c r="O27" s="158"/>
      <c r="P27" s="158"/>
      <c r="Q27" s="159"/>
    </row>
    <row r="28" spans="1:17" x14ac:dyDescent="0.2">
      <c r="A28" s="305">
        <f t="shared" si="0"/>
        <v>10</v>
      </c>
      <c r="B28" s="305" t="str">
        <f>'001'!A41</f>
        <v>P4</v>
      </c>
      <c r="C28" s="536" t="s">
        <v>247</v>
      </c>
      <c r="D28" s="303" t="s">
        <v>55</v>
      </c>
      <c r="E28" s="333">
        <f>'001'!D41</f>
        <v>10</v>
      </c>
      <c r="F28" s="315">
        <v>0.4</v>
      </c>
      <c r="G28" s="308"/>
      <c r="H28" s="304"/>
      <c r="I28" s="315"/>
      <c r="J28" s="315"/>
      <c r="K28" s="158"/>
      <c r="L28" s="158"/>
      <c r="M28" s="158"/>
      <c r="N28" s="158"/>
      <c r="O28" s="158"/>
      <c r="P28" s="158"/>
      <c r="Q28" s="159"/>
    </row>
    <row r="29" spans="1:17" x14ac:dyDescent="0.2">
      <c r="A29" s="305" t="str">
        <f t="shared" si="0"/>
        <v xml:space="preserve"> </v>
      </c>
      <c r="B29" s="334"/>
      <c r="C29" s="535" t="s">
        <v>587</v>
      </c>
      <c r="D29" s="303" t="s">
        <v>55</v>
      </c>
      <c r="E29" s="315">
        <f>E28*F29</f>
        <v>10.5</v>
      </c>
      <c r="F29" s="315">
        <v>1.05</v>
      </c>
      <c r="G29" s="315"/>
      <c r="H29" s="315"/>
      <c r="I29" s="315"/>
      <c r="J29" s="315"/>
      <c r="K29" s="315"/>
      <c r="L29" s="158"/>
      <c r="M29" s="158"/>
      <c r="N29" s="158"/>
      <c r="O29" s="158"/>
      <c r="P29" s="158"/>
      <c r="Q29" s="159"/>
    </row>
    <row r="30" spans="1:17" x14ac:dyDescent="0.2">
      <c r="A30" s="305" t="str">
        <f t="shared" si="0"/>
        <v xml:space="preserve"> </v>
      </c>
      <c r="B30" s="334"/>
      <c r="C30" s="535" t="s">
        <v>588</v>
      </c>
      <c r="D30" s="303" t="s">
        <v>55</v>
      </c>
      <c r="E30" s="315">
        <f>E28*F30</f>
        <v>10.5</v>
      </c>
      <c r="F30" s="315">
        <v>1.05</v>
      </c>
      <c r="G30" s="315"/>
      <c r="H30" s="315"/>
      <c r="I30" s="315"/>
      <c r="J30" s="315"/>
      <c r="K30" s="315"/>
      <c r="L30" s="158"/>
      <c r="M30" s="158"/>
      <c r="N30" s="158"/>
      <c r="O30" s="158"/>
      <c r="P30" s="158"/>
      <c r="Q30" s="159"/>
    </row>
    <row r="31" spans="1:17" x14ac:dyDescent="0.2">
      <c r="A31" s="305" t="str">
        <f t="shared" si="0"/>
        <v xml:space="preserve"> </v>
      </c>
      <c r="B31" s="334"/>
      <c r="C31" s="535" t="s">
        <v>588</v>
      </c>
      <c r="D31" s="303" t="s">
        <v>55</v>
      </c>
      <c r="E31" s="315">
        <f>E28*F31</f>
        <v>10.5</v>
      </c>
      <c r="F31" s="315">
        <v>1.05</v>
      </c>
      <c r="G31" s="315"/>
      <c r="H31" s="315"/>
      <c r="I31" s="315"/>
      <c r="J31" s="315"/>
      <c r="K31" s="315"/>
      <c r="L31" s="158"/>
      <c r="M31" s="158"/>
      <c r="N31" s="158"/>
      <c r="O31" s="158"/>
      <c r="P31" s="158"/>
      <c r="Q31" s="159"/>
    </row>
    <row r="32" spans="1:17" x14ac:dyDescent="0.2">
      <c r="A32" s="305" t="str">
        <f t="shared" si="0"/>
        <v xml:space="preserve"> </v>
      </c>
      <c r="B32" s="334"/>
      <c r="C32" s="535" t="s">
        <v>589</v>
      </c>
      <c r="D32" s="303" t="s">
        <v>55</v>
      </c>
      <c r="E32" s="315">
        <f>E28*F32</f>
        <v>10.5</v>
      </c>
      <c r="F32" s="315">
        <v>1.05</v>
      </c>
      <c r="G32" s="315"/>
      <c r="H32" s="315"/>
      <c r="I32" s="315"/>
      <c r="J32" s="315"/>
      <c r="K32" s="315"/>
      <c r="L32" s="158"/>
      <c r="M32" s="158"/>
      <c r="N32" s="158"/>
      <c r="O32" s="158"/>
      <c r="P32" s="158"/>
      <c r="Q32" s="159"/>
    </row>
    <row r="33" spans="1:17" ht="22.5" x14ac:dyDescent="0.2">
      <c r="A33" s="305">
        <f t="shared" si="0"/>
        <v>11</v>
      </c>
      <c r="B33" s="306" t="s">
        <v>47</v>
      </c>
      <c r="C33" s="534" t="s">
        <v>590</v>
      </c>
      <c r="D33" s="303" t="s">
        <v>55</v>
      </c>
      <c r="E33" s="304">
        <v>10</v>
      </c>
      <c r="F33" s="315"/>
      <c r="G33" s="315"/>
      <c r="H33" s="308"/>
      <c r="I33" s="315"/>
      <c r="J33" s="314"/>
      <c r="K33" s="315"/>
      <c r="L33" s="158"/>
      <c r="M33" s="158"/>
      <c r="N33" s="158"/>
      <c r="O33" s="158"/>
      <c r="P33" s="158"/>
      <c r="Q33" s="159"/>
    </row>
    <row r="34" spans="1:17" x14ac:dyDescent="0.2">
      <c r="A34" s="305" t="str">
        <f t="shared" si="0"/>
        <v xml:space="preserve"> </v>
      </c>
      <c r="B34" s="312"/>
      <c r="C34" s="537" t="s">
        <v>545</v>
      </c>
      <c r="D34" s="152" t="s">
        <v>55</v>
      </c>
      <c r="E34" s="304">
        <f>ROUNDUP(E33*F34,2)</f>
        <v>10.5</v>
      </c>
      <c r="F34" s="315">
        <v>1.05</v>
      </c>
      <c r="G34" s="315"/>
      <c r="H34" s="315"/>
      <c r="I34" s="315"/>
      <c r="J34" s="315"/>
      <c r="K34" s="315"/>
      <c r="L34" s="158"/>
      <c r="M34" s="158"/>
      <c r="N34" s="158"/>
      <c r="O34" s="158"/>
      <c r="P34" s="158"/>
      <c r="Q34" s="159"/>
    </row>
    <row r="35" spans="1:17" x14ac:dyDescent="0.2">
      <c r="A35" s="305" t="str">
        <f t="shared" si="0"/>
        <v xml:space="preserve"> </v>
      </c>
      <c r="B35" s="312"/>
      <c r="C35" s="537" t="s">
        <v>544</v>
      </c>
      <c r="D35" s="316" t="s">
        <v>125</v>
      </c>
      <c r="E35" s="304">
        <f>ROUNDUP(E33*F35,2)</f>
        <v>2.5</v>
      </c>
      <c r="F35" s="315">
        <v>0.25</v>
      </c>
      <c r="G35" s="315"/>
      <c r="H35" s="315"/>
      <c r="I35" s="315"/>
      <c r="J35" s="315"/>
      <c r="K35" s="315"/>
      <c r="L35" s="158"/>
      <c r="M35" s="158"/>
      <c r="N35" s="158"/>
      <c r="O35" s="158"/>
      <c r="P35" s="158"/>
      <c r="Q35" s="159"/>
    </row>
    <row r="36" spans="1:17" x14ac:dyDescent="0.2">
      <c r="A36" s="305" t="str">
        <f t="shared" si="0"/>
        <v xml:space="preserve"> </v>
      </c>
      <c r="B36" s="312"/>
      <c r="C36" s="537" t="s">
        <v>250</v>
      </c>
      <c r="D36" s="316" t="s">
        <v>64</v>
      </c>
      <c r="E36" s="304">
        <f>ROUNDUP(E33*F36,2)</f>
        <v>50</v>
      </c>
      <c r="F36" s="315">
        <v>5</v>
      </c>
      <c r="G36" s="315"/>
      <c r="H36" s="315"/>
      <c r="I36" s="315"/>
      <c r="J36" s="315"/>
      <c r="K36" s="315"/>
      <c r="L36" s="158"/>
      <c r="M36" s="158"/>
      <c r="N36" s="158"/>
      <c r="O36" s="158"/>
      <c r="P36" s="158"/>
      <c r="Q36" s="159"/>
    </row>
    <row r="37" spans="1:17" x14ac:dyDescent="0.2">
      <c r="A37" s="305" t="str">
        <f t="shared" si="0"/>
        <v xml:space="preserve"> </v>
      </c>
      <c r="B37" s="312"/>
      <c r="C37" s="537" t="s">
        <v>251</v>
      </c>
      <c r="D37" s="152" t="s">
        <v>78</v>
      </c>
      <c r="E37" s="304">
        <f>ROUNDUP(E33*F37,0)</f>
        <v>120</v>
      </c>
      <c r="F37" s="315">
        <v>12</v>
      </c>
      <c r="G37" s="315"/>
      <c r="H37" s="315"/>
      <c r="I37" s="315"/>
      <c r="J37" s="315"/>
      <c r="K37" s="315"/>
      <c r="L37" s="158"/>
      <c r="M37" s="158"/>
      <c r="N37" s="158"/>
      <c r="O37" s="158"/>
      <c r="P37" s="158"/>
      <c r="Q37" s="159"/>
    </row>
    <row r="38" spans="1:17" x14ac:dyDescent="0.2">
      <c r="A38" s="305">
        <f t="shared" si="0"/>
        <v>12</v>
      </c>
      <c r="B38" s="306" t="s">
        <v>47</v>
      </c>
      <c r="C38" s="531" t="s">
        <v>591</v>
      </c>
      <c r="D38" s="303" t="s">
        <v>55</v>
      </c>
      <c r="E38" s="304">
        <v>27</v>
      </c>
      <c r="F38" s="315"/>
      <c r="G38" s="315"/>
      <c r="H38" s="308"/>
      <c r="I38" s="315"/>
      <c r="J38" s="314"/>
      <c r="K38" s="315"/>
      <c r="L38" s="158"/>
      <c r="M38" s="158"/>
      <c r="N38" s="158"/>
      <c r="O38" s="158"/>
      <c r="P38" s="158"/>
      <c r="Q38" s="159"/>
    </row>
    <row r="39" spans="1:17" x14ac:dyDescent="0.2">
      <c r="A39" s="305" t="str">
        <f t="shared" si="0"/>
        <v xml:space="preserve"> </v>
      </c>
      <c r="B39" s="312"/>
      <c r="C39" s="537" t="s">
        <v>545</v>
      </c>
      <c r="D39" s="152" t="s">
        <v>55</v>
      </c>
      <c r="E39" s="304">
        <f>ROUNDUP(E38*F39,2)</f>
        <v>28.35</v>
      </c>
      <c r="F39" s="315">
        <v>1.05</v>
      </c>
      <c r="G39" s="315"/>
      <c r="H39" s="315"/>
      <c r="I39" s="315"/>
      <c r="J39" s="315"/>
      <c r="K39" s="315"/>
      <c r="L39" s="158"/>
      <c r="M39" s="158"/>
      <c r="N39" s="158"/>
      <c r="O39" s="158"/>
      <c r="P39" s="158"/>
      <c r="Q39" s="159"/>
    </row>
    <row r="40" spans="1:17" x14ac:dyDescent="0.2">
      <c r="A40" s="305" t="str">
        <f t="shared" si="0"/>
        <v xml:space="preserve"> </v>
      </c>
      <c r="B40" s="312"/>
      <c r="C40" s="537" t="s">
        <v>544</v>
      </c>
      <c r="D40" s="316" t="s">
        <v>125</v>
      </c>
      <c r="E40" s="304">
        <f>ROUNDUP(E38*F40,2)</f>
        <v>6.75</v>
      </c>
      <c r="F40" s="315">
        <v>0.25</v>
      </c>
      <c r="G40" s="315"/>
      <c r="H40" s="315"/>
      <c r="I40" s="315"/>
      <c r="J40" s="315"/>
      <c r="K40" s="315"/>
      <c r="L40" s="158"/>
      <c r="M40" s="158"/>
      <c r="N40" s="158"/>
      <c r="O40" s="158"/>
      <c r="P40" s="158"/>
      <c r="Q40" s="159"/>
    </row>
    <row r="41" spans="1:17" x14ac:dyDescent="0.2">
      <c r="A41" s="305" t="str">
        <f t="shared" si="0"/>
        <v xml:space="preserve"> </v>
      </c>
      <c r="B41" s="312"/>
      <c r="C41" s="537" t="s">
        <v>250</v>
      </c>
      <c r="D41" s="316" t="s">
        <v>64</v>
      </c>
      <c r="E41" s="304">
        <f>ROUNDUP(E38*F41,2)</f>
        <v>135</v>
      </c>
      <c r="F41" s="315">
        <v>5</v>
      </c>
      <c r="G41" s="315"/>
      <c r="H41" s="315"/>
      <c r="I41" s="315"/>
      <c r="J41" s="315"/>
      <c r="K41" s="315"/>
      <c r="L41" s="158"/>
      <c r="M41" s="158"/>
      <c r="N41" s="158"/>
      <c r="O41" s="158"/>
      <c r="P41" s="158"/>
      <c r="Q41" s="159"/>
    </row>
    <row r="42" spans="1:17" x14ac:dyDescent="0.2">
      <c r="A42" s="305" t="str">
        <f t="shared" si="0"/>
        <v xml:space="preserve"> </v>
      </c>
      <c r="B42" s="312"/>
      <c r="C42" s="537" t="s">
        <v>251</v>
      </c>
      <c r="D42" s="152" t="s">
        <v>78</v>
      </c>
      <c r="E42" s="304">
        <f>ROUNDUP(E38*F42,0)</f>
        <v>324</v>
      </c>
      <c r="F42" s="315">
        <v>12</v>
      </c>
      <c r="G42" s="315"/>
      <c r="H42" s="315"/>
      <c r="I42" s="315"/>
      <c r="J42" s="315"/>
      <c r="K42" s="315"/>
      <c r="L42" s="158"/>
      <c r="M42" s="158"/>
      <c r="N42" s="158"/>
      <c r="O42" s="158"/>
      <c r="P42" s="158"/>
      <c r="Q42" s="159"/>
    </row>
    <row r="43" spans="1:17" ht="22.5" x14ac:dyDescent="0.2">
      <c r="A43" s="305">
        <f t="shared" si="0"/>
        <v>13</v>
      </c>
      <c r="B43" s="306" t="s">
        <v>47</v>
      </c>
      <c r="C43" s="534" t="s">
        <v>592</v>
      </c>
      <c r="D43" s="303" t="s">
        <v>231</v>
      </c>
      <c r="E43" s="304">
        <v>20</v>
      </c>
      <c r="F43" s="315"/>
      <c r="G43" s="315"/>
      <c r="H43" s="308"/>
      <c r="I43" s="315"/>
      <c r="J43" s="314"/>
      <c r="K43" s="315"/>
      <c r="L43" s="158"/>
      <c r="M43" s="158"/>
      <c r="N43" s="158"/>
      <c r="O43" s="158"/>
      <c r="P43" s="158"/>
      <c r="Q43" s="159"/>
    </row>
    <row r="44" spans="1:17" x14ac:dyDescent="0.2">
      <c r="A44" s="305" t="str">
        <f t="shared" si="0"/>
        <v xml:space="preserve"> </v>
      </c>
      <c r="B44" s="312"/>
      <c r="C44" s="537" t="s">
        <v>545</v>
      </c>
      <c r="D44" s="152" t="s">
        <v>55</v>
      </c>
      <c r="E44" s="304">
        <f>ROUNDUP(E43*F44,2)</f>
        <v>21</v>
      </c>
      <c r="F44" s="315">
        <v>1.05</v>
      </c>
      <c r="G44" s="315"/>
      <c r="H44" s="315"/>
      <c r="I44" s="315"/>
      <c r="J44" s="315"/>
      <c r="K44" s="315"/>
      <c r="L44" s="158"/>
      <c r="M44" s="158"/>
      <c r="N44" s="158"/>
      <c r="O44" s="158"/>
      <c r="P44" s="158"/>
      <c r="Q44" s="159"/>
    </row>
    <row r="45" spans="1:17" x14ac:dyDescent="0.2">
      <c r="A45" s="305" t="str">
        <f t="shared" si="0"/>
        <v xml:space="preserve"> </v>
      </c>
      <c r="B45" s="312"/>
      <c r="C45" s="537" t="s">
        <v>544</v>
      </c>
      <c r="D45" s="316" t="s">
        <v>125</v>
      </c>
      <c r="E45" s="304">
        <f>ROUNDUP(E43*F45,2)</f>
        <v>5</v>
      </c>
      <c r="F45" s="315">
        <v>0.25</v>
      </c>
      <c r="G45" s="315"/>
      <c r="H45" s="315"/>
      <c r="I45" s="315"/>
      <c r="J45" s="315"/>
      <c r="K45" s="315"/>
      <c r="L45" s="158"/>
      <c r="M45" s="158"/>
      <c r="N45" s="158"/>
      <c r="O45" s="158"/>
      <c r="P45" s="158"/>
      <c r="Q45" s="159"/>
    </row>
    <row r="46" spans="1:17" x14ac:dyDescent="0.2">
      <c r="A46" s="305" t="str">
        <f t="shared" si="0"/>
        <v xml:space="preserve"> </v>
      </c>
      <c r="B46" s="312"/>
      <c r="C46" s="537" t="s">
        <v>250</v>
      </c>
      <c r="D46" s="316" t="s">
        <v>64</v>
      </c>
      <c r="E46" s="304">
        <f>ROUNDUP(E43*F46,2)</f>
        <v>100</v>
      </c>
      <c r="F46" s="315">
        <v>5</v>
      </c>
      <c r="G46" s="315"/>
      <c r="H46" s="315"/>
      <c r="I46" s="315"/>
      <c r="J46" s="315"/>
      <c r="K46" s="315"/>
      <c r="L46" s="158"/>
      <c r="M46" s="158"/>
      <c r="N46" s="158"/>
      <c r="O46" s="158"/>
      <c r="P46" s="158"/>
      <c r="Q46" s="159"/>
    </row>
    <row r="47" spans="1:17" x14ac:dyDescent="0.2">
      <c r="A47" s="305" t="str">
        <f t="shared" si="0"/>
        <v xml:space="preserve"> </v>
      </c>
      <c r="B47" s="312"/>
      <c r="C47" s="537" t="s">
        <v>251</v>
      </c>
      <c r="D47" s="152" t="s">
        <v>78</v>
      </c>
      <c r="E47" s="304">
        <f>ROUNDUP(E43*F47,0)</f>
        <v>240</v>
      </c>
      <c r="F47" s="315">
        <v>12</v>
      </c>
      <c r="G47" s="315"/>
      <c r="H47" s="315"/>
      <c r="I47" s="315"/>
      <c r="J47" s="315"/>
      <c r="K47" s="315"/>
      <c r="L47" s="158"/>
      <c r="M47" s="158"/>
      <c r="N47" s="158"/>
      <c r="O47" s="158"/>
      <c r="P47" s="158"/>
      <c r="Q47" s="159"/>
    </row>
    <row r="48" spans="1:17" ht="22.5" x14ac:dyDescent="0.2">
      <c r="A48" s="305">
        <f t="shared" si="0"/>
        <v>14</v>
      </c>
      <c r="B48" s="306" t="s">
        <v>47</v>
      </c>
      <c r="C48" s="534" t="s">
        <v>252</v>
      </c>
      <c r="D48" s="303" t="s">
        <v>55</v>
      </c>
      <c r="E48" s="304">
        <v>9.8000000000000007</v>
      </c>
      <c r="F48" s="304"/>
      <c r="G48" s="315"/>
      <c r="H48" s="308"/>
      <c r="I48" s="315"/>
      <c r="J48" s="314"/>
      <c r="K48" s="315"/>
      <c r="L48" s="158"/>
      <c r="M48" s="158"/>
      <c r="N48" s="158"/>
      <c r="O48" s="158"/>
      <c r="P48" s="158"/>
      <c r="Q48" s="159"/>
    </row>
    <row r="49" spans="1:17" x14ac:dyDescent="0.2">
      <c r="A49" s="305">
        <f t="shared" si="0"/>
        <v>15</v>
      </c>
      <c r="B49" s="306" t="s">
        <v>47</v>
      </c>
      <c r="C49" s="521" t="s">
        <v>253</v>
      </c>
      <c r="D49" s="303" t="s">
        <v>76</v>
      </c>
      <c r="E49" s="336">
        <v>0.70874999999999999</v>
      </c>
      <c r="F49" s="307"/>
      <c r="G49" s="307"/>
      <c r="H49" s="308"/>
      <c r="I49" s="309"/>
      <c r="J49" s="309"/>
      <c r="K49" s="307"/>
      <c r="L49" s="158"/>
      <c r="M49" s="158"/>
      <c r="N49" s="158"/>
      <c r="O49" s="158"/>
      <c r="P49" s="158"/>
      <c r="Q49" s="159"/>
    </row>
    <row r="50" spans="1:17" x14ac:dyDescent="0.2">
      <c r="A50" s="305" t="str">
        <f t="shared" si="0"/>
        <v xml:space="preserve"> </v>
      </c>
      <c r="B50" s="318"/>
      <c r="C50" s="521" t="s">
        <v>254</v>
      </c>
      <c r="D50" s="303" t="s">
        <v>76</v>
      </c>
      <c r="E50" s="336">
        <v>0.61425000000000007</v>
      </c>
      <c r="F50" s="309"/>
      <c r="G50" s="307"/>
      <c r="H50" s="307"/>
      <c r="I50" s="307"/>
      <c r="J50" s="307"/>
      <c r="K50" s="307"/>
      <c r="L50" s="158"/>
      <c r="M50" s="158"/>
      <c r="N50" s="158"/>
      <c r="O50" s="158"/>
      <c r="P50" s="158"/>
      <c r="Q50" s="159"/>
    </row>
    <row r="51" spans="1:17" ht="22.5" customHeight="1" x14ac:dyDescent="0.2">
      <c r="A51" s="305" t="str">
        <f t="shared" si="0"/>
        <v xml:space="preserve"> </v>
      </c>
      <c r="B51" s="318"/>
      <c r="C51" s="521" t="s">
        <v>255</v>
      </c>
      <c r="D51" s="303" t="s">
        <v>76</v>
      </c>
      <c r="E51" s="336">
        <v>1.5119999999999998</v>
      </c>
      <c r="F51" s="309"/>
      <c r="G51" s="307"/>
      <c r="H51" s="307"/>
      <c r="I51" s="307"/>
      <c r="J51" s="307"/>
      <c r="K51" s="307"/>
      <c r="L51" s="158"/>
      <c r="M51" s="158"/>
      <c r="N51" s="158"/>
      <c r="O51" s="158"/>
      <c r="P51" s="158"/>
      <c r="Q51" s="159"/>
    </row>
    <row r="52" spans="1:17" x14ac:dyDescent="0.2">
      <c r="A52" s="305" t="str">
        <f t="shared" si="0"/>
        <v xml:space="preserve"> </v>
      </c>
      <c r="B52" s="318"/>
      <c r="C52" s="518" t="s">
        <v>256</v>
      </c>
      <c r="D52" s="337" t="s">
        <v>231</v>
      </c>
      <c r="E52" s="307">
        <v>9</v>
      </c>
      <c r="F52" s="307"/>
      <c r="G52" s="307"/>
      <c r="H52" s="307"/>
      <c r="I52" s="307"/>
      <c r="J52" s="307"/>
      <c r="K52" s="307"/>
      <c r="L52" s="158"/>
      <c r="M52" s="158"/>
      <c r="N52" s="158"/>
      <c r="O52" s="158"/>
      <c r="P52" s="158"/>
      <c r="Q52" s="159"/>
    </row>
    <row r="53" spans="1:17" x14ac:dyDescent="0.2">
      <c r="A53" s="305" t="str">
        <f t="shared" si="0"/>
        <v xml:space="preserve"> </v>
      </c>
      <c r="B53" s="318"/>
      <c r="C53" s="533" t="s">
        <v>257</v>
      </c>
      <c r="D53" s="318" t="s">
        <v>64</v>
      </c>
      <c r="E53" s="307">
        <f>E49*F53</f>
        <v>0.1771875</v>
      </c>
      <c r="F53" s="307">
        <v>0.25</v>
      </c>
      <c r="G53" s="307"/>
      <c r="H53" s="307"/>
      <c r="I53" s="307"/>
      <c r="J53" s="307"/>
      <c r="K53" s="307"/>
      <c r="L53" s="158"/>
      <c r="M53" s="158"/>
      <c r="N53" s="158"/>
      <c r="O53" s="158"/>
      <c r="P53" s="158"/>
      <c r="Q53" s="159"/>
    </row>
    <row r="54" spans="1:17" ht="22.5" x14ac:dyDescent="0.2">
      <c r="A54" s="305">
        <f t="shared" si="0"/>
        <v>16</v>
      </c>
      <c r="B54" s="306" t="s">
        <v>47</v>
      </c>
      <c r="C54" s="534" t="s">
        <v>258</v>
      </c>
      <c r="D54" s="303" t="s">
        <v>78</v>
      </c>
      <c r="E54" s="304">
        <v>5</v>
      </c>
      <c r="F54" s="304"/>
      <c r="G54" s="315"/>
      <c r="H54" s="308"/>
      <c r="I54" s="315"/>
      <c r="J54" s="314"/>
      <c r="K54" s="315"/>
      <c r="L54" s="158"/>
      <c r="M54" s="158"/>
      <c r="N54" s="158"/>
      <c r="O54" s="158"/>
      <c r="P54" s="158"/>
      <c r="Q54" s="159"/>
    </row>
    <row r="55" spans="1:17" ht="22.5" x14ac:dyDescent="0.2">
      <c r="A55" s="305">
        <f t="shared" si="0"/>
        <v>17</v>
      </c>
      <c r="B55" s="306" t="s">
        <v>47</v>
      </c>
      <c r="C55" s="534" t="s">
        <v>259</v>
      </c>
      <c r="D55" s="303" t="s">
        <v>78</v>
      </c>
      <c r="E55" s="304">
        <v>5</v>
      </c>
      <c r="F55" s="304"/>
      <c r="G55" s="315"/>
      <c r="H55" s="308"/>
      <c r="I55" s="315"/>
      <c r="J55" s="314"/>
      <c r="K55" s="315"/>
      <c r="L55" s="158"/>
      <c r="M55" s="158"/>
      <c r="N55" s="158"/>
      <c r="O55" s="158"/>
      <c r="P55" s="158"/>
      <c r="Q55" s="159"/>
    </row>
    <row r="56" spans="1:17" ht="12.75" x14ac:dyDescent="0.2">
      <c r="A56" s="319"/>
      <c r="B56" s="301"/>
      <c r="C56" s="301"/>
      <c r="D56" s="301"/>
      <c r="E56" s="320"/>
      <c r="F56" s="321"/>
      <c r="G56" s="322"/>
      <c r="H56" s="322"/>
      <c r="I56" s="322"/>
      <c r="J56" s="322"/>
      <c r="K56" s="322"/>
      <c r="L56" s="322"/>
      <c r="M56" s="322"/>
      <c r="N56" s="322"/>
      <c r="O56" s="322"/>
      <c r="P56" s="322"/>
      <c r="Q56" s="322"/>
    </row>
    <row r="57" spans="1:17" ht="22.5" x14ac:dyDescent="0.2">
      <c r="A57" s="58"/>
      <c r="B57" s="58"/>
      <c r="C57" s="475" t="s">
        <v>519</v>
      </c>
      <c r="D57" s="324"/>
      <c r="E57" s="325"/>
      <c r="F57" s="325"/>
      <c r="G57" s="325"/>
      <c r="H57" s="325"/>
      <c r="I57" s="325"/>
      <c r="J57" s="325"/>
      <c r="K57" s="325"/>
      <c r="L57" s="326"/>
      <c r="M57" s="326">
        <f>SUMIF($Q13:$Q55,"&gt;0",M13:M55)</f>
        <v>0</v>
      </c>
      <c r="N57" s="326">
        <f>SUMIF($Q13:$Q55,"&gt;0",N13:N55)</f>
        <v>0</v>
      </c>
      <c r="O57" s="326">
        <f>SUMIF($Q13:$Q55,"&gt;0",O13:O55)</f>
        <v>0</v>
      </c>
      <c r="P57" s="326">
        <f>SUMIF($Q13:$Q55,"&gt;0",P13:P55)</f>
        <v>0</v>
      </c>
      <c r="Q57" s="326">
        <f>SUMIF($Q13:$Q55,"&gt;0",Q13:Q55)</f>
        <v>0</v>
      </c>
    </row>
    <row r="58" spans="1:17" x14ac:dyDescent="0.2">
      <c r="A58" s="327" t="str">
        <f t="shared" ref="A58:A59" si="1">IF(COUNTBLANK(I58)=1," ",COUNTA($I$12:I58))</f>
        <v xml:space="preserve"> </v>
      </c>
      <c r="B58" s="58"/>
      <c r="C58" s="323"/>
      <c r="D58" s="323"/>
      <c r="E58" s="325"/>
      <c r="F58" s="325"/>
      <c r="G58" s="328"/>
      <c r="H58" s="325"/>
      <c r="I58" s="325"/>
      <c r="J58" s="325"/>
      <c r="K58" s="325"/>
      <c r="L58" s="325"/>
      <c r="M58" s="329"/>
      <c r="N58" s="329"/>
      <c r="O58" s="329"/>
      <c r="P58" s="329"/>
      <c r="Q58" s="329"/>
    </row>
    <row r="59" spans="1:17" x14ac:dyDescent="0.2">
      <c r="A59" s="327" t="str">
        <f t="shared" si="1"/>
        <v xml:space="preserve"> </v>
      </c>
      <c r="B59" s="58"/>
      <c r="C59" s="323"/>
      <c r="D59" s="538"/>
      <c r="E59" s="538"/>
      <c r="F59" s="538"/>
      <c r="G59" s="538"/>
      <c r="H59" s="538"/>
      <c r="I59" s="538"/>
      <c r="J59" s="325"/>
      <c r="K59" s="325"/>
      <c r="L59" s="325"/>
      <c r="M59" s="331"/>
      <c r="N59" s="331"/>
      <c r="O59" s="331"/>
      <c r="P59" s="331"/>
      <c r="Q59" s="331"/>
    </row>
    <row r="60" spans="1:17" x14ac:dyDescent="0.2">
      <c r="A60" s="75"/>
      <c r="B60" s="75"/>
      <c r="C60" s="324"/>
      <c r="D60" s="538"/>
      <c r="E60" s="538"/>
      <c r="F60" s="538"/>
      <c r="G60" s="538"/>
      <c r="H60" s="538"/>
      <c r="I60" s="538"/>
      <c r="J60" s="325"/>
      <c r="K60" s="325"/>
      <c r="L60" s="325"/>
      <c r="M60" s="325"/>
      <c r="N60" s="325"/>
      <c r="O60" s="325"/>
      <c r="P60" s="325"/>
      <c r="Q60" s="325"/>
    </row>
    <row r="61" spans="1:17" x14ac:dyDescent="0.2">
      <c r="A61" s="75"/>
      <c r="B61" s="75"/>
      <c r="C61" s="29" t="str">
        <f>K!$B$19</f>
        <v>Sastādīja:</v>
      </c>
      <c r="D61" s="538"/>
      <c r="E61" s="538"/>
      <c r="F61" s="538"/>
      <c r="G61" s="538"/>
      <c r="H61" s="538"/>
      <c r="I61" s="538"/>
      <c r="J61" s="325"/>
      <c r="K61" s="325"/>
      <c r="L61" s="325"/>
      <c r="M61" s="325"/>
      <c r="N61" s="325"/>
      <c r="O61" s="325"/>
      <c r="P61" s="325"/>
      <c r="Q61" s="325"/>
    </row>
    <row r="62" spans="1:17" x14ac:dyDescent="0.2">
      <c r="A62" s="75"/>
      <c r="B62" s="75"/>
      <c r="C62" s="29" t="str">
        <f>K!$B$20</f>
        <v>Tāme sastādīta</v>
      </c>
      <c r="D62" s="538"/>
      <c r="E62" s="538"/>
      <c r="F62" s="538"/>
      <c r="G62" s="538"/>
      <c r="H62" s="538"/>
      <c r="I62" s="538"/>
      <c r="J62" s="325"/>
      <c r="K62" s="325"/>
      <c r="L62" s="325"/>
      <c r="M62" s="325"/>
      <c r="N62" s="325"/>
      <c r="O62" s="325"/>
      <c r="P62" s="325"/>
      <c r="Q62" s="325"/>
    </row>
    <row r="63" spans="1:17" x14ac:dyDescent="0.2">
      <c r="C63" s="29"/>
      <c r="D63" s="538"/>
      <c r="E63" s="538"/>
      <c r="F63" s="538"/>
      <c r="G63" s="538"/>
      <c r="H63" s="538"/>
      <c r="I63" s="538"/>
      <c r="J63" s="74"/>
      <c r="K63" s="74"/>
      <c r="L63" s="74"/>
      <c r="M63" s="74"/>
      <c r="N63" s="74"/>
      <c r="O63" s="74"/>
      <c r="P63" s="74"/>
      <c r="Q63" s="74"/>
    </row>
    <row r="64" spans="1:17" x14ac:dyDescent="0.2">
      <c r="C64" s="29" t="str">
        <f>K!$B$22</f>
        <v>Pārbaudīja:</v>
      </c>
      <c r="D64" s="538"/>
      <c r="E64" s="538"/>
      <c r="F64" s="538"/>
      <c r="G64" s="538"/>
      <c r="H64" s="538"/>
      <c r="I64" s="538"/>
      <c r="J64" s="74"/>
      <c r="K64" s="74"/>
      <c r="L64" s="74"/>
      <c r="M64" s="74"/>
      <c r="N64" s="74"/>
      <c r="O64" s="74"/>
      <c r="P64" s="74"/>
      <c r="Q64" s="74"/>
    </row>
    <row r="65" spans="3:17" x14ac:dyDescent="0.2">
      <c r="C65" s="29" t="str">
        <f>K!$B$23</f>
        <v>sertifikāta Nr.</v>
      </c>
      <c r="D65" s="538"/>
      <c r="E65" s="538"/>
      <c r="F65" s="538"/>
      <c r="G65" s="538"/>
      <c r="H65" s="538"/>
      <c r="I65" s="538"/>
      <c r="J65" s="74"/>
      <c r="K65" s="74"/>
      <c r="L65" s="74"/>
      <c r="M65" s="74"/>
      <c r="N65" s="74"/>
      <c r="O65" s="74"/>
      <c r="P65" s="74"/>
      <c r="Q65" s="74"/>
    </row>
  </sheetData>
  <sheetProtection selectLockedCells="1" selectUnlockedCells="1"/>
  <autoFilter ref="A12:IV55" xr:uid="{00000000-0009-0000-0000-000006000000}"/>
  <mergeCells count="9">
    <mergeCell ref="A1:G1"/>
    <mergeCell ref="A8:P8"/>
    <mergeCell ref="A10:A11"/>
    <mergeCell ref="B10:B11"/>
    <mergeCell ref="C10:C11"/>
    <mergeCell ref="D10:D11"/>
    <mergeCell ref="E10:E11"/>
    <mergeCell ref="G10:L10"/>
    <mergeCell ref="M10:Q10"/>
  </mergeCells>
  <pageMargins left="0" right="0" top="0.78749999999999998" bottom="0.39374999999999999" header="0.51180555555555551" footer="0.51180555555555551"/>
  <pageSetup paperSize="9" scale="91" firstPageNumber="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IS93"/>
  <sheetViews>
    <sheetView zoomScaleNormal="100" zoomScaleSheetLayoutView="100" workbookViewId="0">
      <selection activeCell="C7" sqref="C7:G7"/>
    </sheetView>
  </sheetViews>
  <sheetFormatPr defaultColWidth="8.5703125" defaultRowHeight="11.25" x14ac:dyDescent="0.2"/>
  <cols>
    <col min="1" max="1" width="5.28515625" style="72" customWidth="1"/>
    <col min="2" max="2" width="4.5703125" style="72" customWidth="1"/>
    <col min="3" max="3" width="45.42578125" style="73" customWidth="1"/>
    <col min="4" max="4" width="5" style="72" customWidth="1"/>
    <col min="5" max="5" width="6.42578125" style="72" customWidth="1"/>
    <col min="6" max="6" width="0" style="74" hidden="1" customWidth="1"/>
    <col min="7" max="7" width="7.5703125" style="75" customWidth="1"/>
    <col min="8" max="13" width="7.5703125" style="72" customWidth="1"/>
    <col min="14" max="14" width="7.85546875" style="72" customWidth="1"/>
    <col min="15" max="16" width="7.5703125" style="72" customWidth="1"/>
    <col min="17" max="17" width="8.7109375" style="72" customWidth="1"/>
    <col min="18" max="16384" width="8.5703125" style="72"/>
  </cols>
  <sheetData>
    <row r="1" spans="1:253" s="77" customFormat="1" x14ac:dyDescent="0.2">
      <c r="A1" s="490" t="s">
        <v>29</v>
      </c>
      <c r="B1" s="490"/>
      <c r="C1" s="490"/>
      <c r="D1" s="490"/>
      <c r="E1" s="490"/>
      <c r="F1" s="490"/>
      <c r="G1" s="490"/>
      <c r="H1" s="477" t="str">
        <f>KPDV001!A17</f>
        <v>1-5</v>
      </c>
      <c r="IS1" s="36"/>
    </row>
    <row r="2" spans="1:253" s="78" customFormat="1" x14ac:dyDescent="0.2">
      <c r="A2" s="40" t="str">
        <f>KPDV001!A3</f>
        <v>Būves nosaukums:  Dzīvojamā ēka  ar kad. apz. 17000440113 001</v>
      </c>
      <c r="B2" s="40"/>
      <c r="C2" s="40"/>
      <c r="D2" s="40"/>
      <c r="E2" s="40"/>
      <c r="F2" s="40"/>
      <c r="G2" s="40"/>
      <c r="H2" s="40"/>
      <c r="I2" s="40"/>
      <c r="J2" s="40"/>
      <c r="K2" s="40"/>
      <c r="L2" s="40"/>
      <c r="M2" s="40"/>
      <c r="N2" s="40"/>
      <c r="O2" s="40"/>
      <c r="P2" s="40"/>
      <c r="Q2" s="40"/>
      <c r="IS2" s="36"/>
    </row>
    <row r="3" spans="1:253" s="78" customFormat="1" x14ac:dyDescent="0.2">
      <c r="A3" s="40" t="str">
        <f>KPDV001!A4</f>
        <v xml:space="preserve">Objekta nosaukums: Dzīvojamo ēku fasāžu vienkāršota atjaunošana </v>
      </c>
      <c r="B3" s="40"/>
      <c r="C3" s="40"/>
      <c r="D3" s="40"/>
      <c r="E3" s="40"/>
      <c r="F3" s="40"/>
      <c r="G3" s="40"/>
      <c r="H3" s="40"/>
      <c r="I3" s="40"/>
      <c r="J3" s="40"/>
      <c r="K3" s="40"/>
      <c r="L3" s="40"/>
      <c r="M3" s="40"/>
      <c r="N3" s="40"/>
      <c r="O3" s="40"/>
      <c r="P3" s="40"/>
      <c r="Q3" s="40"/>
      <c r="IS3" s="36"/>
    </row>
    <row r="4" spans="1:253" s="78" customFormat="1" x14ac:dyDescent="0.2">
      <c r="A4" s="40" t="str">
        <f>KPDV001!A5</f>
        <v>Objekta adrese: M.Kempes 6, Liepājā</v>
      </c>
      <c r="B4" s="40"/>
      <c r="C4" s="40"/>
      <c r="D4" s="40"/>
      <c r="E4" s="40"/>
      <c r="F4" s="40"/>
      <c r="G4" s="40"/>
      <c r="H4" s="40"/>
      <c r="I4" s="40"/>
      <c r="J4" s="40"/>
      <c r="K4" s="40"/>
      <c r="L4" s="40"/>
      <c r="M4" s="40"/>
      <c r="N4" s="40"/>
      <c r="O4" s="40"/>
      <c r="P4" s="40"/>
      <c r="Q4" s="40"/>
      <c r="IS4" s="36"/>
    </row>
    <row r="5" spans="1:253" s="78" customFormat="1" x14ac:dyDescent="0.2">
      <c r="A5" s="40" t="str">
        <f>KPDV001!A6</f>
        <v>Pasūtījuma Nr.WS-39-17</v>
      </c>
      <c r="B5" s="40"/>
      <c r="C5" s="40"/>
      <c r="D5" s="40"/>
      <c r="E5" s="40"/>
      <c r="F5" s="40"/>
      <c r="G5" s="40"/>
      <c r="H5" s="40"/>
      <c r="I5" s="40"/>
      <c r="J5" s="40"/>
      <c r="K5" s="40"/>
      <c r="L5" s="40"/>
      <c r="M5" s="40"/>
      <c r="N5" s="40"/>
      <c r="O5" s="40"/>
      <c r="P5" s="40"/>
      <c r="Q5" s="40"/>
      <c r="IS5" s="36"/>
    </row>
    <row r="6" spans="1:253" s="78" customFormat="1" x14ac:dyDescent="0.2">
      <c r="A6" s="40" t="str">
        <f>KPDV001!A7</f>
        <v>Pasūtītājs: SIA "Liepājas Namu Apsaimniekotājs"</v>
      </c>
      <c r="B6" s="40"/>
      <c r="C6" s="40"/>
      <c r="D6" s="40"/>
      <c r="E6" s="40"/>
      <c r="F6" s="40"/>
      <c r="G6" s="40"/>
      <c r="H6" s="40"/>
      <c r="I6" s="40"/>
      <c r="J6" s="40"/>
      <c r="K6" s="40"/>
      <c r="L6" s="40"/>
      <c r="M6" s="40"/>
      <c r="N6" s="40"/>
      <c r="O6" s="40"/>
      <c r="P6" s="40"/>
      <c r="Q6" s="40"/>
      <c r="IS6" s="36"/>
    </row>
    <row r="7" spans="1:253" s="78" customFormat="1" x14ac:dyDescent="0.2">
      <c r="A7" s="40"/>
      <c r="B7" s="40"/>
      <c r="C7" s="507" t="s">
        <v>600</v>
      </c>
      <c r="D7" s="40" t="s">
        <v>601</v>
      </c>
      <c r="E7" s="40"/>
      <c r="F7" s="40"/>
      <c r="G7" s="40" t="s">
        <v>602</v>
      </c>
      <c r="H7" s="40"/>
      <c r="I7" s="40"/>
      <c r="J7" s="40"/>
      <c r="K7" s="40"/>
      <c r="L7" s="40"/>
      <c r="M7" s="40"/>
      <c r="N7" s="40"/>
      <c r="O7" s="40"/>
      <c r="P7" s="40"/>
      <c r="Q7" s="40"/>
      <c r="IS7" s="36"/>
    </row>
    <row r="8" spans="1:253" s="80" customFormat="1" x14ac:dyDescent="0.2">
      <c r="A8" s="490" t="s">
        <v>30</v>
      </c>
      <c r="B8" s="490"/>
      <c r="C8" s="490"/>
      <c r="D8" s="490"/>
      <c r="E8" s="490"/>
      <c r="F8" s="490"/>
      <c r="G8" s="490"/>
      <c r="H8" s="490"/>
      <c r="I8" s="490"/>
      <c r="J8" s="490"/>
      <c r="K8" s="490"/>
      <c r="L8" s="490"/>
      <c r="M8" s="490"/>
      <c r="N8" s="490"/>
      <c r="O8" s="490"/>
      <c r="P8" s="490"/>
      <c r="Q8" s="79">
        <f>Q86</f>
        <v>0</v>
      </c>
      <c r="IS8" s="43"/>
    </row>
    <row r="9" spans="1:253" s="78" customFormat="1" x14ac:dyDescent="0.2">
      <c r="A9" s="478" t="s">
        <v>543</v>
      </c>
      <c r="B9" s="81"/>
      <c r="C9" s="81"/>
      <c r="D9" s="81"/>
      <c r="E9" s="81"/>
      <c r="F9" s="40"/>
      <c r="G9" s="40"/>
      <c r="H9" s="40"/>
      <c r="I9" s="40"/>
      <c r="J9" s="40"/>
      <c r="K9" s="40"/>
      <c r="L9" s="40"/>
      <c r="M9" s="40"/>
      <c r="N9" s="40"/>
      <c r="O9" s="40"/>
      <c r="P9" s="40"/>
      <c r="Q9" s="474" t="s">
        <v>518</v>
      </c>
      <c r="IS9" s="36"/>
    </row>
    <row r="10" spans="1:253" s="34" customFormat="1" ht="10.15" customHeight="1" x14ac:dyDescent="0.2">
      <c r="A10" s="491" t="s">
        <v>32</v>
      </c>
      <c r="B10" s="491" t="s">
        <v>33</v>
      </c>
      <c r="C10" s="492" t="s">
        <v>34</v>
      </c>
      <c r="D10" s="491" t="s">
        <v>35</v>
      </c>
      <c r="E10" s="491" t="s">
        <v>36</v>
      </c>
      <c r="F10" s="82"/>
      <c r="G10" s="493" t="s">
        <v>37</v>
      </c>
      <c r="H10" s="493"/>
      <c r="I10" s="493"/>
      <c r="J10" s="493"/>
      <c r="K10" s="493"/>
      <c r="L10" s="493"/>
      <c r="M10" s="493" t="s">
        <v>38</v>
      </c>
      <c r="N10" s="493"/>
      <c r="O10" s="493"/>
      <c r="P10" s="493"/>
      <c r="Q10" s="493"/>
    </row>
    <row r="11" spans="1:253" s="34" customFormat="1" ht="45" x14ac:dyDescent="0.2">
      <c r="A11" s="491"/>
      <c r="B11" s="491"/>
      <c r="C11" s="492"/>
      <c r="D11" s="491"/>
      <c r="E11" s="491"/>
      <c r="F11" s="82"/>
      <c r="G11" s="83" t="s">
        <v>39</v>
      </c>
      <c r="H11" s="83" t="s">
        <v>40</v>
      </c>
      <c r="I11" s="83" t="s">
        <v>41</v>
      </c>
      <c r="J11" s="83" t="s">
        <v>42</v>
      </c>
      <c r="K11" s="83" t="s">
        <v>43</v>
      </c>
      <c r="L11" s="83" t="s">
        <v>44</v>
      </c>
      <c r="M11" s="83" t="s">
        <v>45</v>
      </c>
      <c r="N11" s="83" t="s">
        <v>41</v>
      </c>
      <c r="O11" s="83" t="s">
        <v>42</v>
      </c>
      <c r="P11" s="83" t="s">
        <v>43</v>
      </c>
      <c r="Q11" s="83" t="s">
        <v>46</v>
      </c>
    </row>
    <row r="12" spans="1:253" s="73" customFormat="1" x14ac:dyDescent="0.2">
      <c r="A12" s="298">
        <v>1</v>
      </c>
      <c r="B12" s="298">
        <v>2</v>
      </c>
      <c r="C12" s="299">
        <v>3</v>
      </c>
      <c r="D12" s="298">
        <v>4</v>
      </c>
      <c r="E12" s="298">
        <v>5</v>
      </c>
      <c r="F12" s="300"/>
      <c r="G12" s="298">
        <v>6</v>
      </c>
      <c r="H12" s="298">
        <v>7</v>
      </c>
      <c r="I12" s="298">
        <v>8</v>
      </c>
      <c r="J12" s="298">
        <v>9</v>
      </c>
      <c r="K12" s="298">
        <v>10</v>
      </c>
      <c r="L12" s="298">
        <v>11</v>
      </c>
      <c r="M12" s="298">
        <v>12</v>
      </c>
      <c r="N12" s="298">
        <v>13</v>
      </c>
      <c r="O12" s="298">
        <v>14</v>
      </c>
      <c r="P12" s="298">
        <v>15</v>
      </c>
      <c r="Q12" s="298">
        <v>16</v>
      </c>
      <c r="IS12" s="72"/>
    </row>
    <row r="13" spans="1:253" ht="22.5" x14ac:dyDescent="0.2">
      <c r="A13" s="305" t="str">
        <f>IF(COUNTBLANK(B13)=1," ",COUNTA($B$13:B13))</f>
        <v xml:space="preserve"> </v>
      </c>
      <c r="B13" s="302"/>
      <c r="C13" s="335" t="s">
        <v>260</v>
      </c>
      <c r="D13" s="302"/>
      <c r="E13" s="304"/>
      <c r="F13" s="304"/>
      <c r="G13" s="304"/>
      <c r="H13" s="304"/>
      <c r="I13" s="304"/>
      <c r="J13" s="304"/>
      <c r="K13" s="304"/>
      <c r="L13" s="158"/>
      <c r="M13" s="158"/>
      <c r="N13" s="158"/>
      <c r="O13" s="158"/>
      <c r="P13" s="158"/>
      <c r="Q13" s="159"/>
      <c r="R13" s="74"/>
      <c r="S13" s="74"/>
      <c r="T13" s="74"/>
    </row>
    <row r="14" spans="1:253" x14ac:dyDescent="0.2">
      <c r="A14" s="305">
        <f>IF(COUNTBLANK(B14)=1," ",COUNTA($B$13:B14))</f>
        <v>1</v>
      </c>
      <c r="B14" s="306" t="s">
        <v>47</v>
      </c>
      <c r="C14" s="302" t="s">
        <v>261</v>
      </c>
      <c r="D14" s="303" t="s">
        <v>55</v>
      </c>
      <c r="E14" s="304">
        <v>24</v>
      </c>
      <c r="F14" s="304"/>
      <c r="G14" s="315"/>
      <c r="H14" s="308"/>
      <c r="I14" s="315"/>
      <c r="J14" s="314"/>
      <c r="K14" s="315"/>
      <c r="L14" s="158"/>
      <c r="M14" s="158"/>
      <c r="N14" s="158"/>
      <c r="O14" s="158"/>
      <c r="P14" s="158"/>
      <c r="Q14" s="159"/>
      <c r="R14" s="74"/>
      <c r="S14" s="74"/>
      <c r="T14" s="74"/>
    </row>
    <row r="15" spans="1:253" ht="22.5" x14ac:dyDescent="0.2">
      <c r="A15" s="305">
        <f>IF(COUNTBLANK(B15)=1," ",COUNTA($B$13:B15))</f>
        <v>2</v>
      </c>
      <c r="B15" s="306" t="s">
        <v>47</v>
      </c>
      <c r="C15" s="302" t="s">
        <v>262</v>
      </c>
      <c r="D15" s="303" t="s">
        <v>55</v>
      </c>
      <c r="E15" s="304">
        <v>10</v>
      </c>
      <c r="F15" s="304"/>
      <c r="G15" s="315"/>
      <c r="H15" s="308"/>
      <c r="I15" s="315"/>
      <c r="J15" s="314"/>
      <c r="K15" s="315"/>
      <c r="L15" s="158"/>
      <c r="M15" s="158"/>
      <c r="N15" s="158"/>
      <c r="O15" s="158"/>
      <c r="P15" s="158"/>
      <c r="Q15" s="159"/>
      <c r="R15" s="74"/>
      <c r="S15" s="74"/>
      <c r="T15" s="74"/>
    </row>
    <row r="16" spans="1:253" x14ac:dyDescent="0.2">
      <c r="A16" s="305">
        <f>IF(COUNTBLANK(B16)=1," ",COUNTA($B$13:B16))</f>
        <v>3</v>
      </c>
      <c r="B16" s="306" t="s">
        <v>47</v>
      </c>
      <c r="C16" s="302" t="s">
        <v>263</v>
      </c>
      <c r="D16" s="303" t="s">
        <v>49</v>
      </c>
      <c r="E16" s="304">
        <v>3</v>
      </c>
      <c r="F16" s="304"/>
      <c r="G16" s="315"/>
      <c r="H16" s="308"/>
      <c r="I16" s="315"/>
      <c r="J16" s="314"/>
      <c r="K16" s="315"/>
      <c r="L16" s="158"/>
      <c r="M16" s="158"/>
      <c r="N16" s="158"/>
      <c r="O16" s="158"/>
      <c r="P16" s="158"/>
      <c r="Q16" s="159"/>
      <c r="R16" s="74"/>
      <c r="S16" s="74"/>
      <c r="T16" s="74"/>
    </row>
    <row r="17" spans="1:20" ht="22.5" x14ac:dyDescent="0.2">
      <c r="A17" s="305">
        <f>IF(COUNTBLANK(B17)=1," ",COUNTA($B$13:B17))</f>
        <v>4</v>
      </c>
      <c r="B17" s="306" t="s">
        <v>47</v>
      </c>
      <c r="C17" s="302" t="s">
        <v>264</v>
      </c>
      <c r="D17" s="303" t="s">
        <v>76</v>
      </c>
      <c r="E17" s="304">
        <v>0.32</v>
      </c>
      <c r="F17" s="307"/>
      <c r="G17" s="307"/>
      <c r="H17" s="308"/>
      <c r="I17" s="307"/>
      <c r="J17" s="309"/>
      <c r="K17" s="307"/>
      <c r="L17" s="158"/>
      <c r="M17" s="158"/>
      <c r="N17" s="158"/>
      <c r="O17" s="158"/>
      <c r="P17" s="158"/>
      <c r="Q17" s="159"/>
      <c r="R17" s="74"/>
      <c r="S17" s="74"/>
      <c r="T17" s="74"/>
    </row>
    <row r="18" spans="1:20" x14ac:dyDescent="0.2">
      <c r="A18" s="305" t="str">
        <f>IF(COUNTBLANK(B18)=1," ",COUNTA($B$13:B18))</f>
        <v xml:space="preserve"> </v>
      </c>
      <c r="B18" s="318"/>
      <c r="C18" s="341" t="s">
        <v>265</v>
      </c>
      <c r="D18" s="337" t="s">
        <v>76</v>
      </c>
      <c r="E18" s="307">
        <f>E17*F18</f>
        <v>0.35200000000000004</v>
      </c>
      <c r="F18" s="307">
        <v>1.1000000000000001</v>
      </c>
      <c r="G18" s="307"/>
      <c r="H18" s="307"/>
      <c r="I18" s="307"/>
      <c r="J18" s="307"/>
      <c r="K18" s="307"/>
      <c r="L18" s="158"/>
      <c r="M18" s="158"/>
      <c r="N18" s="158"/>
      <c r="O18" s="158"/>
      <c r="P18" s="158"/>
      <c r="Q18" s="159"/>
      <c r="R18" s="74"/>
      <c r="S18" s="74"/>
      <c r="T18" s="74"/>
    </row>
    <row r="19" spans="1:20" x14ac:dyDescent="0.2">
      <c r="A19" s="305" t="str">
        <f>IF(COUNTBLANK(B19)=1," ",COUNTA($B$13:B19))</f>
        <v xml:space="preserve"> </v>
      </c>
      <c r="B19" s="318"/>
      <c r="C19" s="341" t="s">
        <v>266</v>
      </c>
      <c r="D19" s="337" t="s">
        <v>64</v>
      </c>
      <c r="E19" s="307">
        <f>E17*F19</f>
        <v>11.200000000000001</v>
      </c>
      <c r="F19" s="307">
        <v>35</v>
      </c>
      <c r="G19" s="307"/>
      <c r="H19" s="307"/>
      <c r="I19" s="307"/>
      <c r="J19" s="307"/>
      <c r="K19" s="307"/>
      <c r="L19" s="158"/>
      <c r="M19" s="158"/>
      <c r="N19" s="158"/>
      <c r="O19" s="158"/>
      <c r="P19" s="158"/>
      <c r="Q19" s="159"/>
      <c r="R19" s="74"/>
      <c r="S19" s="74"/>
      <c r="T19" s="74"/>
    </row>
    <row r="20" spans="1:20" ht="22.5" x14ac:dyDescent="0.2">
      <c r="A20" s="305">
        <f>IF(COUNTBLANK(B20)=1," ",COUNTA($B$13:B20))</f>
        <v>5</v>
      </c>
      <c r="B20" s="306" t="s">
        <v>47</v>
      </c>
      <c r="C20" s="302" t="s">
        <v>267</v>
      </c>
      <c r="D20" s="303" t="s">
        <v>64</v>
      </c>
      <c r="E20" s="304">
        <v>71.2</v>
      </c>
      <c r="F20" s="304"/>
      <c r="G20" s="315"/>
      <c r="H20" s="308"/>
      <c r="I20" s="315"/>
      <c r="J20" s="314"/>
      <c r="K20" s="315"/>
      <c r="L20" s="158"/>
      <c r="M20" s="158"/>
      <c r="N20" s="158"/>
      <c r="O20" s="158"/>
      <c r="P20" s="158"/>
      <c r="Q20" s="159"/>
      <c r="R20" s="74"/>
      <c r="S20" s="74"/>
      <c r="T20" s="74"/>
    </row>
    <row r="21" spans="1:20" x14ac:dyDescent="0.2">
      <c r="A21" s="305">
        <f>IF(COUNTBLANK(B21)=1," ",COUNTA($B$13:B21))</f>
        <v>6</v>
      </c>
      <c r="B21" s="306" t="s">
        <v>47</v>
      </c>
      <c r="C21" s="302" t="s">
        <v>268</v>
      </c>
      <c r="D21" s="303" t="s">
        <v>55</v>
      </c>
      <c r="E21" s="304">
        <v>3</v>
      </c>
      <c r="F21" s="307"/>
      <c r="G21" s="307"/>
      <c r="H21" s="308"/>
      <c r="I21" s="307"/>
      <c r="J21" s="307"/>
      <c r="K21" s="307"/>
      <c r="L21" s="158"/>
      <c r="M21" s="158"/>
      <c r="N21" s="158"/>
      <c r="O21" s="158"/>
      <c r="P21" s="158"/>
      <c r="Q21" s="159"/>
      <c r="R21" s="74"/>
      <c r="S21" s="74"/>
      <c r="T21" s="74"/>
    </row>
    <row r="22" spans="1:20" x14ac:dyDescent="0.2">
      <c r="A22" s="305" t="str">
        <f>IF(COUNTBLANK(B22)=1," ",COUNTA($B$13:B22))</f>
        <v xml:space="preserve"> </v>
      </c>
      <c r="B22" s="318"/>
      <c r="C22" s="340" t="s">
        <v>555</v>
      </c>
      <c r="D22" s="318" t="s">
        <v>64</v>
      </c>
      <c r="E22" s="307">
        <f>E21*F22</f>
        <v>1.2000000000000002</v>
      </c>
      <c r="F22" s="307">
        <v>0.4</v>
      </c>
      <c r="G22" s="307"/>
      <c r="H22" s="307"/>
      <c r="I22" s="307"/>
      <c r="J22" s="307"/>
      <c r="K22" s="307"/>
      <c r="L22" s="158"/>
      <c r="M22" s="158"/>
      <c r="N22" s="158"/>
      <c r="O22" s="158"/>
      <c r="P22" s="158"/>
      <c r="Q22" s="159"/>
      <c r="R22" s="74"/>
      <c r="S22" s="74"/>
      <c r="T22" s="74"/>
    </row>
    <row r="23" spans="1:20" ht="22.5" x14ac:dyDescent="0.2">
      <c r="A23" s="305">
        <f>IF(COUNTBLANK(B23)=1," ",COUNTA($B$13:B23))</f>
        <v>7</v>
      </c>
      <c r="B23" s="306" t="s">
        <v>47</v>
      </c>
      <c r="C23" s="302" t="s">
        <v>269</v>
      </c>
      <c r="D23" s="303" t="s">
        <v>76</v>
      </c>
      <c r="E23" s="304">
        <v>0.23</v>
      </c>
      <c r="F23" s="307"/>
      <c r="G23" s="307"/>
      <c r="H23" s="308"/>
      <c r="I23" s="307"/>
      <c r="J23" s="309"/>
      <c r="K23" s="307"/>
      <c r="L23" s="158"/>
      <c r="M23" s="158"/>
      <c r="N23" s="158"/>
      <c r="O23" s="158"/>
      <c r="P23" s="158"/>
      <c r="Q23" s="159"/>
      <c r="R23" s="74"/>
      <c r="S23" s="74"/>
      <c r="T23" s="74"/>
    </row>
    <row r="24" spans="1:20" x14ac:dyDescent="0.2">
      <c r="A24" s="305" t="str">
        <f>IF(COUNTBLANK(B24)=1," ",COUNTA($B$13:B24))</f>
        <v xml:space="preserve"> </v>
      </c>
      <c r="B24" s="318"/>
      <c r="C24" s="341" t="s">
        <v>265</v>
      </c>
      <c r="D24" s="337" t="s">
        <v>76</v>
      </c>
      <c r="E24" s="307">
        <f>E23*F24</f>
        <v>0.25300000000000006</v>
      </c>
      <c r="F24" s="307">
        <v>1.1000000000000001</v>
      </c>
      <c r="G24" s="307"/>
      <c r="H24" s="307"/>
      <c r="I24" s="307"/>
      <c r="J24" s="307"/>
      <c r="K24" s="307"/>
      <c r="L24" s="158"/>
      <c r="M24" s="158"/>
      <c r="N24" s="158"/>
      <c r="O24" s="158"/>
      <c r="P24" s="158"/>
      <c r="Q24" s="159"/>
      <c r="R24" s="74"/>
      <c r="S24" s="74"/>
      <c r="T24" s="74"/>
    </row>
    <row r="25" spans="1:20" x14ac:dyDescent="0.2">
      <c r="A25" s="305" t="str">
        <f>IF(COUNTBLANK(B25)=1," ",COUNTA($B$13:B25))</f>
        <v xml:space="preserve"> </v>
      </c>
      <c r="B25" s="339"/>
      <c r="C25" s="302" t="s">
        <v>270</v>
      </c>
      <c r="D25" s="303" t="s">
        <v>78</v>
      </c>
      <c r="E25" s="304">
        <v>40</v>
      </c>
      <c r="F25" s="304"/>
      <c r="G25" s="304"/>
      <c r="H25" s="304"/>
      <c r="I25" s="304"/>
      <c r="J25" s="304"/>
      <c r="K25" s="304"/>
      <c r="L25" s="158"/>
      <c r="M25" s="158"/>
      <c r="N25" s="158"/>
      <c r="O25" s="158"/>
      <c r="P25" s="158"/>
      <c r="Q25" s="159"/>
      <c r="R25" s="74"/>
      <c r="S25" s="74"/>
      <c r="T25" s="74"/>
    </row>
    <row r="26" spans="1:20" x14ac:dyDescent="0.2">
      <c r="A26" s="305" t="str">
        <f>IF(COUNTBLANK(B26)=1," ",COUNTA($B$13:B26))</f>
        <v xml:space="preserve"> </v>
      </c>
      <c r="B26" s="339"/>
      <c r="C26" s="302" t="s">
        <v>271</v>
      </c>
      <c r="D26" s="303" t="s">
        <v>78</v>
      </c>
      <c r="E26" s="304">
        <v>66</v>
      </c>
      <c r="F26" s="304"/>
      <c r="G26" s="304"/>
      <c r="H26" s="304"/>
      <c r="I26" s="304"/>
      <c r="J26" s="304"/>
      <c r="K26" s="304"/>
      <c r="L26" s="158"/>
      <c r="M26" s="158"/>
      <c r="N26" s="158"/>
      <c r="O26" s="158"/>
      <c r="P26" s="158"/>
      <c r="Q26" s="159"/>
      <c r="R26" s="74"/>
      <c r="S26" s="74"/>
      <c r="T26" s="74"/>
    </row>
    <row r="27" spans="1:20" x14ac:dyDescent="0.2">
      <c r="A27" s="305" t="str">
        <f>IF(COUNTBLANK(B27)=1," ",COUNTA($B$13:B27))</f>
        <v xml:space="preserve"> </v>
      </c>
      <c r="B27" s="339"/>
      <c r="C27" s="302" t="s">
        <v>272</v>
      </c>
      <c r="D27" s="303" t="s">
        <v>78</v>
      </c>
      <c r="E27" s="304">
        <v>66</v>
      </c>
      <c r="F27" s="304"/>
      <c r="G27" s="304"/>
      <c r="H27" s="304"/>
      <c r="I27" s="304"/>
      <c r="J27" s="304"/>
      <c r="K27" s="304"/>
      <c r="L27" s="158"/>
      <c r="M27" s="158"/>
      <c r="N27" s="158"/>
      <c r="O27" s="158"/>
      <c r="P27" s="158"/>
      <c r="Q27" s="159"/>
      <c r="R27" s="74"/>
      <c r="S27" s="74"/>
      <c r="T27" s="74"/>
    </row>
    <row r="28" spans="1:20" x14ac:dyDescent="0.2">
      <c r="A28" s="305">
        <f>IF(COUNTBLANK(B28)=1," ",COUNTA($B$13:B28))</f>
        <v>8</v>
      </c>
      <c r="B28" s="306" t="s">
        <v>47</v>
      </c>
      <c r="C28" s="302" t="s">
        <v>273</v>
      </c>
      <c r="D28" s="303" t="s">
        <v>76</v>
      </c>
      <c r="E28" s="304">
        <v>5</v>
      </c>
      <c r="F28" s="304"/>
      <c r="G28" s="307"/>
      <c r="H28" s="308"/>
      <c r="I28" s="307"/>
      <c r="J28" s="309"/>
      <c r="K28" s="307"/>
      <c r="L28" s="158"/>
      <c r="M28" s="158"/>
      <c r="N28" s="158"/>
      <c r="O28" s="158"/>
      <c r="P28" s="158"/>
      <c r="Q28" s="159"/>
      <c r="R28" s="74"/>
      <c r="S28" s="74"/>
      <c r="T28" s="74"/>
    </row>
    <row r="29" spans="1:20" x14ac:dyDescent="0.2">
      <c r="A29" s="305">
        <f>IF(COUNTBLANK(B29)=1," ",COUNTA($B$13:B29))</f>
        <v>9</v>
      </c>
      <c r="B29" s="306" t="s">
        <v>47</v>
      </c>
      <c r="C29" s="302" t="s">
        <v>274</v>
      </c>
      <c r="D29" s="303" t="s">
        <v>55</v>
      </c>
      <c r="E29" s="304">
        <v>24</v>
      </c>
      <c r="F29" s="304"/>
      <c r="G29" s="307"/>
      <c r="H29" s="308"/>
      <c r="I29" s="307"/>
      <c r="J29" s="309"/>
      <c r="K29" s="307"/>
      <c r="L29" s="158"/>
      <c r="M29" s="158"/>
      <c r="N29" s="158"/>
      <c r="O29" s="158"/>
      <c r="P29" s="158"/>
      <c r="Q29" s="159"/>
      <c r="R29" s="74"/>
      <c r="S29" s="74"/>
      <c r="T29" s="74"/>
    </row>
    <row r="30" spans="1:20" ht="22.5" x14ac:dyDescent="0.2">
      <c r="A30" s="305">
        <f>IF(COUNTBLANK(B30)=1," ",COUNTA($B$13:B30))</f>
        <v>10</v>
      </c>
      <c r="B30" s="306" t="s">
        <v>47</v>
      </c>
      <c r="C30" s="302" t="s">
        <v>275</v>
      </c>
      <c r="D30" s="303" t="s">
        <v>55</v>
      </c>
      <c r="E30" s="304">
        <v>13</v>
      </c>
      <c r="F30" s="307"/>
      <c r="G30" s="307"/>
      <c r="H30" s="308"/>
      <c r="I30" s="309"/>
      <c r="J30" s="309"/>
      <c r="K30" s="307"/>
      <c r="L30" s="158"/>
      <c r="M30" s="158"/>
      <c r="N30" s="158"/>
      <c r="O30" s="158"/>
      <c r="P30" s="158"/>
      <c r="Q30" s="159"/>
      <c r="R30" s="74"/>
      <c r="S30" s="74"/>
      <c r="T30" s="74"/>
    </row>
    <row r="31" spans="1:20" x14ac:dyDescent="0.2">
      <c r="A31" s="305" t="str">
        <f>IF(COUNTBLANK(B31)=1," ",COUNTA($B$13:B31))</f>
        <v xml:space="preserve"> </v>
      </c>
      <c r="B31" s="318"/>
      <c r="C31" s="338" t="s">
        <v>68</v>
      </c>
      <c r="D31" s="318" t="s">
        <v>55</v>
      </c>
      <c r="E31" s="307">
        <f>E30*F31</f>
        <v>13.65</v>
      </c>
      <c r="F31" s="307">
        <v>1.05</v>
      </c>
      <c r="G31" s="307"/>
      <c r="H31" s="307"/>
      <c r="I31" s="307"/>
      <c r="J31" s="307"/>
      <c r="K31" s="307"/>
      <c r="L31" s="158"/>
      <c r="M31" s="158"/>
      <c r="N31" s="158"/>
      <c r="O31" s="158"/>
      <c r="P31" s="158"/>
      <c r="Q31" s="159"/>
      <c r="R31" s="74"/>
      <c r="S31" s="74"/>
      <c r="T31" s="74"/>
    </row>
    <row r="32" spans="1:20" x14ac:dyDescent="0.2">
      <c r="A32" s="305" t="str">
        <f>IF(COUNTBLANK(B32)=1," ",COUNTA($B$13:B32))</f>
        <v xml:space="preserve"> </v>
      </c>
      <c r="B32" s="318"/>
      <c r="C32" s="338" t="s">
        <v>250</v>
      </c>
      <c r="D32" s="318" t="s">
        <v>64</v>
      </c>
      <c r="E32" s="307">
        <f>E30*F32</f>
        <v>117</v>
      </c>
      <c r="F32" s="307">
        <v>9</v>
      </c>
      <c r="G32" s="307"/>
      <c r="H32" s="307"/>
      <c r="I32" s="307"/>
      <c r="J32" s="307"/>
      <c r="K32" s="307"/>
      <c r="L32" s="158"/>
      <c r="M32" s="158"/>
      <c r="N32" s="158"/>
      <c r="O32" s="158"/>
      <c r="P32" s="158"/>
      <c r="Q32" s="159"/>
      <c r="R32" s="74"/>
      <c r="S32" s="74"/>
      <c r="T32" s="74"/>
    </row>
    <row r="33" spans="1:20" x14ac:dyDescent="0.2">
      <c r="A33" s="305" t="str">
        <f>IF(COUNTBLANK(B33)=1," ",COUNTA($B$13:B33))</f>
        <v xml:space="preserve"> </v>
      </c>
      <c r="B33" s="318"/>
      <c r="C33" s="539" t="s">
        <v>544</v>
      </c>
      <c r="D33" s="316" t="s">
        <v>125</v>
      </c>
      <c r="E33" s="304">
        <f>ROUNDUP(E30*F33,2)</f>
        <v>3.25</v>
      </c>
      <c r="F33" s="315">
        <v>0.25</v>
      </c>
      <c r="G33" s="315"/>
      <c r="H33" s="315"/>
      <c r="I33" s="315"/>
      <c r="J33" s="315"/>
      <c r="K33" s="307"/>
      <c r="L33" s="158"/>
      <c r="M33" s="158"/>
      <c r="N33" s="158"/>
      <c r="O33" s="158"/>
      <c r="P33" s="158"/>
      <c r="Q33" s="159"/>
      <c r="R33" s="74"/>
      <c r="S33" s="74"/>
      <c r="T33" s="74"/>
    </row>
    <row r="34" spans="1:20" ht="22.5" x14ac:dyDescent="0.2">
      <c r="A34" s="305">
        <f>IF(COUNTBLANK(B34)=1," ",COUNTA($B$13:B34))</f>
        <v>11</v>
      </c>
      <c r="B34" s="306" t="s">
        <v>47</v>
      </c>
      <c r="C34" s="302" t="s">
        <v>276</v>
      </c>
      <c r="D34" s="303" t="s">
        <v>55</v>
      </c>
      <c r="E34" s="304">
        <v>13</v>
      </c>
      <c r="F34" s="307"/>
      <c r="G34" s="307"/>
      <c r="H34" s="308"/>
      <c r="I34" s="309"/>
      <c r="J34" s="309"/>
      <c r="K34" s="307"/>
      <c r="L34" s="158"/>
      <c r="M34" s="158"/>
      <c r="N34" s="158"/>
      <c r="O34" s="158"/>
      <c r="P34" s="158"/>
      <c r="Q34" s="159"/>
      <c r="R34" s="74"/>
      <c r="S34" s="74"/>
      <c r="T34" s="74"/>
    </row>
    <row r="35" spans="1:20" x14ac:dyDescent="0.2">
      <c r="A35" s="305" t="str">
        <f>IF(COUNTBLANK(B35)=1," ",COUNTA($B$13:B35))</f>
        <v xml:space="preserve"> </v>
      </c>
      <c r="B35" s="318"/>
      <c r="C35" s="338" t="s">
        <v>277</v>
      </c>
      <c r="D35" s="318" t="s">
        <v>64</v>
      </c>
      <c r="E35" s="307">
        <f>E34*F35</f>
        <v>1.3</v>
      </c>
      <c r="F35" s="307">
        <v>0.1</v>
      </c>
      <c r="G35" s="307"/>
      <c r="H35" s="307"/>
      <c r="I35" s="307"/>
      <c r="J35" s="307"/>
      <c r="K35" s="307"/>
      <c r="L35" s="158"/>
      <c r="M35" s="158"/>
      <c r="N35" s="158"/>
      <c r="O35" s="158"/>
      <c r="P35" s="158"/>
      <c r="Q35" s="159"/>
      <c r="R35" s="74"/>
      <c r="S35" s="74"/>
      <c r="T35" s="74"/>
    </row>
    <row r="36" spans="1:20" x14ac:dyDescent="0.2">
      <c r="A36" s="305" t="str">
        <f>IF(COUNTBLANK(B36)=1," ",COUNTA($B$13:B36))</f>
        <v xml:space="preserve"> </v>
      </c>
      <c r="B36" s="318"/>
      <c r="C36" s="338" t="s">
        <v>250</v>
      </c>
      <c r="D36" s="318" t="s">
        <v>64</v>
      </c>
      <c r="E36" s="307">
        <f>E34*F36</f>
        <v>117</v>
      </c>
      <c r="F36" s="307">
        <v>9</v>
      </c>
      <c r="G36" s="307"/>
      <c r="H36" s="307"/>
      <c r="I36" s="307"/>
      <c r="J36" s="307"/>
      <c r="K36" s="307"/>
      <c r="L36" s="158"/>
      <c r="M36" s="158"/>
      <c r="N36" s="158"/>
      <c r="O36" s="158"/>
      <c r="P36" s="158"/>
      <c r="Q36" s="159"/>
      <c r="R36" s="74"/>
      <c r="S36" s="74"/>
      <c r="T36" s="74"/>
    </row>
    <row r="37" spans="1:20" x14ac:dyDescent="0.2">
      <c r="A37" s="305" t="str">
        <f>IF(COUNTBLANK(B37)=1," ",COUNTA($B$13:B37))</f>
        <v xml:space="preserve"> </v>
      </c>
      <c r="B37" s="318"/>
      <c r="C37" s="338" t="s">
        <v>65</v>
      </c>
      <c r="D37" s="318" t="s">
        <v>55</v>
      </c>
      <c r="E37" s="307">
        <f>E34*F37</f>
        <v>14.3</v>
      </c>
      <c r="F37" s="307">
        <v>1.1000000000000001</v>
      </c>
      <c r="G37" s="307"/>
      <c r="H37" s="307"/>
      <c r="I37" s="307"/>
      <c r="J37" s="307"/>
      <c r="K37" s="307"/>
      <c r="L37" s="158"/>
      <c r="M37" s="158"/>
      <c r="N37" s="158"/>
      <c r="O37" s="158"/>
      <c r="P37" s="158"/>
      <c r="Q37" s="159"/>
      <c r="R37" s="74"/>
      <c r="S37" s="74"/>
      <c r="T37" s="74"/>
    </row>
    <row r="38" spans="1:20" x14ac:dyDescent="0.2">
      <c r="A38" s="305" t="str">
        <f>IF(COUNTBLANK(B38)=1," ",COUNTA($B$13:B38))</f>
        <v xml:space="preserve"> </v>
      </c>
      <c r="B38" s="316"/>
      <c r="C38" s="57" t="s">
        <v>232</v>
      </c>
      <c r="D38" s="316" t="s">
        <v>64</v>
      </c>
      <c r="E38" s="304">
        <f>ROUNDUP(E34*F38,0)</f>
        <v>8</v>
      </c>
      <c r="F38" s="315">
        <v>0.6</v>
      </c>
      <c r="G38" s="315"/>
      <c r="H38" s="315"/>
      <c r="I38" s="315"/>
      <c r="J38" s="315"/>
      <c r="K38" s="315"/>
      <c r="L38" s="158"/>
      <c r="M38" s="158"/>
      <c r="N38" s="158"/>
      <c r="O38" s="158"/>
      <c r="P38" s="158"/>
      <c r="Q38" s="159"/>
      <c r="R38" s="74"/>
      <c r="S38" s="74"/>
      <c r="T38" s="74"/>
    </row>
    <row r="39" spans="1:20" x14ac:dyDescent="0.2">
      <c r="A39" s="305" t="str">
        <f>IF(COUNTBLANK(B39)=1," ",COUNTA($B$13:B39))</f>
        <v xml:space="preserve"> </v>
      </c>
      <c r="B39" s="318"/>
      <c r="C39" s="338" t="s">
        <v>278</v>
      </c>
      <c r="D39" s="318" t="s">
        <v>279</v>
      </c>
      <c r="E39" s="307">
        <f>E34*F39</f>
        <v>1.95</v>
      </c>
      <c r="F39" s="307">
        <v>0.15</v>
      </c>
      <c r="G39" s="307"/>
      <c r="H39" s="307"/>
      <c r="I39" s="307"/>
      <c r="J39" s="307"/>
      <c r="K39" s="307"/>
      <c r="L39" s="158"/>
      <c r="M39" s="158"/>
      <c r="N39" s="158"/>
      <c r="O39" s="158"/>
      <c r="P39" s="158"/>
      <c r="Q39" s="159"/>
      <c r="R39" s="74"/>
      <c r="S39" s="74"/>
      <c r="T39" s="74"/>
    </row>
    <row r="40" spans="1:20" ht="22.5" x14ac:dyDescent="0.2">
      <c r="A40" s="305">
        <f>IF(COUNTBLANK(B40)=1," ",COUNTA($B$13:B40))</f>
        <v>12</v>
      </c>
      <c r="B40" s="306" t="s">
        <v>47</v>
      </c>
      <c r="C40" s="302" t="s">
        <v>280</v>
      </c>
      <c r="D40" s="303" t="s">
        <v>55</v>
      </c>
      <c r="E40" s="304">
        <v>1.9</v>
      </c>
      <c r="F40" s="304"/>
      <c r="G40" s="307"/>
      <c r="H40" s="308"/>
      <c r="I40" s="307"/>
      <c r="J40" s="309"/>
      <c r="K40" s="307"/>
      <c r="L40" s="158"/>
      <c r="M40" s="158"/>
      <c r="N40" s="158"/>
      <c r="O40" s="158"/>
      <c r="P40" s="158"/>
      <c r="Q40" s="159"/>
      <c r="R40" s="74"/>
      <c r="S40" s="74"/>
      <c r="T40" s="74"/>
    </row>
    <row r="41" spans="1:20" ht="22.5" x14ac:dyDescent="0.2">
      <c r="A41" s="305">
        <f>IF(COUNTBLANK(B41)=1," ",COUNTA($B$13:B41))</f>
        <v>13</v>
      </c>
      <c r="B41" s="306" t="s">
        <v>47</v>
      </c>
      <c r="C41" s="302" t="s">
        <v>556</v>
      </c>
      <c r="D41" s="303" t="s">
        <v>55</v>
      </c>
      <c r="E41" s="304">
        <v>8.32</v>
      </c>
      <c r="F41" s="304"/>
      <c r="G41" s="307"/>
      <c r="H41" s="308"/>
      <c r="I41" s="307"/>
      <c r="J41" s="309"/>
      <c r="K41" s="307"/>
      <c r="L41" s="158"/>
      <c r="M41" s="158"/>
      <c r="N41" s="158"/>
      <c r="O41" s="158"/>
      <c r="P41" s="158"/>
      <c r="Q41" s="159"/>
      <c r="R41" s="74"/>
      <c r="S41" s="74"/>
      <c r="T41" s="74"/>
    </row>
    <row r="42" spans="1:20" ht="22.5" x14ac:dyDescent="0.2">
      <c r="A42" s="305">
        <f>IF(COUNTBLANK(B42)=1," ",COUNTA($B$13:B42))</f>
        <v>14</v>
      </c>
      <c r="B42" s="306" t="s">
        <v>47</v>
      </c>
      <c r="C42" s="302" t="s">
        <v>281</v>
      </c>
      <c r="D42" s="303" t="s">
        <v>55</v>
      </c>
      <c r="E42" s="304">
        <v>7.2</v>
      </c>
      <c r="F42" s="304"/>
      <c r="G42" s="307"/>
      <c r="H42" s="308"/>
      <c r="I42" s="307"/>
      <c r="J42" s="309"/>
      <c r="K42" s="307"/>
      <c r="L42" s="158"/>
      <c r="M42" s="158"/>
      <c r="N42" s="158"/>
      <c r="O42" s="158"/>
      <c r="P42" s="158"/>
      <c r="Q42" s="159"/>
      <c r="R42" s="74"/>
      <c r="S42" s="74"/>
      <c r="T42" s="74"/>
    </row>
    <row r="43" spans="1:20" x14ac:dyDescent="0.2">
      <c r="A43" s="305">
        <f>IF(COUNTBLANK(B43)=1," ",COUNTA($B$13:B43))</f>
        <v>15</v>
      </c>
      <c r="B43" s="306" t="s">
        <v>47</v>
      </c>
      <c r="C43" s="302" t="s">
        <v>557</v>
      </c>
      <c r="D43" s="303" t="s">
        <v>55</v>
      </c>
      <c r="E43" s="304">
        <v>24</v>
      </c>
      <c r="F43" s="304"/>
      <c r="G43" s="307"/>
      <c r="H43" s="308"/>
      <c r="I43" s="307"/>
      <c r="J43" s="309"/>
      <c r="K43" s="307"/>
      <c r="L43" s="158"/>
      <c r="M43" s="158"/>
      <c r="N43" s="158"/>
      <c r="O43" s="158"/>
      <c r="P43" s="158"/>
      <c r="Q43" s="159"/>
      <c r="R43" s="74"/>
      <c r="S43" s="74"/>
      <c r="T43" s="74"/>
    </row>
    <row r="44" spans="1:20" x14ac:dyDescent="0.2">
      <c r="A44" s="305">
        <f>IF(COUNTBLANK(B44)=1," ",COUNTA($B$13:B44))</f>
        <v>16</v>
      </c>
      <c r="B44" s="306" t="s">
        <v>47</v>
      </c>
      <c r="C44" s="302" t="s">
        <v>558</v>
      </c>
      <c r="D44" s="303" t="s">
        <v>55</v>
      </c>
      <c r="E44" s="304">
        <v>24</v>
      </c>
      <c r="F44" s="304"/>
      <c r="G44" s="307"/>
      <c r="H44" s="308"/>
      <c r="I44" s="307"/>
      <c r="J44" s="309"/>
      <c r="K44" s="307"/>
      <c r="L44" s="158"/>
      <c r="M44" s="158"/>
      <c r="N44" s="158"/>
      <c r="O44" s="158"/>
      <c r="P44" s="158"/>
      <c r="Q44" s="159"/>
      <c r="R44" s="74"/>
      <c r="S44" s="74"/>
      <c r="T44" s="74"/>
    </row>
    <row r="45" spans="1:20" x14ac:dyDescent="0.2">
      <c r="A45" s="305">
        <f>IF(COUNTBLANK(B45)=1," ",COUNTA($B$13:B45))</f>
        <v>17</v>
      </c>
      <c r="B45" s="306" t="s">
        <v>47</v>
      </c>
      <c r="C45" s="302" t="s">
        <v>282</v>
      </c>
      <c r="D45" s="303" t="s">
        <v>49</v>
      </c>
      <c r="E45" s="304">
        <v>16</v>
      </c>
      <c r="F45" s="307"/>
      <c r="G45" s="307"/>
      <c r="H45" s="308"/>
      <c r="I45" s="307"/>
      <c r="J45" s="307"/>
      <c r="K45" s="307"/>
      <c r="L45" s="158"/>
      <c r="M45" s="158"/>
      <c r="N45" s="158"/>
      <c r="O45" s="158"/>
      <c r="P45" s="158"/>
      <c r="Q45" s="159"/>
      <c r="R45" s="74"/>
      <c r="S45" s="74"/>
      <c r="T45" s="74"/>
    </row>
    <row r="46" spans="1:20" x14ac:dyDescent="0.2">
      <c r="A46" s="305">
        <f>IF(COUNTBLANK(B46)=1," ",COUNTA($B$13:B46))</f>
        <v>18</v>
      </c>
      <c r="B46" s="306" t="s">
        <v>47</v>
      </c>
      <c r="C46" s="302" t="s">
        <v>283</v>
      </c>
      <c r="D46" s="303" t="s">
        <v>49</v>
      </c>
      <c r="E46" s="304">
        <v>16</v>
      </c>
      <c r="F46" s="307"/>
      <c r="G46" s="307"/>
      <c r="H46" s="308"/>
      <c r="I46" s="307"/>
      <c r="J46" s="307"/>
      <c r="K46" s="307"/>
      <c r="L46" s="158"/>
      <c r="M46" s="158"/>
      <c r="N46" s="158"/>
      <c r="O46" s="158"/>
      <c r="P46" s="158"/>
      <c r="Q46" s="159"/>
      <c r="R46" s="74"/>
      <c r="S46" s="74"/>
      <c r="T46" s="74"/>
    </row>
    <row r="47" spans="1:20" ht="22.5" x14ac:dyDescent="0.2">
      <c r="A47" s="305" t="str">
        <f>IF(COUNTBLANK(B47)=1," ",COUNTA($B$13:B47))</f>
        <v xml:space="preserve"> </v>
      </c>
      <c r="B47" s="339"/>
      <c r="C47" s="335" t="s">
        <v>284</v>
      </c>
      <c r="D47" s="303"/>
      <c r="E47" s="304"/>
      <c r="F47" s="304"/>
      <c r="G47" s="304"/>
      <c r="H47" s="304"/>
      <c r="I47" s="304"/>
      <c r="J47" s="304"/>
      <c r="K47" s="304"/>
      <c r="L47" s="158"/>
      <c r="M47" s="158"/>
      <c r="N47" s="158"/>
      <c r="O47" s="158"/>
      <c r="P47" s="158"/>
      <c r="Q47" s="159"/>
      <c r="R47" s="74"/>
      <c r="S47" s="74"/>
      <c r="T47" s="74"/>
    </row>
    <row r="48" spans="1:20" ht="22.5" x14ac:dyDescent="0.2">
      <c r="A48" s="305">
        <f>IF(COUNTBLANK(B48)=1," ",COUNTA($B$13:B48))</f>
        <v>19</v>
      </c>
      <c r="B48" s="306" t="s">
        <v>47</v>
      </c>
      <c r="C48" s="302" t="s">
        <v>285</v>
      </c>
      <c r="D48" s="303" t="s">
        <v>55</v>
      </c>
      <c r="E48" s="304">
        <v>4.8</v>
      </c>
      <c r="F48" s="304"/>
      <c r="G48" s="307"/>
      <c r="H48" s="308"/>
      <c r="I48" s="307"/>
      <c r="J48" s="309"/>
      <c r="K48" s="307"/>
      <c r="L48" s="158"/>
      <c r="M48" s="158"/>
      <c r="N48" s="158"/>
      <c r="O48" s="158"/>
      <c r="P48" s="158"/>
      <c r="Q48" s="159"/>
      <c r="R48" s="74"/>
      <c r="S48" s="74"/>
      <c r="T48" s="74"/>
    </row>
    <row r="49" spans="1:20" x14ac:dyDescent="0.2">
      <c r="A49" s="305">
        <f>IF(COUNTBLANK(B49)=1," ",COUNTA($B$13:B49))</f>
        <v>20</v>
      </c>
      <c r="B49" s="306" t="s">
        <v>47</v>
      </c>
      <c r="C49" s="302" t="s">
        <v>286</v>
      </c>
      <c r="D49" s="303" t="s">
        <v>49</v>
      </c>
      <c r="E49" s="304">
        <v>16</v>
      </c>
      <c r="F49" s="304"/>
      <c r="G49" s="307"/>
      <c r="H49" s="308"/>
      <c r="I49" s="307"/>
      <c r="J49" s="309"/>
      <c r="K49" s="307"/>
      <c r="L49" s="158"/>
      <c r="M49" s="158"/>
      <c r="N49" s="158"/>
      <c r="O49" s="158"/>
      <c r="P49" s="158"/>
      <c r="Q49" s="159"/>
      <c r="R49" s="74"/>
      <c r="S49" s="74"/>
      <c r="T49" s="74"/>
    </row>
    <row r="50" spans="1:20" ht="33.75" x14ac:dyDescent="0.2">
      <c r="A50" s="305">
        <f>IF(COUNTBLANK(B50)=1," ",COUNTA($B$13:B50))</f>
        <v>21</v>
      </c>
      <c r="B50" s="306" t="s">
        <v>47</v>
      </c>
      <c r="C50" s="302" t="s">
        <v>560</v>
      </c>
      <c r="D50" s="303" t="s">
        <v>55</v>
      </c>
      <c r="E50" s="304">
        <v>18.399999999999999</v>
      </c>
      <c r="F50" s="304"/>
      <c r="G50" s="307"/>
      <c r="H50" s="308"/>
      <c r="I50" s="307"/>
      <c r="J50" s="309"/>
      <c r="K50" s="307"/>
      <c r="L50" s="158"/>
      <c r="M50" s="158"/>
      <c r="N50" s="158"/>
      <c r="O50" s="158"/>
      <c r="P50" s="158"/>
      <c r="Q50" s="159"/>
      <c r="R50" s="74"/>
      <c r="S50" s="74"/>
      <c r="T50" s="74"/>
    </row>
    <row r="51" spans="1:20" x14ac:dyDescent="0.2">
      <c r="A51" s="305">
        <f>IF(COUNTBLANK(B51)=1," ",COUNTA($B$13:B51))</f>
        <v>22</v>
      </c>
      <c r="B51" s="306" t="s">
        <v>47</v>
      </c>
      <c r="C51" s="302" t="s">
        <v>287</v>
      </c>
      <c r="D51" s="303" t="s">
        <v>49</v>
      </c>
      <c r="E51" s="304">
        <v>16</v>
      </c>
      <c r="F51" s="304"/>
      <c r="G51" s="307"/>
      <c r="H51" s="308"/>
      <c r="I51" s="307"/>
      <c r="J51" s="309"/>
      <c r="K51" s="307"/>
      <c r="L51" s="158"/>
      <c r="M51" s="158"/>
      <c r="N51" s="158"/>
      <c r="O51" s="158"/>
      <c r="P51" s="158"/>
      <c r="Q51" s="159"/>
      <c r="R51" s="74"/>
      <c r="S51" s="74"/>
      <c r="T51" s="74"/>
    </row>
    <row r="52" spans="1:20" ht="22.5" x14ac:dyDescent="0.2">
      <c r="A52" s="305">
        <f>IF(COUNTBLANK(B52)=1," ",COUNTA($B$13:B52))</f>
        <v>23</v>
      </c>
      <c r="B52" s="306" t="s">
        <v>47</v>
      </c>
      <c r="C52" s="302" t="s">
        <v>288</v>
      </c>
      <c r="D52" s="303" t="s">
        <v>49</v>
      </c>
      <c r="E52" s="304">
        <v>32.32</v>
      </c>
      <c r="F52" s="304"/>
      <c r="G52" s="307"/>
      <c r="H52" s="308"/>
      <c r="I52" s="307"/>
      <c r="J52" s="309"/>
      <c r="K52" s="307"/>
      <c r="L52" s="158"/>
      <c r="M52" s="158"/>
      <c r="N52" s="158"/>
      <c r="O52" s="158"/>
      <c r="P52" s="158"/>
      <c r="Q52" s="159"/>
      <c r="R52" s="74"/>
      <c r="S52" s="74"/>
      <c r="T52" s="74"/>
    </row>
    <row r="53" spans="1:20" ht="22.5" x14ac:dyDescent="0.2">
      <c r="A53" s="305">
        <f>IF(COUNTBLANK(B53)=1," ",COUNTA($B$13:B53))</f>
        <v>24</v>
      </c>
      <c r="B53" s="306" t="s">
        <v>47</v>
      </c>
      <c r="C53" s="302" t="s">
        <v>289</v>
      </c>
      <c r="D53" s="303" t="s">
        <v>78</v>
      </c>
      <c r="E53" s="304">
        <v>3</v>
      </c>
      <c r="F53" s="304"/>
      <c r="G53" s="307"/>
      <c r="H53" s="308"/>
      <c r="I53" s="307"/>
      <c r="J53" s="309"/>
      <c r="K53" s="307"/>
      <c r="L53" s="158"/>
      <c r="M53" s="158"/>
      <c r="N53" s="158"/>
      <c r="O53" s="158"/>
      <c r="P53" s="158"/>
      <c r="Q53" s="159"/>
      <c r="R53" s="74"/>
      <c r="S53" s="74"/>
      <c r="T53" s="74"/>
    </row>
    <row r="54" spans="1:20" x14ac:dyDescent="0.2">
      <c r="A54" s="305" t="str">
        <f>IF(COUNTBLANK(B54)=1," ",COUNTA($B$13:B54))</f>
        <v xml:space="preserve"> </v>
      </c>
      <c r="B54" s="316"/>
      <c r="C54" s="332" t="s">
        <v>290</v>
      </c>
      <c r="D54" s="303"/>
      <c r="E54" s="304"/>
      <c r="F54" s="304"/>
      <c r="G54" s="304"/>
      <c r="H54" s="342"/>
      <c r="I54" s="343"/>
      <c r="J54" s="304"/>
      <c r="K54" s="304"/>
      <c r="L54" s="158"/>
      <c r="M54" s="158"/>
      <c r="N54" s="158"/>
      <c r="O54" s="158"/>
      <c r="P54" s="158"/>
      <c r="Q54" s="159"/>
      <c r="R54" s="74"/>
      <c r="S54" s="74"/>
      <c r="T54" s="74"/>
    </row>
    <row r="55" spans="1:20" ht="22.5" x14ac:dyDescent="0.2">
      <c r="A55" s="305">
        <f>IF(COUNTBLANK(B55)=1," ",COUNTA($B$13:B55))</f>
        <v>25</v>
      </c>
      <c r="B55" s="306" t="s">
        <v>47</v>
      </c>
      <c r="C55" s="302" t="s">
        <v>291</v>
      </c>
      <c r="D55" s="303" t="s">
        <v>78</v>
      </c>
      <c r="E55" s="304">
        <v>1</v>
      </c>
      <c r="F55" s="304"/>
      <c r="G55" s="307"/>
      <c r="H55" s="308"/>
      <c r="I55" s="307"/>
      <c r="J55" s="307"/>
      <c r="K55" s="307"/>
      <c r="L55" s="158"/>
      <c r="M55" s="158"/>
      <c r="N55" s="158"/>
      <c r="O55" s="158"/>
      <c r="P55" s="158"/>
      <c r="Q55" s="159"/>
      <c r="R55" s="74"/>
      <c r="S55" s="74"/>
      <c r="T55" s="74"/>
    </row>
    <row r="56" spans="1:20" ht="22.5" x14ac:dyDescent="0.2">
      <c r="A56" s="305">
        <f>IF(COUNTBLANK(B56)=1," ",COUNTA($B$13:B56))</f>
        <v>26</v>
      </c>
      <c r="B56" s="306" t="s">
        <v>47</v>
      </c>
      <c r="C56" s="302" t="s">
        <v>292</v>
      </c>
      <c r="D56" s="303" t="s">
        <v>78</v>
      </c>
      <c r="E56" s="304">
        <v>6</v>
      </c>
      <c r="F56" s="304"/>
      <c r="G56" s="307"/>
      <c r="H56" s="308"/>
      <c r="I56" s="307"/>
      <c r="J56" s="307"/>
      <c r="K56" s="307"/>
      <c r="L56" s="158"/>
      <c r="M56" s="158"/>
      <c r="N56" s="158"/>
      <c r="O56" s="158"/>
      <c r="P56" s="158"/>
      <c r="Q56" s="159"/>
      <c r="R56" s="74"/>
      <c r="S56" s="74"/>
      <c r="T56" s="74"/>
    </row>
    <row r="57" spans="1:20" ht="22.5" x14ac:dyDescent="0.2">
      <c r="A57" s="305" t="str">
        <f>IF(COUNTBLANK(B57)=1," ",COUNTA($B$13:B57))</f>
        <v xml:space="preserve"> </v>
      </c>
      <c r="B57" s="303"/>
      <c r="C57" s="302" t="s">
        <v>293</v>
      </c>
      <c r="D57" s="303" t="s">
        <v>64</v>
      </c>
      <c r="E57" s="304">
        <v>8.1</v>
      </c>
      <c r="F57" s="304"/>
      <c r="G57" s="304"/>
      <c r="H57" s="342"/>
      <c r="I57" s="343"/>
      <c r="J57" s="304"/>
      <c r="K57" s="304"/>
      <c r="L57" s="158"/>
      <c r="M57" s="158"/>
      <c r="N57" s="158"/>
      <c r="O57" s="158"/>
      <c r="P57" s="158"/>
      <c r="Q57" s="159"/>
      <c r="R57" s="74"/>
      <c r="S57" s="74"/>
      <c r="T57" s="74"/>
    </row>
    <row r="58" spans="1:20" x14ac:dyDescent="0.2">
      <c r="A58" s="305" t="str">
        <f>IF(COUNTBLANK(B58)=1," ",COUNTA($B$13:B58))</f>
        <v xml:space="preserve"> </v>
      </c>
      <c r="B58" s="303"/>
      <c r="C58" s="302" t="s">
        <v>294</v>
      </c>
      <c r="D58" s="303" t="s">
        <v>231</v>
      </c>
      <c r="E58" s="304">
        <v>0.5</v>
      </c>
      <c r="F58" s="304"/>
      <c r="G58" s="304"/>
      <c r="H58" s="342"/>
      <c r="I58" s="343"/>
      <c r="J58" s="304"/>
      <c r="K58" s="304"/>
      <c r="L58" s="158"/>
      <c r="M58" s="158"/>
      <c r="N58" s="158"/>
      <c r="O58" s="158"/>
      <c r="P58" s="158"/>
      <c r="Q58" s="159"/>
      <c r="R58" s="74"/>
      <c r="S58" s="74"/>
      <c r="T58" s="74"/>
    </row>
    <row r="59" spans="1:20" x14ac:dyDescent="0.2">
      <c r="A59" s="305" t="str">
        <f>IF(COUNTBLANK(B59)=1," ",COUNTA($B$13:B59))</f>
        <v xml:space="preserve"> </v>
      </c>
      <c r="B59" s="303"/>
      <c r="C59" s="302" t="s">
        <v>295</v>
      </c>
      <c r="D59" s="303" t="s">
        <v>78</v>
      </c>
      <c r="E59" s="304">
        <v>36</v>
      </c>
      <c r="F59" s="304"/>
      <c r="G59" s="304"/>
      <c r="H59" s="342"/>
      <c r="I59" s="343"/>
      <c r="J59" s="304"/>
      <c r="K59" s="304"/>
      <c r="L59" s="158"/>
      <c r="M59" s="158"/>
      <c r="N59" s="158"/>
      <c r="O59" s="158"/>
      <c r="P59" s="158"/>
      <c r="Q59" s="159"/>
      <c r="R59" s="74"/>
      <c r="S59" s="74"/>
      <c r="T59" s="74"/>
    </row>
    <row r="60" spans="1:20" ht="22.5" x14ac:dyDescent="0.2">
      <c r="A60" s="305" t="str">
        <f>IF(COUNTBLANK(B60)=1," ",COUNTA($B$13:B60))</f>
        <v xml:space="preserve"> </v>
      </c>
      <c r="B60" s="303"/>
      <c r="C60" s="302" t="s">
        <v>296</v>
      </c>
      <c r="D60" s="303" t="s">
        <v>64</v>
      </c>
      <c r="E60" s="304">
        <v>8.3000000000000007</v>
      </c>
      <c r="F60" s="304"/>
      <c r="G60" s="304"/>
      <c r="H60" s="304"/>
      <c r="I60" s="304"/>
      <c r="J60" s="304"/>
      <c r="K60" s="304"/>
      <c r="L60" s="158"/>
      <c r="M60" s="158"/>
      <c r="N60" s="158"/>
      <c r="O60" s="158"/>
      <c r="P60" s="158"/>
      <c r="Q60" s="159"/>
      <c r="R60" s="74"/>
      <c r="S60" s="74"/>
      <c r="T60" s="74"/>
    </row>
    <row r="61" spans="1:20" ht="22.5" x14ac:dyDescent="0.2">
      <c r="A61" s="305" t="str">
        <f>IF(COUNTBLANK(B61)=1," ",COUNTA($B$13:B61))</f>
        <v xml:space="preserve"> </v>
      </c>
      <c r="B61" s="303"/>
      <c r="C61" s="302" t="s">
        <v>297</v>
      </c>
      <c r="D61" s="303" t="s">
        <v>76</v>
      </c>
      <c r="E61" s="304">
        <v>0.1</v>
      </c>
      <c r="F61" s="304"/>
      <c r="G61" s="304"/>
      <c r="H61" s="304"/>
      <c r="I61" s="304"/>
      <c r="J61" s="304"/>
      <c r="K61" s="304"/>
      <c r="L61" s="158"/>
      <c r="M61" s="158"/>
      <c r="N61" s="158"/>
      <c r="O61" s="158"/>
      <c r="P61" s="158"/>
      <c r="Q61" s="159"/>
      <c r="R61" s="74"/>
      <c r="S61" s="74"/>
      <c r="T61" s="74"/>
    </row>
    <row r="62" spans="1:20" ht="22.5" x14ac:dyDescent="0.2">
      <c r="A62" s="305" t="str">
        <f>IF(COUNTBLANK(B62)=1," ",COUNTA($B$13:B62))</f>
        <v xml:space="preserve"> </v>
      </c>
      <c r="B62" s="303"/>
      <c r="C62" s="302" t="s">
        <v>559</v>
      </c>
      <c r="D62" s="303" t="s">
        <v>49</v>
      </c>
      <c r="E62" s="304">
        <v>9</v>
      </c>
      <c r="F62" s="304"/>
      <c r="G62" s="304"/>
      <c r="H62" s="304"/>
      <c r="I62" s="304"/>
      <c r="J62" s="304"/>
      <c r="K62" s="304"/>
      <c r="L62" s="158"/>
      <c r="M62" s="158"/>
      <c r="N62" s="158"/>
      <c r="O62" s="158"/>
      <c r="P62" s="158"/>
      <c r="Q62" s="159"/>
      <c r="R62" s="74"/>
      <c r="S62" s="74"/>
      <c r="T62" s="74"/>
    </row>
    <row r="63" spans="1:20" ht="22.5" x14ac:dyDescent="0.2">
      <c r="A63" s="305" t="str">
        <f>IF(COUNTBLANK(B63)=1," ",COUNTA($B$13:B63))</f>
        <v xml:space="preserve"> </v>
      </c>
      <c r="B63" s="303"/>
      <c r="C63" s="302" t="s">
        <v>298</v>
      </c>
      <c r="D63" s="303" t="s">
        <v>55</v>
      </c>
      <c r="E63" s="304">
        <v>1.5</v>
      </c>
      <c r="F63" s="304"/>
      <c r="G63" s="304"/>
      <c r="H63" s="304"/>
      <c r="I63" s="304"/>
      <c r="J63" s="304"/>
      <c r="K63" s="304"/>
      <c r="L63" s="158"/>
      <c r="M63" s="158"/>
      <c r="N63" s="158"/>
      <c r="O63" s="158"/>
      <c r="P63" s="158"/>
      <c r="Q63" s="159"/>
      <c r="R63" s="74"/>
      <c r="S63" s="74"/>
      <c r="T63" s="74"/>
    </row>
    <row r="64" spans="1:20" ht="22.5" x14ac:dyDescent="0.2">
      <c r="A64" s="305" t="str">
        <f>IF(COUNTBLANK(B64)=1," ",COUNTA($B$13:B64))</f>
        <v xml:space="preserve"> </v>
      </c>
      <c r="B64" s="335"/>
      <c r="C64" s="335" t="s">
        <v>299</v>
      </c>
      <c r="D64" s="335"/>
      <c r="E64" s="333"/>
      <c r="F64" s="333"/>
      <c r="G64" s="333"/>
      <c r="H64" s="333"/>
      <c r="I64" s="333"/>
      <c r="J64" s="304"/>
      <c r="K64" s="304"/>
      <c r="L64" s="158"/>
      <c r="M64" s="158"/>
      <c r="N64" s="158"/>
      <c r="O64" s="158"/>
      <c r="P64" s="158"/>
      <c r="Q64" s="159"/>
      <c r="R64" s="74"/>
      <c r="S64" s="74"/>
      <c r="T64" s="74"/>
    </row>
    <row r="65" spans="1:20" ht="22.5" x14ac:dyDescent="0.2">
      <c r="A65" s="305" t="str">
        <f>IF(COUNTBLANK(B65)=1," ",COUNTA($B$13:B65))</f>
        <v xml:space="preserve"> </v>
      </c>
      <c r="B65" s="316"/>
      <c r="C65" s="303" t="s">
        <v>300</v>
      </c>
      <c r="D65" s="303" t="s">
        <v>78</v>
      </c>
      <c r="E65" s="304">
        <v>10</v>
      </c>
      <c r="F65" s="304"/>
      <c r="G65" s="342"/>
      <c r="H65" s="342"/>
      <c r="I65" s="342"/>
      <c r="J65" s="304"/>
      <c r="K65" s="304"/>
      <c r="L65" s="158"/>
      <c r="M65" s="158"/>
      <c r="N65" s="158"/>
      <c r="O65" s="158"/>
      <c r="P65" s="158"/>
      <c r="Q65" s="159"/>
      <c r="R65" s="74"/>
      <c r="S65" s="74"/>
      <c r="T65" s="74"/>
    </row>
    <row r="66" spans="1:20" ht="22.5" x14ac:dyDescent="0.2">
      <c r="A66" s="305">
        <f>IF(COUNTBLANK(B66)=1," ",COUNTA($B$13:B66))</f>
        <v>27</v>
      </c>
      <c r="B66" s="306" t="s">
        <v>47</v>
      </c>
      <c r="C66" s="302" t="s">
        <v>301</v>
      </c>
      <c r="D66" s="303" t="s">
        <v>78</v>
      </c>
      <c r="E66" s="304">
        <v>10</v>
      </c>
      <c r="F66" s="304"/>
      <c r="G66" s="307"/>
      <c r="H66" s="308"/>
      <c r="I66" s="307"/>
      <c r="J66" s="307"/>
      <c r="K66" s="307"/>
      <c r="L66" s="158"/>
      <c r="M66" s="158"/>
      <c r="N66" s="158"/>
      <c r="O66" s="158"/>
      <c r="P66" s="158"/>
      <c r="Q66" s="159"/>
      <c r="R66" s="74"/>
      <c r="S66" s="74"/>
      <c r="T66" s="74"/>
    </row>
    <row r="67" spans="1:20" ht="22.5" x14ac:dyDescent="0.2">
      <c r="A67" s="305" t="str">
        <f>IF(COUNTBLANK(B67)=1," ",COUNTA($B$13:B67))</f>
        <v xml:space="preserve"> </v>
      </c>
      <c r="B67" s="303"/>
      <c r="C67" s="302" t="s">
        <v>302</v>
      </c>
      <c r="D67" s="303" t="s">
        <v>64</v>
      </c>
      <c r="E67" s="304">
        <v>60.39</v>
      </c>
      <c r="F67" s="304"/>
      <c r="G67" s="307"/>
      <c r="H67" s="307"/>
      <c r="I67" s="307"/>
      <c r="J67" s="307"/>
      <c r="K67" s="307"/>
      <c r="L67" s="158"/>
      <c r="M67" s="158"/>
      <c r="N67" s="158"/>
      <c r="O67" s="158"/>
      <c r="P67" s="158"/>
      <c r="Q67" s="159"/>
      <c r="R67" s="74"/>
      <c r="S67" s="74"/>
      <c r="T67" s="74"/>
    </row>
    <row r="68" spans="1:20" x14ac:dyDescent="0.2">
      <c r="A68" s="305" t="str">
        <f>IF(COUNTBLANK(B68)=1," ",COUNTA($B$13:B68))</f>
        <v xml:space="preserve"> </v>
      </c>
      <c r="B68" s="316"/>
      <c r="C68" s="302" t="s">
        <v>303</v>
      </c>
      <c r="D68" s="303" t="s">
        <v>64</v>
      </c>
      <c r="E68" s="304">
        <v>5.6159999999999997</v>
      </c>
      <c r="F68" s="304"/>
      <c r="G68" s="342"/>
      <c r="H68" s="342"/>
      <c r="I68" s="342"/>
      <c r="J68" s="307"/>
      <c r="K68" s="304"/>
      <c r="L68" s="158"/>
      <c r="M68" s="158"/>
      <c r="N68" s="158"/>
      <c r="O68" s="158"/>
      <c r="P68" s="158"/>
      <c r="Q68" s="159"/>
      <c r="R68" s="74"/>
      <c r="S68" s="74"/>
      <c r="T68" s="74"/>
    </row>
    <row r="69" spans="1:20" x14ac:dyDescent="0.2">
      <c r="A69" s="305" t="str">
        <f>IF(COUNTBLANK(B69)=1," ",COUNTA($B$13:B69))</f>
        <v xml:space="preserve"> </v>
      </c>
      <c r="B69" s="316"/>
      <c r="C69" s="302" t="s">
        <v>304</v>
      </c>
      <c r="D69" s="303" t="s">
        <v>78</v>
      </c>
      <c r="E69" s="304">
        <v>20</v>
      </c>
      <c r="F69" s="304"/>
      <c r="G69" s="342"/>
      <c r="H69" s="342"/>
      <c r="I69" s="342"/>
      <c r="J69" s="304"/>
      <c r="K69" s="304"/>
      <c r="L69" s="158"/>
      <c r="M69" s="158"/>
      <c r="N69" s="158"/>
      <c r="O69" s="158"/>
      <c r="P69" s="158"/>
      <c r="Q69" s="159"/>
      <c r="R69" s="74"/>
      <c r="S69" s="74"/>
      <c r="T69" s="74"/>
    </row>
    <row r="70" spans="1:20" ht="22.5" x14ac:dyDescent="0.2">
      <c r="A70" s="305" t="str">
        <f>IF(COUNTBLANK(B70)=1," ",COUNTA($B$13:B70))</f>
        <v xml:space="preserve"> </v>
      </c>
      <c r="B70" s="316"/>
      <c r="C70" s="302" t="s">
        <v>305</v>
      </c>
      <c r="D70" s="303" t="s">
        <v>64</v>
      </c>
      <c r="E70" s="304">
        <v>678</v>
      </c>
      <c r="F70" s="304"/>
      <c r="G70" s="342"/>
      <c r="H70" s="342"/>
      <c r="I70" s="342"/>
      <c r="J70" s="307"/>
      <c r="K70" s="304"/>
      <c r="L70" s="158"/>
      <c r="M70" s="158"/>
      <c r="N70" s="158"/>
      <c r="O70" s="158"/>
      <c r="P70" s="158"/>
      <c r="Q70" s="159"/>
      <c r="R70" s="74"/>
      <c r="S70" s="74"/>
      <c r="T70" s="74"/>
    </row>
    <row r="71" spans="1:20" x14ac:dyDescent="0.2">
      <c r="A71" s="305" t="str">
        <f>IF(COUNTBLANK(B71)=1," ",COUNTA($B$13:B71))</f>
        <v xml:space="preserve"> </v>
      </c>
      <c r="B71" s="316"/>
      <c r="C71" s="302" t="s">
        <v>306</v>
      </c>
      <c r="D71" s="303" t="s">
        <v>64</v>
      </c>
      <c r="E71" s="304">
        <v>34.32</v>
      </c>
      <c r="F71" s="304"/>
      <c r="G71" s="342"/>
      <c r="H71" s="342"/>
      <c r="I71" s="342"/>
      <c r="J71" s="307"/>
      <c r="K71" s="304"/>
      <c r="L71" s="158"/>
      <c r="M71" s="158"/>
      <c r="N71" s="158"/>
      <c r="O71" s="158"/>
      <c r="P71" s="158"/>
      <c r="Q71" s="159"/>
      <c r="R71" s="74"/>
      <c r="S71" s="74"/>
      <c r="T71" s="74"/>
    </row>
    <row r="72" spans="1:20" x14ac:dyDescent="0.2">
      <c r="A72" s="305" t="str">
        <f>IF(COUNTBLANK(B72)=1," ",COUNTA($B$13:B72))</f>
        <v xml:space="preserve"> </v>
      </c>
      <c r="B72" s="316"/>
      <c r="C72" s="302" t="s">
        <v>307</v>
      </c>
      <c r="D72" s="303" t="s">
        <v>78</v>
      </c>
      <c r="E72" s="304">
        <v>40</v>
      </c>
      <c r="F72" s="304"/>
      <c r="G72" s="342"/>
      <c r="H72" s="342"/>
      <c r="I72" s="342"/>
      <c r="J72" s="304"/>
      <c r="K72" s="304"/>
      <c r="L72" s="158"/>
      <c r="M72" s="158"/>
      <c r="N72" s="158"/>
      <c r="O72" s="158"/>
      <c r="P72" s="158"/>
      <c r="Q72" s="159"/>
      <c r="R72" s="74"/>
      <c r="S72" s="74"/>
      <c r="T72" s="74"/>
    </row>
    <row r="73" spans="1:20" ht="33.75" x14ac:dyDescent="0.2">
      <c r="A73" s="305" t="str">
        <f>IF(COUNTBLANK(B73)=1," ",COUNTA($B$13:B73))</f>
        <v xml:space="preserve"> </v>
      </c>
      <c r="B73" s="316"/>
      <c r="C73" s="302" t="s">
        <v>308</v>
      </c>
      <c r="D73" s="303" t="s">
        <v>64</v>
      </c>
      <c r="E73" s="304">
        <v>51</v>
      </c>
      <c r="F73" s="304"/>
      <c r="G73" s="304"/>
      <c r="H73" s="304"/>
      <c r="I73" s="304"/>
      <c r="J73" s="304"/>
      <c r="K73" s="304"/>
      <c r="L73" s="158"/>
      <c r="M73" s="158"/>
      <c r="N73" s="158"/>
      <c r="O73" s="158"/>
      <c r="P73" s="158"/>
      <c r="Q73" s="159"/>
      <c r="R73" s="74"/>
      <c r="S73" s="74"/>
      <c r="T73" s="74"/>
    </row>
    <row r="74" spans="1:20" x14ac:dyDescent="0.2">
      <c r="A74" s="305" t="str">
        <f>IF(COUNTBLANK(B74)=1," ",COUNTA($B$13:B74))</f>
        <v xml:space="preserve"> </v>
      </c>
      <c r="B74" s="316"/>
      <c r="C74" s="302" t="s">
        <v>309</v>
      </c>
      <c r="D74" s="303" t="s">
        <v>78</v>
      </c>
      <c r="E74" s="304">
        <v>120</v>
      </c>
      <c r="F74" s="304"/>
      <c r="G74" s="342"/>
      <c r="H74" s="342"/>
      <c r="I74" s="342"/>
      <c r="J74" s="304"/>
      <c r="K74" s="304"/>
      <c r="L74" s="158"/>
      <c r="M74" s="158"/>
      <c r="N74" s="158"/>
      <c r="O74" s="158"/>
      <c r="P74" s="158"/>
      <c r="Q74" s="159"/>
      <c r="R74" s="74"/>
      <c r="S74" s="74"/>
      <c r="T74" s="74"/>
    </row>
    <row r="75" spans="1:20" x14ac:dyDescent="0.2">
      <c r="A75" s="305">
        <f>IF(COUNTBLANK(B75)=1," ",COUNTA($B$13:B75))</f>
        <v>28</v>
      </c>
      <c r="B75" s="306" t="s">
        <v>47</v>
      </c>
      <c r="C75" s="302" t="s">
        <v>310</v>
      </c>
      <c r="D75" s="303" t="s">
        <v>55</v>
      </c>
      <c r="E75" s="304">
        <v>157</v>
      </c>
      <c r="F75" s="307"/>
      <c r="G75" s="307"/>
      <c r="H75" s="308"/>
      <c r="I75" s="309"/>
      <c r="J75" s="307"/>
      <c r="K75" s="307"/>
      <c r="L75" s="158"/>
      <c r="M75" s="158"/>
      <c r="N75" s="158"/>
      <c r="O75" s="158"/>
      <c r="P75" s="158"/>
      <c r="Q75" s="159"/>
      <c r="R75" s="74"/>
      <c r="S75" s="74"/>
      <c r="T75" s="74"/>
    </row>
    <row r="76" spans="1:20" x14ac:dyDescent="0.2">
      <c r="A76" s="305" t="str">
        <f>IF(COUNTBLANK(B76)=1," ",COUNTA($B$13:B76))</f>
        <v xml:space="preserve"> </v>
      </c>
      <c r="B76" s="318"/>
      <c r="C76" s="340" t="s">
        <v>555</v>
      </c>
      <c r="D76" s="318" t="s">
        <v>64</v>
      </c>
      <c r="E76" s="307">
        <f>E75*F76</f>
        <v>62.800000000000004</v>
      </c>
      <c r="F76" s="307">
        <v>0.4</v>
      </c>
      <c r="G76" s="307"/>
      <c r="H76" s="307"/>
      <c r="I76" s="307"/>
      <c r="J76" s="307"/>
      <c r="K76" s="307"/>
      <c r="L76" s="158"/>
      <c r="M76" s="158"/>
      <c r="N76" s="158"/>
      <c r="O76" s="158"/>
      <c r="P76" s="158"/>
      <c r="Q76" s="159"/>
      <c r="R76" s="74"/>
      <c r="S76" s="74"/>
      <c r="T76" s="74"/>
    </row>
    <row r="77" spans="1:20" x14ac:dyDescent="0.2">
      <c r="A77" s="305" t="str">
        <f>IF(COUNTBLANK(B77)=1," ",COUNTA($B$13:B77))</f>
        <v xml:space="preserve"> </v>
      </c>
      <c r="B77" s="316"/>
      <c r="C77" s="302" t="s">
        <v>311</v>
      </c>
      <c r="D77" s="303"/>
      <c r="E77" s="304"/>
      <c r="F77" s="304"/>
      <c r="G77" s="342"/>
      <c r="H77" s="342"/>
      <c r="I77" s="342"/>
      <c r="J77" s="304"/>
      <c r="K77" s="304"/>
      <c r="L77" s="158"/>
      <c r="M77" s="158"/>
      <c r="N77" s="158"/>
      <c r="O77" s="158"/>
      <c r="P77" s="158"/>
      <c r="Q77" s="159"/>
      <c r="R77" s="74"/>
      <c r="S77" s="74"/>
      <c r="T77" s="74"/>
    </row>
    <row r="78" spans="1:20" x14ac:dyDescent="0.2">
      <c r="A78" s="305">
        <f>IF(COUNTBLANK(B78)=1," ",COUNTA($B$13:B78))</f>
        <v>29</v>
      </c>
      <c r="B78" s="306" t="s">
        <v>47</v>
      </c>
      <c r="C78" s="302" t="s">
        <v>312</v>
      </c>
      <c r="D78" s="303" t="s">
        <v>49</v>
      </c>
      <c r="E78" s="304">
        <v>80</v>
      </c>
      <c r="F78" s="304"/>
      <c r="G78" s="307"/>
      <c r="H78" s="308"/>
      <c r="I78" s="309"/>
      <c r="J78" s="307"/>
      <c r="K78" s="307"/>
      <c r="L78" s="158"/>
      <c r="M78" s="158"/>
      <c r="N78" s="158"/>
      <c r="O78" s="158"/>
      <c r="P78" s="158"/>
      <c r="Q78" s="159"/>
      <c r="R78" s="74"/>
      <c r="S78" s="74"/>
      <c r="T78" s="74"/>
    </row>
    <row r="79" spans="1:20" ht="22.5" x14ac:dyDescent="0.2">
      <c r="A79" s="305" t="str">
        <f>IF(COUNTBLANK(B79)=1," ",COUNTA($B$13:B79))</f>
        <v xml:space="preserve"> </v>
      </c>
      <c r="B79" s="316"/>
      <c r="C79" s="302" t="s">
        <v>313</v>
      </c>
      <c r="D79" s="303" t="s">
        <v>64</v>
      </c>
      <c r="E79" s="304">
        <v>59</v>
      </c>
      <c r="F79" s="304"/>
      <c r="G79" s="342"/>
      <c r="H79" s="342"/>
      <c r="I79" s="343"/>
      <c r="J79" s="304"/>
      <c r="K79" s="304"/>
      <c r="L79" s="158"/>
      <c r="M79" s="158"/>
      <c r="N79" s="158"/>
      <c r="O79" s="158"/>
      <c r="P79" s="158"/>
      <c r="Q79" s="159"/>
      <c r="R79" s="74"/>
      <c r="S79" s="74"/>
      <c r="T79" s="74"/>
    </row>
    <row r="80" spans="1:20" x14ac:dyDescent="0.2">
      <c r="A80" s="305" t="str">
        <f>IF(COUNTBLANK(B80)=1," ",COUNTA($B$13:B80))</f>
        <v xml:space="preserve"> </v>
      </c>
      <c r="B80" s="316"/>
      <c r="C80" s="302" t="s">
        <v>314</v>
      </c>
      <c r="D80" s="303" t="s">
        <v>78</v>
      </c>
      <c r="E80" s="304">
        <v>160</v>
      </c>
      <c r="F80" s="304"/>
      <c r="G80" s="342"/>
      <c r="H80" s="342"/>
      <c r="I80" s="343"/>
      <c r="J80" s="304"/>
      <c r="K80" s="304"/>
      <c r="L80" s="158"/>
      <c r="M80" s="158"/>
      <c r="N80" s="158"/>
      <c r="O80" s="158"/>
      <c r="P80" s="158"/>
      <c r="Q80" s="159"/>
      <c r="R80" s="74"/>
      <c r="S80" s="74"/>
      <c r="T80" s="74"/>
    </row>
    <row r="81" spans="1:20" ht="22.5" x14ac:dyDescent="0.2">
      <c r="A81" s="305" t="str">
        <f>IF(COUNTBLANK(B81)=1," ",COUNTA($B$13:B81))</f>
        <v xml:space="preserve"> </v>
      </c>
      <c r="B81" s="316"/>
      <c r="C81" s="302" t="s">
        <v>315</v>
      </c>
      <c r="D81" s="303" t="s">
        <v>64</v>
      </c>
      <c r="E81" s="304">
        <v>75</v>
      </c>
      <c r="F81" s="304"/>
      <c r="G81" s="342"/>
      <c r="H81" s="342"/>
      <c r="I81" s="343"/>
      <c r="J81" s="304"/>
      <c r="K81" s="304"/>
      <c r="L81" s="158"/>
      <c r="M81" s="158"/>
      <c r="N81" s="158"/>
      <c r="O81" s="158"/>
      <c r="P81" s="158"/>
      <c r="Q81" s="159"/>
      <c r="R81" s="74"/>
      <c r="S81" s="74"/>
      <c r="T81" s="74"/>
    </row>
    <row r="82" spans="1:20" ht="22.5" x14ac:dyDescent="0.2">
      <c r="A82" s="305">
        <f>IF(COUNTBLANK(B82)=1," ",COUNTA($B$13:B82))</f>
        <v>30</v>
      </c>
      <c r="B82" s="306" t="s">
        <v>47</v>
      </c>
      <c r="C82" s="302" t="s">
        <v>316</v>
      </c>
      <c r="D82" s="303" t="s">
        <v>55</v>
      </c>
      <c r="E82" s="304">
        <v>36</v>
      </c>
      <c r="F82" s="304"/>
      <c r="G82" s="307"/>
      <c r="H82" s="308"/>
      <c r="I82" s="309"/>
      <c r="J82" s="307"/>
      <c r="K82" s="307"/>
      <c r="L82" s="158"/>
      <c r="M82" s="158"/>
      <c r="N82" s="158"/>
      <c r="O82" s="158"/>
      <c r="P82" s="158"/>
      <c r="Q82" s="159"/>
      <c r="R82" s="74"/>
      <c r="S82" s="74"/>
      <c r="T82" s="74"/>
    </row>
    <row r="83" spans="1:20" ht="12.75" x14ac:dyDescent="0.2">
      <c r="A83" s="319"/>
      <c r="B83" s="301"/>
      <c r="C83" s="301"/>
      <c r="D83" s="301"/>
      <c r="E83" s="320"/>
      <c r="F83" s="321"/>
      <c r="G83" s="322"/>
      <c r="H83" s="322"/>
      <c r="I83" s="322"/>
      <c r="J83" s="322"/>
      <c r="K83" s="322"/>
      <c r="L83" s="322"/>
      <c r="M83" s="322"/>
      <c r="N83" s="322"/>
      <c r="O83" s="322"/>
      <c r="P83" s="322"/>
      <c r="Q83" s="322"/>
      <c r="R83" s="74"/>
      <c r="S83" s="74"/>
      <c r="T83" s="74"/>
    </row>
    <row r="84" spans="1:20" ht="22.5" x14ac:dyDescent="0.2">
      <c r="A84" s="58"/>
      <c r="B84" s="58"/>
      <c r="C84" s="475" t="s">
        <v>519</v>
      </c>
      <c r="D84" s="324"/>
      <c r="E84" s="325"/>
      <c r="F84" s="325"/>
      <c r="G84" s="325"/>
      <c r="H84" s="325"/>
      <c r="I84" s="325"/>
      <c r="J84" s="325"/>
      <c r="K84" s="325"/>
      <c r="L84" s="326"/>
      <c r="M84" s="326">
        <f>SUMIF($Q13:$Q82,"&gt;0",M13:M82)</f>
        <v>0</v>
      </c>
      <c r="N84" s="326">
        <f>SUMIF($Q13:$Q82,"&gt;0",N13:N82)</f>
        <v>0</v>
      </c>
      <c r="O84" s="326">
        <f>SUMIF($Q13:$Q82,"&gt;0",O13:O82)</f>
        <v>0</v>
      </c>
      <c r="P84" s="326">
        <f>SUMIF($Q13:$Q82,"&gt;0",P13:P82)</f>
        <v>0</v>
      </c>
      <c r="Q84" s="326">
        <f>SUMIF($Q13:$Q82,"&gt;0",Q13:Q82)</f>
        <v>0</v>
      </c>
      <c r="R84" s="74"/>
      <c r="S84" s="74"/>
      <c r="T84" s="74"/>
    </row>
    <row r="85" spans="1:20" x14ac:dyDescent="0.2">
      <c r="A85" s="327" t="str">
        <f t="shared" ref="A85:A86" si="0">IF(COUNTBLANK(I85)=1," ",COUNTA($I$13:I85))</f>
        <v xml:space="preserve"> </v>
      </c>
      <c r="B85" s="58"/>
      <c r="C85" s="323"/>
      <c r="D85" s="323"/>
      <c r="E85" s="325"/>
      <c r="F85" s="325"/>
      <c r="G85" s="328"/>
      <c r="H85" s="325"/>
      <c r="I85" s="325"/>
      <c r="J85" s="325"/>
      <c r="K85" s="325"/>
      <c r="L85" s="325"/>
      <c r="M85" s="329"/>
      <c r="N85" s="329"/>
      <c r="O85" s="329"/>
      <c r="P85" s="329"/>
      <c r="Q85" s="329"/>
      <c r="R85" s="74"/>
      <c r="S85" s="74"/>
      <c r="T85" s="74"/>
    </row>
    <row r="86" spans="1:20" x14ac:dyDescent="0.2">
      <c r="A86" s="327" t="str">
        <f t="shared" si="0"/>
        <v xml:space="preserve"> </v>
      </c>
      <c r="B86" s="58"/>
      <c r="C86" s="323"/>
      <c r="D86" s="538"/>
      <c r="E86" s="538"/>
      <c r="F86" s="538"/>
      <c r="G86" s="538"/>
      <c r="H86" s="538"/>
      <c r="I86" s="538"/>
      <c r="J86" s="325"/>
      <c r="K86" s="325"/>
      <c r="L86" s="325"/>
      <c r="M86" s="331"/>
      <c r="N86" s="331"/>
      <c r="O86" s="331"/>
      <c r="P86" s="331"/>
      <c r="Q86" s="331"/>
      <c r="R86" s="74"/>
      <c r="S86" s="74"/>
      <c r="T86" s="74"/>
    </row>
    <row r="87" spans="1:20" x14ac:dyDescent="0.2">
      <c r="A87" s="75"/>
      <c r="B87" s="75"/>
      <c r="C87" s="324"/>
      <c r="D87" s="538"/>
      <c r="E87" s="538"/>
      <c r="F87" s="538"/>
      <c r="G87" s="538"/>
      <c r="H87" s="538"/>
      <c r="I87" s="538"/>
      <c r="J87" s="325"/>
      <c r="K87" s="325"/>
      <c r="L87" s="325"/>
      <c r="M87" s="325"/>
      <c r="N87" s="325"/>
      <c r="O87" s="325"/>
      <c r="P87" s="325"/>
      <c r="Q87" s="325"/>
      <c r="R87" s="74"/>
      <c r="S87" s="74"/>
      <c r="T87" s="74"/>
    </row>
    <row r="88" spans="1:20" x14ac:dyDescent="0.2">
      <c r="A88" s="75"/>
      <c r="B88" s="75"/>
      <c r="C88" s="29" t="str">
        <f>K!$B$19</f>
        <v>Sastādīja:</v>
      </c>
      <c r="D88" s="538"/>
      <c r="E88" s="538"/>
      <c r="F88" s="538"/>
      <c r="G88" s="538"/>
      <c r="H88" s="538"/>
      <c r="I88" s="538"/>
      <c r="J88" s="325"/>
      <c r="K88" s="325"/>
      <c r="L88" s="325"/>
      <c r="M88" s="325"/>
      <c r="N88" s="325"/>
      <c r="O88" s="325"/>
      <c r="P88" s="325"/>
      <c r="Q88" s="325"/>
      <c r="R88" s="74"/>
      <c r="S88" s="74"/>
      <c r="T88" s="74"/>
    </row>
    <row r="89" spans="1:20" x14ac:dyDescent="0.2">
      <c r="A89" s="75"/>
      <c r="B89" s="75"/>
      <c r="C89" s="29" t="str">
        <f>K!$B$20</f>
        <v>Tāme sastādīta</v>
      </c>
      <c r="D89" s="538"/>
      <c r="E89" s="538"/>
      <c r="F89" s="538"/>
      <c r="G89" s="538"/>
      <c r="H89" s="538"/>
      <c r="I89" s="538"/>
      <c r="J89" s="325"/>
      <c r="K89" s="325"/>
      <c r="L89" s="325"/>
      <c r="M89" s="325"/>
      <c r="N89" s="325"/>
      <c r="O89" s="325"/>
      <c r="P89" s="325"/>
      <c r="Q89" s="325"/>
      <c r="R89" s="74"/>
      <c r="S89" s="74"/>
      <c r="T89" s="74"/>
    </row>
    <row r="90" spans="1:20" x14ac:dyDescent="0.2">
      <c r="C90" s="29"/>
      <c r="D90" s="538"/>
      <c r="E90" s="538"/>
      <c r="F90" s="538"/>
      <c r="G90" s="538"/>
      <c r="H90" s="538"/>
      <c r="I90" s="538"/>
      <c r="J90" s="74"/>
      <c r="K90" s="74"/>
      <c r="L90" s="74"/>
      <c r="M90" s="74"/>
      <c r="N90" s="74"/>
      <c r="O90" s="74"/>
      <c r="P90" s="74"/>
      <c r="Q90" s="74"/>
      <c r="R90" s="74"/>
      <c r="S90" s="74"/>
      <c r="T90" s="74"/>
    </row>
    <row r="91" spans="1:20" x14ac:dyDescent="0.2">
      <c r="C91" s="29" t="str">
        <f>K!$B$22</f>
        <v>Pārbaudīja:</v>
      </c>
      <c r="D91" s="538"/>
      <c r="E91" s="538"/>
      <c r="F91" s="538"/>
      <c r="G91" s="538"/>
      <c r="H91" s="538"/>
      <c r="I91" s="538"/>
      <c r="J91" s="74"/>
      <c r="K91" s="74"/>
      <c r="L91" s="74"/>
      <c r="M91" s="74"/>
      <c r="N91" s="74"/>
      <c r="O91" s="74"/>
      <c r="P91" s="74"/>
      <c r="Q91" s="74"/>
      <c r="R91" s="74"/>
      <c r="S91" s="74"/>
      <c r="T91" s="74"/>
    </row>
    <row r="92" spans="1:20" x14ac:dyDescent="0.2">
      <c r="C92" s="29" t="str">
        <f>K!$B$23</f>
        <v>sertifikāta Nr.</v>
      </c>
      <c r="D92" s="538"/>
      <c r="E92" s="538"/>
      <c r="F92" s="538"/>
      <c r="G92" s="538"/>
      <c r="H92" s="538"/>
      <c r="I92" s="538"/>
      <c r="J92" s="74"/>
      <c r="K92" s="74"/>
      <c r="L92" s="74"/>
      <c r="M92" s="74"/>
      <c r="N92" s="74"/>
      <c r="O92" s="74"/>
      <c r="P92" s="74"/>
      <c r="Q92" s="74"/>
      <c r="R92" s="74"/>
      <c r="S92" s="74"/>
      <c r="T92" s="74"/>
    </row>
    <row r="93" spans="1:20" x14ac:dyDescent="0.2">
      <c r="D93" s="538"/>
      <c r="E93" s="538"/>
      <c r="F93" s="538"/>
      <c r="G93" s="538"/>
      <c r="H93" s="538"/>
      <c r="I93" s="538"/>
    </row>
  </sheetData>
  <sheetProtection selectLockedCells="1" selectUnlockedCells="1"/>
  <autoFilter ref="A12:IV12" xr:uid="{00000000-0009-0000-0000-000007000000}"/>
  <mergeCells count="9">
    <mergeCell ref="A1:G1"/>
    <mergeCell ref="A8:P8"/>
    <mergeCell ref="A10:A11"/>
    <mergeCell ref="B10:B11"/>
    <mergeCell ref="C10:C11"/>
    <mergeCell ref="D10:D11"/>
    <mergeCell ref="E10:E11"/>
    <mergeCell ref="G10:L10"/>
    <mergeCell ref="M10:Q10"/>
  </mergeCells>
  <pageMargins left="0" right="0" top="0.78749999999999998" bottom="0.39374999999999999" header="0.51180555555555551" footer="0.51180555555555551"/>
  <pageSetup paperSize="9" scale="91" firstPageNumber="0" orientation="landscape" r:id="rId1"/>
  <headerFooter alignWithMargins="0"/>
  <rowBreaks count="1" manualBreakCount="1">
    <brk id="82"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21"/>
  </sheetPr>
  <dimension ref="A1:U129"/>
  <sheetViews>
    <sheetView view="pageBreakPreview" zoomScale="85" zoomScaleSheetLayoutView="85" workbookViewId="0">
      <selection activeCell="C7" sqref="C7:G7"/>
    </sheetView>
  </sheetViews>
  <sheetFormatPr defaultColWidth="8.7109375" defaultRowHeight="11.25" x14ac:dyDescent="0.2"/>
  <cols>
    <col min="1" max="1" width="5.28515625" style="72" customWidth="1"/>
    <col min="2" max="2" width="0" style="72" hidden="1" customWidth="1"/>
    <col min="3" max="3" width="45.42578125" style="73" customWidth="1"/>
    <col min="4" max="4" width="10.85546875" style="72" customWidth="1"/>
    <col min="5" max="5" width="5.7109375" style="72" customWidth="1"/>
    <col min="6" max="6" width="5.7109375" style="74" customWidth="1"/>
    <col min="7" max="8" width="7.5703125" style="72" customWidth="1"/>
    <col min="9" max="9" width="7.5703125" style="344" customWidth="1"/>
    <col min="10" max="11" width="7.5703125" style="345" customWidth="1"/>
    <col min="12" max="14" width="7.5703125" style="346" customWidth="1"/>
    <col min="15" max="16" width="7.5703125" style="345" customWidth="1"/>
    <col min="17" max="17" width="7.5703125" style="72" customWidth="1"/>
    <col min="18" max="16384" width="8.7109375" style="72"/>
  </cols>
  <sheetData>
    <row r="1" spans="1:17" s="77" customFormat="1" x14ac:dyDescent="0.2">
      <c r="A1" s="490" t="s">
        <v>29</v>
      </c>
      <c r="B1" s="490"/>
      <c r="C1" s="490"/>
      <c r="D1" s="490"/>
      <c r="E1" s="490"/>
      <c r="F1" s="490"/>
      <c r="G1" s="490"/>
      <c r="H1" s="347" t="str">
        <f>KPDV001!A18</f>
        <v>1-6</v>
      </c>
      <c r="I1" s="348"/>
    </row>
    <row r="2" spans="1:17" s="350" customFormat="1" x14ac:dyDescent="0.2">
      <c r="A2" s="40" t="str">
        <f>KPDV001!A3</f>
        <v>Būves nosaukums:  Dzīvojamā ēka  ar kad. apz. 17000440113 001</v>
      </c>
      <c r="B2" s="40"/>
      <c r="C2" s="40"/>
      <c r="D2" s="40"/>
      <c r="E2" s="40"/>
      <c r="F2" s="40"/>
      <c r="G2" s="40"/>
      <c r="H2" s="40"/>
      <c r="I2" s="349"/>
      <c r="J2" s="40"/>
      <c r="K2" s="40"/>
      <c r="L2" s="40"/>
      <c r="M2" s="40"/>
      <c r="N2" s="40"/>
      <c r="O2" s="40"/>
      <c r="P2" s="40"/>
      <c r="Q2" s="40"/>
    </row>
    <row r="3" spans="1:17" s="350" customFormat="1" x14ac:dyDescent="0.2">
      <c r="A3" s="40" t="str">
        <f>KPDV001!A4</f>
        <v xml:space="preserve">Objekta nosaukums: Dzīvojamo ēku fasāžu vienkāršota atjaunošana </v>
      </c>
      <c r="B3" s="40"/>
      <c r="C3" s="40"/>
      <c r="D3" s="40"/>
      <c r="E3" s="40"/>
      <c r="F3" s="40"/>
      <c r="G3" s="40"/>
      <c r="H3" s="40"/>
      <c r="I3" s="349"/>
      <c r="J3" s="40"/>
      <c r="K3" s="40"/>
      <c r="L3" s="40"/>
      <c r="M3" s="40"/>
      <c r="N3" s="40"/>
      <c r="O3" s="40"/>
      <c r="P3" s="40"/>
      <c r="Q3" s="40"/>
    </row>
    <row r="4" spans="1:17" s="350" customFormat="1" x14ac:dyDescent="0.2">
      <c r="A4" s="40" t="str">
        <f>KPDV001!A5</f>
        <v>Objekta adrese: M.Kempes 6, Liepājā</v>
      </c>
      <c r="B4" s="40"/>
      <c r="C4" s="40"/>
      <c r="D4" s="40"/>
      <c r="E4" s="40"/>
      <c r="F4" s="40"/>
      <c r="G4" s="40"/>
      <c r="H4" s="40"/>
      <c r="I4" s="349"/>
      <c r="J4" s="40"/>
      <c r="K4" s="40"/>
      <c r="L4" s="40"/>
      <c r="M4" s="40"/>
      <c r="N4" s="40"/>
      <c r="O4" s="40"/>
      <c r="P4" s="40"/>
      <c r="Q4" s="40"/>
    </row>
    <row r="5" spans="1:17" s="351" customFormat="1" x14ac:dyDescent="0.2">
      <c r="A5" s="40" t="str">
        <f>KPDV001!A6</f>
        <v>Pasūtījuma Nr.WS-39-17</v>
      </c>
      <c r="B5" s="40"/>
      <c r="C5" s="40"/>
      <c r="D5" s="40"/>
      <c r="E5" s="40"/>
      <c r="F5" s="40"/>
      <c r="G5" s="40"/>
      <c r="H5" s="40"/>
      <c r="I5" s="349"/>
      <c r="J5" s="40"/>
      <c r="K5" s="40"/>
      <c r="L5" s="40"/>
      <c r="M5" s="40"/>
      <c r="N5" s="40"/>
      <c r="O5" s="40"/>
      <c r="P5" s="40"/>
      <c r="Q5" s="40"/>
    </row>
    <row r="6" spans="1:17" s="351" customFormat="1" x14ac:dyDescent="0.2">
      <c r="A6" s="40" t="str">
        <f>KPDV001!A7</f>
        <v>Pasūtītājs: SIA "Liepājas Namu Apsaimniekotājs"</v>
      </c>
      <c r="B6" s="40"/>
      <c r="C6" s="40"/>
      <c r="D6" s="40"/>
      <c r="E6" s="40"/>
      <c r="F6" s="40"/>
      <c r="G6" s="40"/>
      <c r="H6" s="40"/>
      <c r="I6" s="349"/>
      <c r="J6" s="40"/>
      <c r="K6" s="40"/>
      <c r="L6" s="40"/>
      <c r="M6" s="40"/>
      <c r="N6" s="40"/>
      <c r="O6" s="40"/>
      <c r="P6" s="40"/>
      <c r="Q6" s="40"/>
    </row>
    <row r="7" spans="1:17" s="351" customFormat="1" x14ac:dyDescent="0.2">
      <c r="A7" s="40"/>
      <c r="B7" s="40"/>
      <c r="C7" s="507" t="s">
        <v>600</v>
      </c>
      <c r="D7" s="40" t="s">
        <v>603</v>
      </c>
      <c r="E7" s="40"/>
      <c r="F7" s="40"/>
      <c r="G7" s="40" t="s">
        <v>602</v>
      </c>
      <c r="H7" s="40"/>
      <c r="I7" s="349"/>
      <c r="J7" s="40"/>
      <c r="K7" s="40"/>
      <c r="L7" s="40"/>
      <c r="M7" s="40"/>
      <c r="N7" s="40"/>
      <c r="O7" s="40"/>
      <c r="P7" s="40"/>
      <c r="Q7" s="40"/>
    </row>
    <row r="8" spans="1:17" s="352" customFormat="1" x14ac:dyDescent="0.2">
      <c r="B8" s="353"/>
      <c r="C8" s="353"/>
      <c r="D8" s="353"/>
      <c r="E8" s="353"/>
      <c r="F8" s="353"/>
      <c r="G8" s="353"/>
      <c r="H8" s="353"/>
      <c r="I8" s="354"/>
      <c r="J8" s="353"/>
      <c r="K8" s="353"/>
      <c r="L8" s="353"/>
      <c r="M8" s="353"/>
      <c r="N8" s="353"/>
      <c r="O8" s="353" t="s">
        <v>30</v>
      </c>
      <c r="P8" s="79">
        <f>P123</f>
        <v>0</v>
      </c>
    </row>
    <row r="9" spans="1:17" s="351" customFormat="1" x14ac:dyDescent="0.2">
      <c r="A9" s="355" t="s">
        <v>317</v>
      </c>
      <c r="B9" s="355"/>
      <c r="C9" s="355"/>
      <c r="D9" s="355"/>
      <c r="E9" s="355"/>
      <c r="F9" s="36"/>
      <c r="G9" s="36"/>
      <c r="H9" s="36"/>
      <c r="I9" s="356"/>
      <c r="J9" s="357"/>
      <c r="K9" s="357"/>
      <c r="L9" s="358"/>
      <c r="M9" s="358"/>
      <c r="N9" s="358"/>
      <c r="O9" s="357"/>
      <c r="P9" s="474" t="s">
        <v>518</v>
      </c>
    </row>
    <row r="10" spans="1:17" s="34" customFormat="1" ht="10.15" customHeight="1" x14ac:dyDescent="0.2">
      <c r="A10" s="491" t="s">
        <v>32</v>
      </c>
      <c r="B10" s="491" t="s">
        <v>33</v>
      </c>
      <c r="C10" s="492" t="s">
        <v>34</v>
      </c>
      <c r="D10" s="491" t="s">
        <v>35</v>
      </c>
      <c r="E10" s="491" t="s">
        <v>36</v>
      </c>
      <c r="F10" s="493" t="s">
        <v>37</v>
      </c>
      <c r="G10" s="493"/>
      <c r="H10" s="493"/>
      <c r="I10" s="493"/>
      <c r="J10" s="493"/>
      <c r="K10" s="493"/>
      <c r="L10" s="493" t="s">
        <v>38</v>
      </c>
      <c r="M10" s="493"/>
      <c r="N10" s="493"/>
      <c r="O10" s="493"/>
      <c r="P10" s="493"/>
    </row>
    <row r="11" spans="1:17" s="34" customFormat="1" ht="45" x14ac:dyDescent="0.2">
      <c r="A11" s="491"/>
      <c r="B11" s="491"/>
      <c r="C11" s="492"/>
      <c r="D11" s="491"/>
      <c r="E11" s="491"/>
      <c r="F11" s="83" t="s">
        <v>39</v>
      </c>
      <c r="G11" s="83" t="s">
        <v>40</v>
      </c>
      <c r="H11" s="83" t="s">
        <v>41</v>
      </c>
      <c r="I11" s="83" t="s">
        <v>42</v>
      </c>
      <c r="J11" s="83" t="s">
        <v>43</v>
      </c>
      <c r="K11" s="83" t="s">
        <v>44</v>
      </c>
      <c r="L11" s="83" t="s">
        <v>45</v>
      </c>
      <c r="M11" s="83" t="s">
        <v>41</v>
      </c>
      <c r="N11" s="83" t="s">
        <v>42</v>
      </c>
      <c r="O11" s="83" t="s">
        <v>43</v>
      </c>
      <c r="P11" s="83" t="s">
        <v>46</v>
      </c>
    </row>
    <row r="12" spans="1:17" s="73" customFormat="1" x14ac:dyDescent="0.2">
      <c r="A12" s="359">
        <v>1</v>
      </c>
      <c r="B12" s="359">
        <f t="shared" ref="B12:P12" si="0">A12+1</f>
        <v>2</v>
      </c>
      <c r="C12" s="359">
        <f t="shared" si="0"/>
        <v>3</v>
      </c>
      <c r="D12" s="359">
        <f t="shared" si="0"/>
        <v>4</v>
      </c>
      <c r="E12" s="359">
        <f t="shared" si="0"/>
        <v>5</v>
      </c>
      <c r="F12" s="360">
        <f t="shared" si="0"/>
        <v>6</v>
      </c>
      <c r="G12" s="359">
        <f t="shared" si="0"/>
        <v>7</v>
      </c>
      <c r="H12" s="359">
        <f t="shared" si="0"/>
        <v>8</v>
      </c>
      <c r="I12" s="361">
        <f t="shared" si="0"/>
        <v>9</v>
      </c>
      <c r="J12" s="359">
        <f t="shared" si="0"/>
        <v>10</v>
      </c>
      <c r="K12" s="359">
        <f t="shared" si="0"/>
        <v>11</v>
      </c>
      <c r="L12" s="359">
        <f t="shared" si="0"/>
        <v>12</v>
      </c>
      <c r="M12" s="359">
        <f t="shared" si="0"/>
        <v>13</v>
      </c>
      <c r="N12" s="359">
        <f t="shared" si="0"/>
        <v>14</v>
      </c>
      <c r="O12" s="359">
        <f t="shared" si="0"/>
        <v>15</v>
      </c>
      <c r="P12" s="359">
        <f t="shared" si="0"/>
        <v>16</v>
      </c>
    </row>
    <row r="13" spans="1:17" s="366" customFormat="1" x14ac:dyDescent="0.2">
      <c r="A13" s="362"/>
      <c r="B13" s="362"/>
      <c r="C13" s="363" t="s">
        <v>318</v>
      </c>
      <c r="D13" s="362"/>
      <c r="E13" s="362"/>
      <c r="F13" s="364"/>
      <c r="G13" s="365"/>
      <c r="H13" s="365"/>
      <c r="I13" s="365"/>
      <c r="J13" s="365"/>
      <c r="K13" s="365"/>
      <c r="L13" s="365"/>
      <c r="M13" s="365"/>
      <c r="N13" s="365"/>
      <c r="O13" s="365"/>
      <c r="P13" s="365"/>
    </row>
    <row r="14" spans="1:17" x14ac:dyDescent="0.2">
      <c r="A14" s="362"/>
      <c r="B14" s="362"/>
      <c r="C14" s="540" t="s">
        <v>319</v>
      </c>
      <c r="D14" s="540"/>
      <c r="E14" s="362"/>
      <c r="F14" s="307"/>
      <c r="G14" s="160"/>
      <c r="H14" s="160"/>
      <c r="I14" s="160"/>
      <c r="J14" s="160"/>
      <c r="K14" s="160"/>
      <c r="L14" s="160"/>
      <c r="M14" s="160"/>
      <c r="N14" s="160"/>
      <c r="O14" s="160"/>
      <c r="P14" s="160"/>
    </row>
    <row r="15" spans="1:17" s="368" customFormat="1" x14ac:dyDescent="0.2">
      <c r="A15" s="275">
        <v>1</v>
      </c>
      <c r="B15" s="275"/>
      <c r="C15" s="541" t="s">
        <v>320</v>
      </c>
      <c r="D15" s="542" t="s">
        <v>321</v>
      </c>
      <c r="E15" s="275">
        <v>1</v>
      </c>
      <c r="F15" s="367"/>
      <c r="G15" s="367"/>
      <c r="H15" s="367"/>
      <c r="I15" s="367"/>
      <c r="J15" s="367"/>
      <c r="K15" s="367"/>
      <c r="L15" s="367"/>
      <c r="M15" s="367"/>
      <c r="N15" s="367"/>
      <c r="O15" s="367"/>
      <c r="P15" s="367"/>
    </row>
    <row r="16" spans="1:17" s="368" customFormat="1" ht="22.5" x14ac:dyDescent="0.2">
      <c r="A16" s="275">
        <v>2</v>
      </c>
      <c r="B16" s="275"/>
      <c r="C16" s="543" t="s">
        <v>322</v>
      </c>
      <c r="D16" s="542" t="s">
        <v>49</v>
      </c>
      <c r="E16" s="275">
        <v>30</v>
      </c>
      <c r="F16" s="367"/>
      <c r="G16" s="367"/>
      <c r="H16" s="367"/>
      <c r="I16" s="367"/>
      <c r="J16" s="367"/>
      <c r="K16" s="367"/>
      <c r="L16" s="367"/>
      <c r="M16" s="367"/>
      <c r="N16" s="367"/>
      <c r="O16" s="367"/>
      <c r="P16" s="367"/>
    </row>
    <row r="17" spans="1:16" s="368" customFormat="1" ht="22.5" x14ac:dyDescent="0.2">
      <c r="A17" s="275">
        <v>3</v>
      </c>
      <c r="B17" s="275"/>
      <c r="C17" s="543" t="s">
        <v>323</v>
      </c>
      <c r="D17" s="542" t="s">
        <v>49</v>
      </c>
      <c r="E17" s="275">
        <v>6</v>
      </c>
      <c r="F17" s="367"/>
      <c r="G17" s="367"/>
      <c r="H17" s="367"/>
      <c r="I17" s="367"/>
      <c r="J17" s="367"/>
      <c r="K17" s="367"/>
      <c r="L17" s="367"/>
      <c r="M17" s="367"/>
      <c r="N17" s="367"/>
      <c r="O17" s="367"/>
      <c r="P17" s="367"/>
    </row>
    <row r="18" spans="1:16" s="368" customFormat="1" ht="22.5" x14ac:dyDescent="0.2">
      <c r="A18" s="275">
        <v>4</v>
      </c>
      <c r="B18" s="275"/>
      <c r="C18" s="541" t="s">
        <v>324</v>
      </c>
      <c r="D18" s="542" t="s">
        <v>325</v>
      </c>
      <c r="E18" s="275">
        <v>2</v>
      </c>
      <c r="F18" s="369"/>
      <c r="G18" s="367"/>
      <c r="H18" s="367"/>
      <c r="I18" s="367"/>
      <c r="J18" s="367"/>
      <c r="K18" s="367"/>
      <c r="L18" s="367"/>
      <c r="M18" s="367"/>
      <c r="N18" s="367"/>
      <c r="O18" s="367"/>
      <c r="P18" s="367"/>
    </row>
    <row r="19" spans="1:16" s="368" customFormat="1" ht="22.5" x14ac:dyDescent="0.2">
      <c r="A19" s="275">
        <v>5</v>
      </c>
      <c r="B19" s="275"/>
      <c r="C19" s="541" t="s">
        <v>326</v>
      </c>
      <c r="D19" s="542" t="s">
        <v>325</v>
      </c>
      <c r="E19" s="275">
        <v>1</v>
      </c>
      <c r="F19" s="369"/>
      <c r="G19" s="367"/>
      <c r="H19" s="367"/>
      <c r="I19" s="367"/>
      <c r="J19" s="367"/>
      <c r="K19" s="367"/>
      <c r="L19" s="367"/>
      <c r="M19" s="367"/>
      <c r="N19" s="367"/>
      <c r="O19" s="367"/>
      <c r="P19" s="367"/>
    </row>
    <row r="20" spans="1:16" s="368" customFormat="1" ht="33.75" x14ac:dyDescent="0.2">
      <c r="A20" s="275">
        <v>6</v>
      </c>
      <c r="B20" s="275"/>
      <c r="C20" s="544" t="s">
        <v>550</v>
      </c>
      <c r="D20" s="542" t="s">
        <v>321</v>
      </c>
      <c r="E20" s="275">
        <v>1</v>
      </c>
      <c r="F20" s="369"/>
      <c r="G20" s="367"/>
      <c r="H20" s="367"/>
      <c r="I20" s="367"/>
      <c r="J20" s="367"/>
      <c r="K20" s="367"/>
      <c r="L20" s="367"/>
      <c r="M20" s="367"/>
      <c r="N20" s="367"/>
      <c r="O20" s="367"/>
      <c r="P20" s="367"/>
    </row>
    <row r="21" spans="1:16" x14ac:dyDescent="0.2">
      <c r="A21" s="275">
        <v>7</v>
      </c>
      <c r="B21" s="275"/>
      <c r="C21" s="541" t="s">
        <v>327</v>
      </c>
      <c r="D21" s="542" t="s">
        <v>325</v>
      </c>
      <c r="E21" s="275">
        <v>2</v>
      </c>
      <c r="F21" s="307"/>
      <c r="G21" s="160"/>
      <c r="H21" s="160"/>
      <c r="I21" s="160"/>
      <c r="J21" s="160"/>
      <c r="K21" s="160"/>
      <c r="L21" s="160"/>
      <c r="M21" s="160"/>
      <c r="N21" s="160"/>
      <c r="O21" s="160"/>
      <c r="P21" s="160"/>
    </row>
    <row r="22" spans="1:16" s="368" customFormat="1" ht="22.5" x14ac:dyDescent="0.2">
      <c r="A22" s="275">
        <v>8</v>
      </c>
      <c r="B22" s="275"/>
      <c r="C22" s="541" t="s">
        <v>328</v>
      </c>
      <c r="D22" s="545" t="s">
        <v>51</v>
      </c>
      <c r="E22" s="275">
        <v>2</v>
      </c>
      <c r="F22" s="369"/>
      <c r="G22" s="367"/>
      <c r="H22" s="367"/>
      <c r="I22" s="367"/>
      <c r="J22" s="367"/>
      <c r="K22" s="367"/>
      <c r="L22" s="367"/>
      <c r="M22" s="367"/>
      <c r="N22" s="367"/>
      <c r="O22" s="367"/>
      <c r="P22" s="367"/>
    </row>
    <row r="23" spans="1:16" s="368" customFormat="1" x14ac:dyDescent="0.2">
      <c r="A23" s="275">
        <v>9</v>
      </c>
      <c r="B23" s="275"/>
      <c r="C23" s="541" t="s">
        <v>329</v>
      </c>
      <c r="D23" s="545" t="s">
        <v>51</v>
      </c>
      <c r="E23" s="275">
        <v>2</v>
      </c>
      <c r="F23" s="369"/>
      <c r="G23" s="367"/>
      <c r="H23" s="367"/>
      <c r="I23" s="367"/>
      <c r="J23" s="367"/>
      <c r="K23" s="367"/>
      <c r="L23" s="367"/>
      <c r="M23" s="367"/>
      <c r="N23" s="367"/>
      <c r="O23" s="367"/>
      <c r="P23" s="367"/>
    </row>
    <row r="24" spans="1:16" s="368" customFormat="1" x14ac:dyDescent="0.2">
      <c r="A24" s="275">
        <v>10</v>
      </c>
      <c r="B24" s="275"/>
      <c r="C24" s="541" t="s">
        <v>330</v>
      </c>
      <c r="D24" s="545" t="s">
        <v>51</v>
      </c>
      <c r="E24" s="275">
        <v>8</v>
      </c>
      <c r="F24" s="369"/>
      <c r="G24" s="367"/>
      <c r="H24" s="367"/>
      <c r="I24" s="367"/>
      <c r="J24" s="367"/>
      <c r="K24" s="367"/>
      <c r="L24" s="367"/>
      <c r="M24" s="367"/>
      <c r="N24" s="367"/>
      <c r="O24" s="367"/>
      <c r="P24" s="367"/>
    </row>
    <row r="25" spans="1:16" s="368" customFormat="1" x14ac:dyDescent="0.2">
      <c r="A25" s="275">
        <v>11</v>
      </c>
      <c r="B25" s="275"/>
      <c r="C25" s="541" t="s">
        <v>331</v>
      </c>
      <c r="D25" s="545" t="s">
        <v>51</v>
      </c>
      <c r="E25" s="275">
        <v>8</v>
      </c>
      <c r="F25" s="369"/>
      <c r="G25" s="367"/>
      <c r="H25" s="367"/>
      <c r="I25" s="367"/>
      <c r="J25" s="367"/>
      <c r="K25" s="367"/>
      <c r="L25" s="367"/>
      <c r="M25" s="367"/>
      <c r="N25" s="367"/>
      <c r="O25" s="367"/>
      <c r="P25" s="367"/>
    </row>
    <row r="26" spans="1:16" s="368" customFormat="1" ht="33.75" x14ac:dyDescent="0.2">
      <c r="A26" s="275">
        <v>12</v>
      </c>
      <c r="B26" s="275"/>
      <c r="C26" s="541" t="s">
        <v>561</v>
      </c>
      <c r="D26" s="545" t="s">
        <v>51</v>
      </c>
      <c r="E26" s="275">
        <v>1</v>
      </c>
      <c r="F26" s="369"/>
      <c r="G26" s="367"/>
      <c r="H26" s="367"/>
      <c r="I26" s="367"/>
      <c r="J26" s="367"/>
      <c r="K26" s="367"/>
      <c r="L26" s="367"/>
      <c r="M26" s="367"/>
      <c r="N26" s="367"/>
      <c r="O26" s="367"/>
      <c r="P26" s="367"/>
    </row>
    <row r="27" spans="1:16" s="368" customFormat="1" ht="33.75" x14ac:dyDescent="0.2">
      <c r="A27" s="275">
        <v>13</v>
      </c>
      <c r="B27" s="275"/>
      <c r="C27" s="541" t="s">
        <v>565</v>
      </c>
      <c r="D27" s="545" t="s">
        <v>51</v>
      </c>
      <c r="E27" s="275">
        <v>1</v>
      </c>
      <c r="F27" s="369"/>
      <c r="G27" s="367"/>
      <c r="H27" s="367"/>
      <c r="I27" s="367"/>
      <c r="J27" s="367"/>
      <c r="K27" s="367"/>
      <c r="L27" s="367"/>
      <c r="M27" s="367"/>
      <c r="N27" s="367"/>
      <c r="O27" s="367"/>
      <c r="P27" s="367"/>
    </row>
    <row r="28" spans="1:16" s="368" customFormat="1" ht="22.5" x14ac:dyDescent="0.2">
      <c r="A28" s="275">
        <v>14</v>
      </c>
      <c r="B28" s="275"/>
      <c r="C28" s="541" t="s">
        <v>332</v>
      </c>
      <c r="D28" s="542" t="s">
        <v>49</v>
      </c>
      <c r="E28" s="275">
        <v>10</v>
      </c>
      <c r="F28" s="369"/>
      <c r="G28" s="367"/>
      <c r="H28" s="367"/>
      <c r="I28" s="367"/>
      <c r="J28" s="367"/>
      <c r="K28" s="367"/>
      <c r="L28" s="367"/>
      <c r="M28" s="367"/>
      <c r="N28" s="367"/>
      <c r="O28" s="367"/>
      <c r="P28" s="367"/>
    </row>
    <row r="29" spans="1:16" s="368" customFormat="1" ht="10.15" customHeight="1" x14ac:dyDescent="0.2">
      <c r="A29" s="275">
        <v>15</v>
      </c>
      <c r="B29" s="275"/>
      <c r="C29" s="541" t="s">
        <v>333</v>
      </c>
      <c r="D29" s="542" t="s">
        <v>49</v>
      </c>
      <c r="E29" s="275">
        <v>15</v>
      </c>
      <c r="F29" s="369"/>
      <c r="G29" s="367"/>
      <c r="H29" s="367"/>
      <c r="I29" s="367"/>
      <c r="J29" s="367"/>
      <c r="K29" s="367"/>
      <c r="L29" s="367"/>
      <c r="M29" s="367"/>
      <c r="N29" s="367"/>
      <c r="O29" s="367"/>
      <c r="P29" s="367"/>
    </row>
    <row r="30" spans="1:16" s="368" customFormat="1" ht="22.5" x14ac:dyDescent="0.2">
      <c r="A30" s="275">
        <v>16</v>
      </c>
      <c r="B30" s="275"/>
      <c r="C30" s="541" t="s">
        <v>334</v>
      </c>
      <c r="D30" s="542" t="s">
        <v>49</v>
      </c>
      <c r="E30" s="275">
        <v>8</v>
      </c>
      <c r="F30" s="369"/>
      <c r="G30" s="367"/>
      <c r="H30" s="367"/>
      <c r="I30" s="367"/>
      <c r="J30" s="367"/>
      <c r="K30" s="367"/>
      <c r="L30" s="367"/>
      <c r="M30" s="367"/>
      <c r="N30" s="367"/>
      <c r="O30" s="367"/>
      <c r="P30" s="367"/>
    </row>
    <row r="31" spans="1:16" s="368" customFormat="1" ht="22.5" x14ac:dyDescent="0.2">
      <c r="A31" s="275">
        <v>17</v>
      </c>
      <c r="B31" s="275"/>
      <c r="C31" s="541" t="s">
        <v>335</v>
      </c>
      <c r="D31" s="542" t="s">
        <v>49</v>
      </c>
      <c r="E31" s="275">
        <v>160</v>
      </c>
      <c r="F31" s="369"/>
      <c r="G31" s="367"/>
      <c r="H31" s="367"/>
      <c r="I31" s="367"/>
      <c r="J31" s="367"/>
      <c r="K31" s="367"/>
      <c r="L31" s="367"/>
      <c r="M31" s="367"/>
      <c r="N31" s="367"/>
      <c r="O31" s="367"/>
      <c r="P31" s="367"/>
    </row>
    <row r="32" spans="1:16" s="368" customFormat="1" ht="22.5" x14ac:dyDescent="0.2">
      <c r="A32" s="275">
        <v>18</v>
      </c>
      <c r="B32" s="275"/>
      <c r="C32" s="541" t="s">
        <v>336</v>
      </c>
      <c r="D32" s="545" t="s">
        <v>51</v>
      </c>
      <c r="E32" s="275">
        <v>2</v>
      </c>
      <c r="F32" s="369"/>
      <c r="G32" s="367"/>
      <c r="H32" s="367"/>
      <c r="I32" s="367"/>
      <c r="J32" s="367"/>
      <c r="K32" s="367"/>
      <c r="L32" s="367"/>
      <c r="M32" s="367"/>
      <c r="N32" s="367"/>
      <c r="O32" s="367"/>
      <c r="P32" s="367"/>
    </row>
    <row r="33" spans="1:16" s="368" customFormat="1" ht="22.5" x14ac:dyDescent="0.2">
      <c r="A33" s="275">
        <v>19</v>
      </c>
      <c r="B33" s="275"/>
      <c r="C33" s="541" t="s">
        <v>337</v>
      </c>
      <c r="D33" s="545" t="s">
        <v>51</v>
      </c>
      <c r="E33" s="275">
        <v>8</v>
      </c>
      <c r="F33" s="369"/>
      <c r="G33" s="367"/>
      <c r="H33" s="367"/>
      <c r="I33" s="367"/>
      <c r="J33" s="367"/>
      <c r="K33" s="367"/>
      <c r="L33" s="367"/>
      <c r="M33" s="367"/>
      <c r="N33" s="367"/>
      <c r="O33" s="367"/>
      <c r="P33" s="367"/>
    </row>
    <row r="34" spans="1:16" s="368" customFormat="1" ht="22.5" x14ac:dyDescent="0.2">
      <c r="A34" s="275">
        <v>20</v>
      </c>
      <c r="B34" s="275"/>
      <c r="C34" s="541" t="s">
        <v>338</v>
      </c>
      <c r="D34" s="545" t="s">
        <v>51</v>
      </c>
      <c r="E34" s="275">
        <v>2</v>
      </c>
      <c r="F34" s="369"/>
      <c r="G34" s="367"/>
      <c r="H34" s="367"/>
      <c r="I34" s="367"/>
      <c r="J34" s="367"/>
      <c r="K34" s="367"/>
      <c r="L34" s="367"/>
      <c r="M34" s="367"/>
      <c r="N34" s="367"/>
      <c r="O34" s="367"/>
      <c r="P34" s="367"/>
    </row>
    <row r="35" spans="1:16" s="368" customFormat="1" ht="22.5" x14ac:dyDescent="0.2">
      <c r="A35" s="275">
        <v>21</v>
      </c>
      <c r="B35" s="275"/>
      <c r="C35" s="541" t="s">
        <v>339</v>
      </c>
      <c r="D35" s="545" t="s">
        <v>51</v>
      </c>
      <c r="E35" s="275">
        <v>8</v>
      </c>
      <c r="F35" s="369"/>
      <c r="G35" s="367"/>
      <c r="H35" s="367"/>
      <c r="I35" s="367"/>
      <c r="J35" s="367"/>
      <c r="K35" s="367"/>
      <c r="L35" s="367"/>
      <c r="M35" s="367"/>
      <c r="N35" s="367"/>
      <c r="O35" s="367"/>
      <c r="P35" s="367"/>
    </row>
    <row r="36" spans="1:16" s="368" customFormat="1" ht="22.5" x14ac:dyDescent="0.2">
      <c r="A36" s="275">
        <v>22</v>
      </c>
      <c r="B36" s="275"/>
      <c r="C36" s="541" t="s">
        <v>340</v>
      </c>
      <c r="D36" s="545" t="s">
        <v>51</v>
      </c>
      <c r="E36" s="275">
        <v>6</v>
      </c>
      <c r="F36" s="369"/>
      <c r="G36" s="367"/>
      <c r="H36" s="367"/>
      <c r="I36" s="367"/>
      <c r="J36" s="367"/>
      <c r="K36" s="367"/>
      <c r="L36" s="367"/>
      <c r="M36" s="367"/>
      <c r="N36" s="367"/>
      <c r="O36" s="367"/>
      <c r="P36" s="367"/>
    </row>
    <row r="37" spans="1:16" s="368" customFormat="1" x14ac:dyDescent="0.2">
      <c r="A37" s="275">
        <v>23</v>
      </c>
      <c r="B37" s="275"/>
      <c r="C37" s="541" t="s">
        <v>341</v>
      </c>
      <c r="D37" s="545" t="s">
        <v>51</v>
      </c>
      <c r="E37" s="275">
        <v>4</v>
      </c>
      <c r="F37" s="369"/>
      <c r="G37" s="367"/>
      <c r="H37" s="367"/>
      <c r="I37" s="367"/>
      <c r="J37" s="367"/>
      <c r="K37" s="367"/>
      <c r="L37" s="367"/>
      <c r="M37" s="367"/>
      <c r="N37" s="367"/>
      <c r="O37" s="367"/>
      <c r="P37" s="367"/>
    </row>
    <row r="38" spans="1:16" s="368" customFormat="1" x14ac:dyDescent="0.2">
      <c r="A38" s="275">
        <v>24</v>
      </c>
      <c r="B38" s="275"/>
      <c r="C38" s="541" t="s">
        <v>342</v>
      </c>
      <c r="D38" s="545" t="s">
        <v>51</v>
      </c>
      <c r="E38" s="275">
        <v>2</v>
      </c>
      <c r="F38" s="369"/>
      <c r="G38" s="367"/>
      <c r="H38" s="367"/>
      <c r="I38" s="367"/>
      <c r="J38" s="367"/>
      <c r="K38" s="367"/>
      <c r="L38" s="367"/>
      <c r="M38" s="367"/>
      <c r="N38" s="367"/>
      <c r="O38" s="367"/>
      <c r="P38" s="367"/>
    </row>
    <row r="39" spans="1:16" s="368" customFormat="1" ht="22.5" x14ac:dyDescent="0.2">
      <c r="A39" s="275">
        <v>25</v>
      </c>
      <c r="B39" s="275"/>
      <c r="C39" s="541" t="s">
        <v>343</v>
      </c>
      <c r="D39" s="545" t="s">
        <v>51</v>
      </c>
      <c r="E39" s="275">
        <v>4</v>
      </c>
      <c r="F39" s="369"/>
      <c r="G39" s="367"/>
      <c r="H39" s="367"/>
      <c r="I39" s="367"/>
      <c r="J39" s="367"/>
      <c r="K39" s="367"/>
      <c r="L39" s="367"/>
      <c r="M39" s="367"/>
      <c r="N39" s="367"/>
      <c r="O39" s="367"/>
      <c r="P39" s="367"/>
    </row>
    <row r="40" spans="1:16" s="368" customFormat="1" ht="22.5" x14ac:dyDescent="0.2">
      <c r="A40" s="275">
        <v>26</v>
      </c>
      <c r="B40" s="275"/>
      <c r="C40" s="541" t="s">
        <v>344</v>
      </c>
      <c r="D40" s="545" t="s">
        <v>51</v>
      </c>
      <c r="E40" s="275">
        <v>4</v>
      </c>
      <c r="F40" s="369"/>
      <c r="G40" s="367"/>
      <c r="H40" s="367"/>
      <c r="I40" s="367"/>
      <c r="J40" s="367"/>
      <c r="K40" s="367"/>
      <c r="L40" s="367"/>
      <c r="M40" s="367"/>
      <c r="N40" s="367"/>
      <c r="O40" s="367"/>
      <c r="P40" s="367"/>
    </row>
    <row r="41" spans="1:16" s="368" customFormat="1" ht="22.5" x14ac:dyDescent="0.2">
      <c r="A41" s="275">
        <v>27</v>
      </c>
      <c r="B41" s="275"/>
      <c r="C41" s="541" t="s">
        <v>345</v>
      </c>
      <c r="D41" s="545" t="s">
        <v>51</v>
      </c>
      <c r="E41" s="275">
        <v>2</v>
      </c>
      <c r="F41" s="369"/>
      <c r="G41" s="367"/>
      <c r="H41" s="367"/>
      <c r="I41" s="367"/>
      <c r="J41" s="367"/>
      <c r="K41" s="367"/>
      <c r="L41" s="367"/>
      <c r="M41" s="367"/>
      <c r="N41" s="367"/>
      <c r="O41" s="367"/>
      <c r="P41" s="367"/>
    </row>
    <row r="42" spans="1:16" s="368" customFormat="1" ht="22.5" x14ac:dyDescent="0.2">
      <c r="A42" s="275">
        <v>28</v>
      </c>
      <c r="B42" s="275"/>
      <c r="C42" s="541" t="s">
        <v>346</v>
      </c>
      <c r="D42" s="545" t="s">
        <v>51</v>
      </c>
      <c r="E42" s="275">
        <v>52</v>
      </c>
      <c r="F42" s="369"/>
      <c r="G42" s="367"/>
      <c r="H42" s="367"/>
      <c r="I42" s="367"/>
      <c r="J42" s="367"/>
      <c r="K42" s="367"/>
      <c r="L42" s="367"/>
      <c r="M42" s="367"/>
      <c r="N42" s="367"/>
      <c r="O42" s="367"/>
      <c r="P42" s="367"/>
    </row>
    <row r="43" spans="1:16" s="368" customFormat="1" ht="22.5" x14ac:dyDescent="0.2">
      <c r="A43" s="275">
        <v>29</v>
      </c>
      <c r="B43" s="275"/>
      <c r="C43" s="541" t="s">
        <v>347</v>
      </c>
      <c r="D43" s="545" t="s">
        <v>51</v>
      </c>
      <c r="E43" s="275">
        <v>16</v>
      </c>
      <c r="F43" s="369"/>
      <c r="G43" s="367"/>
      <c r="H43" s="367"/>
      <c r="I43" s="367"/>
      <c r="J43" s="367"/>
      <c r="K43" s="367"/>
      <c r="L43" s="367"/>
      <c r="M43" s="367"/>
      <c r="N43" s="367"/>
      <c r="O43" s="367"/>
      <c r="P43" s="367"/>
    </row>
    <row r="44" spans="1:16" s="368" customFormat="1" x14ac:dyDescent="0.2">
      <c r="A44" s="275">
        <v>30</v>
      </c>
      <c r="B44" s="275"/>
      <c r="C44" s="541" t="s">
        <v>348</v>
      </c>
      <c r="D44" s="545" t="s">
        <v>51</v>
      </c>
      <c r="E44" s="275">
        <v>28</v>
      </c>
      <c r="F44" s="369"/>
      <c r="G44" s="367"/>
      <c r="H44" s="367"/>
      <c r="I44" s="367"/>
      <c r="J44" s="367"/>
      <c r="K44" s="367"/>
      <c r="L44" s="367"/>
      <c r="M44" s="367"/>
      <c r="N44" s="367"/>
      <c r="O44" s="367"/>
      <c r="P44" s="367"/>
    </row>
    <row r="45" spans="1:16" s="368" customFormat="1" x14ac:dyDescent="0.2">
      <c r="A45" s="275">
        <v>31</v>
      </c>
      <c r="B45" s="275"/>
      <c r="C45" s="541" t="s">
        <v>349</v>
      </c>
      <c r="D45" s="545" t="s">
        <v>51</v>
      </c>
      <c r="E45" s="275">
        <v>2</v>
      </c>
      <c r="F45" s="369"/>
      <c r="G45" s="367"/>
      <c r="H45" s="367"/>
      <c r="I45" s="367"/>
      <c r="J45" s="367"/>
      <c r="K45" s="367"/>
      <c r="L45" s="367"/>
      <c r="M45" s="367"/>
      <c r="N45" s="367"/>
      <c r="O45" s="367"/>
      <c r="P45" s="367"/>
    </row>
    <row r="46" spans="1:16" s="368" customFormat="1" ht="33.75" x14ac:dyDescent="0.2">
      <c r="A46" s="275">
        <v>32</v>
      </c>
      <c r="B46" s="275"/>
      <c r="C46" s="541" t="s">
        <v>350</v>
      </c>
      <c r="D46" s="545" t="s">
        <v>51</v>
      </c>
      <c r="E46" s="275">
        <v>8</v>
      </c>
      <c r="F46" s="369"/>
      <c r="G46" s="367"/>
      <c r="H46" s="367"/>
      <c r="I46" s="367"/>
      <c r="J46" s="367"/>
      <c r="K46" s="367"/>
      <c r="L46" s="367"/>
      <c r="M46" s="367"/>
      <c r="N46" s="367"/>
      <c r="O46" s="367"/>
      <c r="P46" s="367"/>
    </row>
    <row r="47" spans="1:16" s="368" customFormat="1" ht="20.25" customHeight="1" x14ac:dyDescent="0.2">
      <c r="A47" s="275">
        <v>33</v>
      </c>
      <c r="B47" s="275"/>
      <c r="C47" s="541" t="s">
        <v>351</v>
      </c>
      <c r="D47" s="542" t="s">
        <v>51</v>
      </c>
      <c r="E47" s="275">
        <v>4</v>
      </c>
      <c r="F47" s="369"/>
      <c r="G47" s="367"/>
      <c r="H47" s="367"/>
      <c r="I47" s="367"/>
      <c r="J47" s="367"/>
      <c r="K47" s="367"/>
      <c r="L47" s="367"/>
      <c r="M47" s="367"/>
      <c r="N47" s="367"/>
      <c r="O47" s="367"/>
      <c r="P47" s="367"/>
    </row>
    <row r="48" spans="1:16" s="368" customFormat="1" ht="20.25" customHeight="1" x14ac:dyDescent="0.2">
      <c r="A48" s="275">
        <v>34</v>
      </c>
      <c r="B48" s="275"/>
      <c r="C48" s="541" t="s">
        <v>352</v>
      </c>
      <c r="D48" s="542" t="s">
        <v>51</v>
      </c>
      <c r="E48" s="275">
        <v>2</v>
      </c>
      <c r="F48" s="369"/>
      <c r="G48" s="367"/>
      <c r="H48" s="367"/>
      <c r="I48" s="367"/>
      <c r="J48" s="367"/>
      <c r="K48" s="367"/>
      <c r="L48" s="367"/>
      <c r="M48" s="367"/>
      <c r="N48" s="367"/>
      <c r="O48" s="367"/>
      <c r="P48" s="367"/>
    </row>
    <row r="49" spans="1:16" s="368" customFormat="1" ht="20.25" customHeight="1" x14ac:dyDescent="0.2">
      <c r="A49" s="275">
        <v>35</v>
      </c>
      <c r="B49" s="275"/>
      <c r="C49" s="541" t="s">
        <v>353</v>
      </c>
      <c r="D49" s="542" t="s">
        <v>51</v>
      </c>
      <c r="E49" s="275">
        <v>60</v>
      </c>
      <c r="F49" s="369"/>
      <c r="G49" s="367"/>
      <c r="H49" s="367"/>
      <c r="I49" s="367"/>
      <c r="J49" s="367"/>
      <c r="K49" s="367"/>
      <c r="L49" s="367"/>
      <c r="M49" s="367"/>
      <c r="N49" s="367"/>
      <c r="O49" s="367"/>
      <c r="P49" s="367"/>
    </row>
    <row r="50" spans="1:16" s="368" customFormat="1" ht="20.25" customHeight="1" x14ac:dyDescent="0.2">
      <c r="A50" s="275">
        <v>36</v>
      </c>
      <c r="B50" s="275"/>
      <c r="C50" s="541" t="s">
        <v>354</v>
      </c>
      <c r="D50" s="542" t="s">
        <v>49</v>
      </c>
      <c r="E50" s="275">
        <v>30</v>
      </c>
      <c r="F50" s="369"/>
      <c r="G50" s="367"/>
      <c r="H50" s="367"/>
      <c r="I50" s="367"/>
      <c r="J50" s="367"/>
      <c r="K50" s="367"/>
      <c r="L50" s="367"/>
      <c r="M50" s="367"/>
      <c r="N50" s="367"/>
      <c r="O50" s="367"/>
      <c r="P50" s="367"/>
    </row>
    <row r="51" spans="1:16" s="368" customFormat="1" ht="20.25" customHeight="1" x14ac:dyDescent="0.2">
      <c r="A51" s="275">
        <v>37</v>
      </c>
      <c r="B51" s="275"/>
      <c r="C51" s="541" t="s">
        <v>355</v>
      </c>
      <c r="D51" s="542" t="s">
        <v>49</v>
      </c>
      <c r="E51" s="275">
        <v>10</v>
      </c>
      <c r="F51" s="369"/>
      <c r="G51" s="367"/>
      <c r="H51" s="367"/>
      <c r="I51" s="367"/>
      <c r="J51" s="367"/>
      <c r="K51" s="367"/>
      <c r="L51" s="367"/>
      <c r="M51" s="367"/>
      <c r="N51" s="367"/>
      <c r="O51" s="367"/>
      <c r="P51" s="367"/>
    </row>
    <row r="52" spans="1:16" s="368" customFormat="1" ht="22.5" x14ac:dyDescent="0.2">
      <c r="A52" s="275">
        <v>38</v>
      </c>
      <c r="B52" s="275"/>
      <c r="C52" s="541" t="s">
        <v>356</v>
      </c>
      <c r="D52" s="542" t="s">
        <v>49</v>
      </c>
      <c r="E52" s="275">
        <v>15</v>
      </c>
      <c r="F52" s="369"/>
      <c r="G52" s="367"/>
      <c r="H52" s="367"/>
      <c r="I52" s="367"/>
      <c r="J52" s="367"/>
      <c r="K52" s="367"/>
      <c r="L52" s="367"/>
      <c r="M52" s="367"/>
      <c r="N52" s="367"/>
      <c r="O52" s="367"/>
      <c r="P52" s="367"/>
    </row>
    <row r="53" spans="1:16" s="368" customFormat="1" ht="22.5" x14ac:dyDescent="0.2">
      <c r="A53" s="275">
        <v>39</v>
      </c>
      <c r="B53" s="275"/>
      <c r="C53" s="541" t="s">
        <v>357</v>
      </c>
      <c r="D53" s="542" t="s">
        <v>49</v>
      </c>
      <c r="E53" s="275">
        <v>8</v>
      </c>
      <c r="F53" s="369"/>
      <c r="G53" s="367"/>
      <c r="H53" s="367"/>
      <c r="I53" s="367"/>
      <c r="J53" s="367"/>
      <c r="K53" s="367"/>
      <c r="L53" s="367"/>
      <c r="M53" s="367"/>
      <c r="N53" s="367"/>
      <c r="O53" s="367"/>
      <c r="P53" s="367"/>
    </row>
    <row r="54" spans="1:16" s="368" customFormat="1" ht="22.5" x14ac:dyDescent="0.2">
      <c r="A54" s="275">
        <v>40</v>
      </c>
      <c r="B54" s="275"/>
      <c r="C54" s="541" t="s">
        <v>358</v>
      </c>
      <c r="D54" s="542" t="s">
        <v>49</v>
      </c>
      <c r="E54" s="275">
        <v>160</v>
      </c>
      <c r="F54" s="369"/>
      <c r="G54" s="367"/>
      <c r="H54" s="367"/>
      <c r="I54" s="367"/>
      <c r="J54" s="367"/>
      <c r="K54" s="367"/>
      <c r="L54" s="367"/>
      <c r="M54" s="367"/>
      <c r="N54" s="367"/>
      <c r="O54" s="367"/>
      <c r="P54" s="367"/>
    </row>
    <row r="55" spans="1:16" s="368" customFormat="1" x14ac:dyDescent="0.2">
      <c r="A55" s="275">
        <v>41</v>
      </c>
      <c r="B55" s="275"/>
      <c r="C55" s="541" t="s">
        <v>359</v>
      </c>
      <c r="D55" s="542" t="s">
        <v>321</v>
      </c>
      <c r="E55" s="275">
        <v>1</v>
      </c>
      <c r="F55" s="369"/>
      <c r="G55" s="367"/>
      <c r="H55" s="367"/>
      <c r="I55" s="367"/>
      <c r="J55" s="367"/>
      <c r="K55" s="367"/>
      <c r="L55" s="367"/>
      <c r="M55" s="367"/>
      <c r="N55" s="367"/>
      <c r="O55" s="367"/>
      <c r="P55" s="367"/>
    </row>
    <row r="56" spans="1:16" s="368" customFormat="1" x14ac:dyDescent="0.2">
      <c r="A56" s="275">
        <v>42</v>
      </c>
      <c r="B56" s="275"/>
      <c r="C56" s="541" t="s">
        <v>360</v>
      </c>
      <c r="D56" s="542" t="s">
        <v>321</v>
      </c>
      <c r="E56" s="275">
        <v>1</v>
      </c>
      <c r="F56" s="369"/>
      <c r="G56" s="367"/>
      <c r="H56" s="367"/>
      <c r="I56" s="367"/>
      <c r="J56" s="367"/>
      <c r="K56" s="367"/>
      <c r="L56" s="367"/>
      <c r="M56" s="367"/>
      <c r="N56" s="367"/>
      <c r="O56" s="367"/>
      <c r="P56" s="367"/>
    </row>
    <row r="57" spans="1:16" s="368" customFormat="1" x14ac:dyDescent="0.2">
      <c r="A57" s="275">
        <v>43</v>
      </c>
      <c r="B57" s="275"/>
      <c r="C57" s="541" t="s">
        <v>361</v>
      </c>
      <c r="D57" s="542" t="s">
        <v>321</v>
      </c>
      <c r="E57" s="275">
        <v>1</v>
      </c>
      <c r="F57" s="369"/>
      <c r="G57" s="367"/>
      <c r="H57" s="367"/>
      <c r="I57" s="367"/>
      <c r="J57" s="367"/>
      <c r="K57" s="367"/>
      <c r="L57" s="367"/>
      <c r="M57" s="367"/>
      <c r="N57" s="367"/>
      <c r="O57" s="367"/>
      <c r="P57" s="367"/>
    </row>
    <row r="58" spans="1:16" ht="22.5" x14ac:dyDescent="0.2">
      <c r="A58" s="275">
        <v>44</v>
      </c>
      <c r="B58" s="275"/>
      <c r="C58" s="541" t="s">
        <v>362</v>
      </c>
      <c r="D58" s="542" t="s">
        <v>321</v>
      </c>
      <c r="E58" s="275">
        <v>1</v>
      </c>
      <c r="F58" s="307"/>
      <c r="G58" s="160"/>
      <c r="H58" s="160"/>
      <c r="I58" s="160"/>
      <c r="J58" s="160"/>
      <c r="K58" s="160"/>
      <c r="L58" s="160"/>
      <c r="M58" s="160"/>
      <c r="N58" s="160"/>
      <c r="O58" s="160"/>
      <c r="P58" s="160"/>
    </row>
    <row r="59" spans="1:16" s="368" customFormat="1" x14ac:dyDescent="0.2">
      <c r="A59" s="275"/>
      <c r="B59" s="275"/>
      <c r="C59" s="546" t="s">
        <v>363</v>
      </c>
      <c r="D59" s="542"/>
      <c r="E59" s="275"/>
      <c r="F59" s="369"/>
      <c r="G59" s="367"/>
      <c r="H59" s="367"/>
      <c r="I59" s="367"/>
      <c r="J59" s="367"/>
      <c r="K59" s="367"/>
      <c r="L59" s="367"/>
      <c r="M59" s="367"/>
      <c r="N59" s="367"/>
      <c r="O59" s="367"/>
      <c r="P59" s="367"/>
    </row>
    <row r="60" spans="1:16" s="368" customFormat="1" x14ac:dyDescent="0.2">
      <c r="A60" s="275">
        <v>1</v>
      </c>
      <c r="B60" s="275"/>
      <c r="C60" s="541" t="s">
        <v>364</v>
      </c>
      <c r="D60" s="542" t="s">
        <v>321</v>
      </c>
      <c r="E60" s="275">
        <v>10</v>
      </c>
      <c r="F60" s="370"/>
      <c r="G60" s="367"/>
      <c r="H60" s="367"/>
      <c r="I60" s="367"/>
      <c r="J60" s="367"/>
      <c r="K60" s="367"/>
      <c r="L60" s="367"/>
      <c r="M60" s="367"/>
      <c r="N60" s="367"/>
      <c r="O60" s="367"/>
      <c r="P60" s="367"/>
    </row>
    <row r="61" spans="1:16" ht="22.5" x14ac:dyDescent="0.2">
      <c r="A61" s="275">
        <v>2</v>
      </c>
      <c r="B61" s="275"/>
      <c r="C61" s="541" t="s">
        <v>546</v>
      </c>
      <c r="D61" s="542" t="s">
        <v>321</v>
      </c>
      <c r="E61" s="275">
        <v>10</v>
      </c>
      <c r="F61" s="371"/>
      <c r="G61" s="160"/>
      <c r="H61" s="160"/>
      <c r="I61" s="160"/>
      <c r="J61" s="160"/>
      <c r="K61" s="160"/>
      <c r="L61" s="160"/>
      <c r="M61" s="160"/>
      <c r="N61" s="160"/>
      <c r="O61" s="160"/>
      <c r="P61" s="160"/>
    </row>
    <row r="62" spans="1:16" ht="22.5" x14ac:dyDescent="0.2">
      <c r="A62" s="275">
        <v>3</v>
      </c>
      <c r="B62" s="275"/>
      <c r="C62" s="527" t="s">
        <v>365</v>
      </c>
      <c r="D62" s="542" t="s">
        <v>51</v>
      </c>
      <c r="E62" s="275">
        <v>10</v>
      </c>
      <c r="F62" s="307"/>
      <c r="G62" s="160"/>
      <c r="H62" s="160"/>
      <c r="I62" s="160"/>
      <c r="J62" s="160"/>
      <c r="K62" s="160"/>
      <c r="L62" s="160"/>
      <c r="M62" s="160"/>
      <c r="N62" s="160"/>
      <c r="O62" s="160"/>
      <c r="P62" s="160"/>
    </row>
    <row r="63" spans="1:16" x14ac:dyDescent="0.2">
      <c r="A63" s="275">
        <v>4</v>
      </c>
      <c r="B63" s="275"/>
      <c r="C63" s="527" t="s">
        <v>366</v>
      </c>
      <c r="D63" s="542" t="s">
        <v>51</v>
      </c>
      <c r="E63" s="275">
        <v>10</v>
      </c>
      <c r="F63" s="307"/>
      <c r="G63" s="160"/>
      <c r="H63" s="160"/>
      <c r="I63" s="160"/>
      <c r="J63" s="160"/>
      <c r="K63" s="160"/>
      <c r="L63" s="160"/>
      <c r="M63" s="160"/>
      <c r="N63" s="160"/>
      <c r="O63" s="160"/>
      <c r="P63" s="160"/>
    </row>
    <row r="64" spans="1:16" s="373" customFormat="1" x14ac:dyDescent="0.2">
      <c r="A64" s="275">
        <v>5</v>
      </c>
      <c r="B64" s="275"/>
      <c r="C64" s="527" t="s">
        <v>367</v>
      </c>
      <c r="D64" s="542" t="s">
        <v>51</v>
      </c>
      <c r="E64" s="275">
        <v>10</v>
      </c>
      <c r="F64" s="369"/>
      <c r="G64" s="372"/>
      <c r="H64" s="372"/>
      <c r="I64" s="372"/>
      <c r="J64" s="372"/>
      <c r="K64" s="372"/>
      <c r="L64" s="372"/>
      <c r="M64" s="372"/>
      <c r="N64" s="372"/>
      <c r="O64" s="372"/>
      <c r="P64" s="372"/>
    </row>
    <row r="65" spans="1:16" s="373" customFormat="1" ht="10.15" customHeight="1" x14ac:dyDescent="0.2">
      <c r="A65" s="362"/>
      <c r="B65" s="362"/>
      <c r="C65" s="547" t="s">
        <v>368</v>
      </c>
      <c r="D65" s="547"/>
      <c r="E65" s="362"/>
      <c r="F65" s="369"/>
      <c r="G65" s="372"/>
      <c r="H65" s="372"/>
      <c r="I65" s="372"/>
      <c r="J65" s="372"/>
      <c r="K65" s="372"/>
      <c r="L65" s="372"/>
      <c r="M65" s="372"/>
      <c r="N65" s="372"/>
      <c r="O65" s="372"/>
      <c r="P65" s="372"/>
    </row>
    <row r="66" spans="1:16" s="373" customFormat="1" ht="101.25" x14ac:dyDescent="0.2">
      <c r="A66" s="374">
        <v>1</v>
      </c>
      <c r="B66" s="374"/>
      <c r="C66" s="548" t="s">
        <v>547</v>
      </c>
      <c r="D66" s="545" t="s">
        <v>321</v>
      </c>
      <c r="E66" s="152">
        <v>1</v>
      </c>
      <c r="F66" s="375"/>
      <c r="G66" s="372"/>
      <c r="H66" s="372"/>
      <c r="I66" s="372"/>
      <c r="J66" s="372"/>
      <c r="K66" s="372"/>
      <c r="L66" s="372"/>
      <c r="M66" s="372"/>
      <c r="N66" s="372"/>
      <c r="O66" s="372"/>
      <c r="P66" s="372"/>
    </row>
    <row r="67" spans="1:16" s="366" customFormat="1" ht="22.5" x14ac:dyDescent="0.2">
      <c r="A67" s="374">
        <v>2</v>
      </c>
      <c r="B67" s="374"/>
      <c r="C67" s="544" t="s">
        <v>548</v>
      </c>
      <c r="D67" s="545" t="s">
        <v>51</v>
      </c>
      <c r="E67" s="152">
        <v>1</v>
      </c>
      <c r="F67" s="364"/>
      <c r="G67" s="365"/>
      <c r="H67" s="365"/>
      <c r="I67" s="365"/>
      <c r="J67" s="365"/>
      <c r="K67" s="365"/>
      <c r="L67" s="365"/>
      <c r="M67" s="365"/>
      <c r="N67" s="365"/>
      <c r="O67" s="365"/>
      <c r="P67" s="365"/>
    </row>
    <row r="68" spans="1:16" s="373" customFormat="1" ht="22.5" x14ac:dyDescent="0.2">
      <c r="A68" s="374">
        <v>3</v>
      </c>
      <c r="B68" s="374"/>
      <c r="C68" s="544" t="s">
        <v>549</v>
      </c>
      <c r="D68" s="545" t="s">
        <v>51</v>
      </c>
      <c r="E68" s="152">
        <v>1</v>
      </c>
      <c r="F68" s="369"/>
      <c r="G68" s="372"/>
      <c r="H68" s="372"/>
      <c r="I68" s="372"/>
      <c r="J68" s="372"/>
      <c r="K68" s="372"/>
      <c r="L68" s="372"/>
      <c r="M68" s="372"/>
      <c r="N68" s="372"/>
      <c r="O68" s="372"/>
      <c r="P68" s="372"/>
    </row>
    <row r="69" spans="1:16" s="373" customFormat="1" x14ac:dyDescent="0.2">
      <c r="A69" s="374">
        <v>4</v>
      </c>
      <c r="B69" s="374"/>
      <c r="C69" s="541" t="s">
        <v>369</v>
      </c>
      <c r="D69" s="545" t="s">
        <v>51</v>
      </c>
      <c r="E69" s="152">
        <v>4</v>
      </c>
      <c r="F69" s="369"/>
      <c r="G69" s="372"/>
      <c r="H69" s="372"/>
      <c r="I69" s="372"/>
      <c r="J69" s="372"/>
      <c r="K69" s="372"/>
      <c r="L69" s="372"/>
      <c r="M69" s="372"/>
      <c r="N69" s="372"/>
      <c r="O69" s="372"/>
      <c r="P69" s="372"/>
    </row>
    <row r="70" spans="1:16" s="373" customFormat="1" x14ac:dyDescent="0.2">
      <c r="A70" s="374">
        <v>5</v>
      </c>
      <c r="B70" s="374"/>
      <c r="C70" s="541" t="s">
        <v>370</v>
      </c>
      <c r="D70" s="545" t="s">
        <v>51</v>
      </c>
      <c r="E70" s="152">
        <v>1</v>
      </c>
      <c r="F70" s="369"/>
      <c r="G70" s="372"/>
      <c r="H70" s="372"/>
      <c r="I70" s="372"/>
      <c r="J70" s="372"/>
      <c r="K70" s="372"/>
      <c r="L70" s="372"/>
      <c r="M70" s="372"/>
      <c r="N70" s="372"/>
      <c r="O70" s="372"/>
      <c r="P70" s="372"/>
    </row>
    <row r="71" spans="1:16" s="373" customFormat="1" x14ac:dyDescent="0.2">
      <c r="A71" s="374">
        <v>6</v>
      </c>
      <c r="B71" s="374"/>
      <c r="C71" s="541" t="s">
        <v>359</v>
      </c>
      <c r="D71" s="545" t="s">
        <v>64</v>
      </c>
      <c r="E71" s="152">
        <v>1</v>
      </c>
      <c r="F71" s="369"/>
      <c r="G71" s="372"/>
      <c r="H71" s="372"/>
      <c r="I71" s="372"/>
      <c r="J71" s="372"/>
      <c r="K71" s="372"/>
      <c r="L71" s="372"/>
      <c r="M71" s="372"/>
      <c r="N71" s="372"/>
      <c r="O71" s="372"/>
      <c r="P71" s="372"/>
    </row>
    <row r="72" spans="1:16" s="373" customFormat="1" x14ac:dyDescent="0.2">
      <c r="A72" s="374">
        <v>7</v>
      </c>
      <c r="B72" s="374"/>
      <c r="C72" s="541" t="s">
        <v>360</v>
      </c>
      <c r="D72" s="545" t="s">
        <v>321</v>
      </c>
      <c r="E72" s="152">
        <v>1</v>
      </c>
      <c r="F72" s="369"/>
      <c r="G72" s="372"/>
      <c r="H72" s="372"/>
      <c r="I72" s="372"/>
      <c r="J72" s="372"/>
      <c r="K72" s="372"/>
      <c r="L72" s="372"/>
      <c r="M72" s="372"/>
      <c r="N72" s="372"/>
      <c r="O72" s="372"/>
      <c r="P72" s="372"/>
    </row>
    <row r="73" spans="1:16" s="373" customFormat="1" x14ac:dyDescent="0.2">
      <c r="A73" s="374">
        <v>8</v>
      </c>
      <c r="B73" s="374"/>
      <c r="C73" s="541" t="s">
        <v>361</v>
      </c>
      <c r="D73" s="545" t="s">
        <v>321</v>
      </c>
      <c r="E73" s="152">
        <v>1</v>
      </c>
      <c r="F73" s="369"/>
      <c r="G73" s="372"/>
      <c r="H73" s="372"/>
      <c r="I73" s="372"/>
      <c r="J73" s="372"/>
      <c r="K73" s="372"/>
      <c r="L73" s="372"/>
      <c r="M73" s="372"/>
      <c r="N73" s="372"/>
      <c r="O73" s="372"/>
      <c r="P73" s="372"/>
    </row>
    <row r="74" spans="1:16" s="373" customFormat="1" ht="22.5" x14ac:dyDescent="0.2">
      <c r="A74" s="374">
        <v>9</v>
      </c>
      <c r="B74" s="374"/>
      <c r="C74" s="541" t="s">
        <v>362</v>
      </c>
      <c r="D74" s="545" t="s">
        <v>321</v>
      </c>
      <c r="E74" s="152">
        <v>1</v>
      </c>
      <c r="F74" s="369"/>
      <c r="G74" s="372"/>
      <c r="H74" s="372"/>
      <c r="I74" s="372"/>
      <c r="J74" s="372"/>
      <c r="K74" s="372"/>
      <c r="L74" s="372"/>
      <c r="M74" s="372"/>
      <c r="N74" s="372"/>
      <c r="O74" s="372"/>
      <c r="P74" s="372"/>
    </row>
    <row r="75" spans="1:16" s="373" customFormat="1" x14ac:dyDescent="0.2">
      <c r="A75" s="275"/>
      <c r="B75" s="275"/>
      <c r="C75" s="549" t="s">
        <v>371</v>
      </c>
      <c r="D75" s="549"/>
      <c r="E75" s="376"/>
      <c r="F75" s="369"/>
      <c r="G75" s="372"/>
      <c r="H75" s="372"/>
      <c r="I75" s="372"/>
      <c r="J75" s="372"/>
      <c r="K75" s="372"/>
      <c r="L75" s="372"/>
      <c r="M75" s="372"/>
      <c r="N75" s="372"/>
      <c r="O75" s="372"/>
      <c r="P75" s="372"/>
    </row>
    <row r="76" spans="1:16" s="373" customFormat="1" x14ac:dyDescent="0.2">
      <c r="A76" s="275"/>
      <c r="B76" s="275"/>
      <c r="C76" s="545" t="s">
        <v>372</v>
      </c>
      <c r="D76" s="542"/>
      <c r="E76" s="377">
        <v>4</v>
      </c>
      <c r="F76" s="369"/>
      <c r="G76" s="372"/>
      <c r="H76" s="372"/>
      <c r="I76" s="372"/>
      <c r="J76" s="372"/>
      <c r="K76" s="372"/>
      <c r="L76" s="372"/>
      <c r="M76" s="372"/>
      <c r="N76" s="372"/>
      <c r="O76" s="372"/>
      <c r="P76" s="372"/>
    </row>
    <row r="77" spans="1:16" s="373" customFormat="1" x14ac:dyDescent="0.2">
      <c r="A77" s="275">
        <v>1</v>
      </c>
      <c r="B77" s="275"/>
      <c r="C77" s="541" t="s">
        <v>320</v>
      </c>
      <c r="D77" s="542" t="s">
        <v>321</v>
      </c>
      <c r="E77" s="275">
        <v>1</v>
      </c>
      <c r="F77" s="375"/>
      <c r="G77" s="372"/>
      <c r="H77" s="372"/>
      <c r="I77" s="372"/>
      <c r="J77" s="372"/>
      <c r="K77" s="372"/>
      <c r="L77" s="372"/>
      <c r="M77" s="372"/>
      <c r="N77" s="372"/>
      <c r="O77" s="372"/>
      <c r="P77" s="372"/>
    </row>
    <row r="78" spans="1:16" ht="33.75" x14ac:dyDescent="0.2">
      <c r="A78" s="275">
        <v>4</v>
      </c>
      <c r="B78" s="275"/>
      <c r="C78" s="544" t="s">
        <v>550</v>
      </c>
      <c r="D78" s="542" t="s">
        <v>321</v>
      </c>
      <c r="E78" s="275">
        <v>5</v>
      </c>
      <c r="F78" s="307"/>
      <c r="G78" s="160"/>
      <c r="H78" s="160"/>
      <c r="I78" s="160"/>
      <c r="J78" s="160"/>
      <c r="K78" s="160"/>
      <c r="L78" s="160"/>
      <c r="M78" s="160"/>
      <c r="N78" s="160"/>
      <c r="O78" s="160"/>
      <c r="P78" s="160"/>
    </row>
    <row r="79" spans="1:16" ht="33.75" x14ac:dyDescent="0.2">
      <c r="A79" s="275">
        <v>5</v>
      </c>
      <c r="B79" s="275"/>
      <c r="C79" s="527" t="s">
        <v>564</v>
      </c>
      <c r="D79" s="545" t="s">
        <v>51</v>
      </c>
      <c r="E79" s="275">
        <v>5</v>
      </c>
      <c r="F79" s="307"/>
      <c r="G79" s="160"/>
      <c r="H79" s="160"/>
      <c r="I79" s="160"/>
      <c r="J79" s="160"/>
      <c r="K79" s="160"/>
      <c r="L79" s="160"/>
      <c r="M79" s="160"/>
      <c r="N79" s="160"/>
      <c r="O79" s="160"/>
      <c r="P79" s="160"/>
    </row>
    <row r="80" spans="1:16" ht="22.5" x14ac:dyDescent="0.2">
      <c r="A80" s="275">
        <v>6</v>
      </c>
      <c r="B80" s="275"/>
      <c r="C80" s="527" t="s">
        <v>373</v>
      </c>
      <c r="D80" s="542" t="s">
        <v>49</v>
      </c>
      <c r="E80" s="275">
        <v>53</v>
      </c>
      <c r="F80" s="307"/>
      <c r="G80" s="160"/>
      <c r="H80" s="160"/>
      <c r="I80" s="160"/>
      <c r="J80" s="160"/>
      <c r="K80" s="160"/>
      <c r="L80" s="160"/>
      <c r="M80" s="160"/>
      <c r="N80" s="160"/>
      <c r="O80" s="160"/>
      <c r="P80" s="160"/>
    </row>
    <row r="81" spans="1:16" x14ac:dyDescent="0.2">
      <c r="A81" s="275">
        <v>7</v>
      </c>
      <c r="B81" s="275"/>
      <c r="C81" s="527" t="s">
        <v>374</v>
      </c>
      <c r="D81" s="545" t="s">
        <v>51</v>
      </c>
      <c r="E81" s="275">
        <v>40</v>
      </c>
      <c r="F81" s="307"/>
      <c r="G81" s="160"/>
      <c r="H81" s="160"/>
      <c r="I81" s="160"/>
      <c r="J81" s="160"/>
      <c r="K81" s="160"/>
      <c r="L81" s="160"/>
      <c r="M81" s="160"/>
      <c r="N81" s="160"/>
      <c r="O81" s="160"/>
      <c r="P81" s="160"/>
    </row>
    <row r="82" spans="1:16" ht="22.5" x14ac:dyDescent="0.2">
      <c r="A82" s="275">
        <v>8</v>
      </c>
      <c r="B82" s="275"/>
      <c r="C82" s="527" t="s">
        <v>375</v>
      </c>
      <c r="D82" s="545" t="s">
        <v>51</v>
      </c>
      <c r="E82" s="275">
        <v>8</v>
      </c>
      <c r="F82" s="307"/>
      <c r="G82" s="160"/>
      <c r="H82" s="160"/>
      <c r="I82" s="160"/>
      <c r="J82" s="160"/>
      <c r="K82" s="160"/>
      <c r="L82" s="160"/>
      <c r="M82" s="160"/>
      <c r="N82" s="160"/>
      <c r="O82" s="160"/>
      <c r="P82" s="160"/>
    </row>
    <row r="83" spans="1:16" ht="22.5" x14ac:dyDescent="0.2">
      <c r="A83" s="275">
        <v>9</v>
      </c>
      <c r="B83" s="275"/>
      <c r="C83" s="541" t="s">
        <v>376</v>
      </c>
      <c r="D83" s="542" t="s">
        <v>49</v>
      </c>
      <c r="E83" s="275">
        <v>6</v>
      </c>
      <c r="F83" s="307"/>
      <c r="G83" s="160"/>
      <c r="H83" s="160"/>
      <c r="I83" s="160"/>
      <c r="J83" s="160"/>
      <c r="K83" s="160"/>
      <c r="L83" s="160"/>
      <c r="M83" s="160"/>
      <c r="N83" s="160"/>
      <c r="O83" s="160"/>
      <c r="P83" s="160"/>
    </row>
    <row r="84" spans="1:16" s="368" customFormat="1" x14ac:dyDescent="0.2">
      <c r="A84" s="275">
        <v>10</v>
      </c>
      <c r="B84" s="275"/>
      <c r="C84" s="527" t="s">
        <v>377</v>
      </c>
      <c r="D84" s="545" t="s">
        <v>51</v>
      </c>
      <c r="E84" s="275">
        <v>10</v>
      </c>
      <c r="F84" s="369"/>
      <c r="G84" s="367"/>
      <c r="H84" s="367"/>
      <c r="I84" s="367"/>
      <c r="J84" s="367"/>
      <c r="K84" s="367"/>
      <c r="L84" s="367"/>
      <c r="M84" s="367"/>
      <c r="N84" s="367"/>
      <c r="O84" s="367"/>
      <c r="P84" s="367"/>
    </row>
    <row r="85" spans="1:16" ht="22.5" x14ac:dyDescent="0.2">
      <c r="A85" s="275">
        <v>11</v>
      </c>
      <c r="B85" s="275"/>
      <c r="C85" s="527" t="s">
        <v>378</v>
      </c>
      <c r="D85" s="545" t="s">
        <v>51</v>
      </c>
      <c r="E85" s="275">
        <v>2</v>
      </c>
      <c r="F85" s="307"/>
      <c r="G85" s="160"/>
      <c r="H85" s="160"/>
      <c r="I85" s="160"/>
      <c r="J85" s="160"/>
      <c r="K85" s="160"/>
      <c r="L85" s="160"/>
      <c r="M85" s="160"/>
      <c r="N85" s="160"/>
      <c r="O85" s="160"/>
      <c r="P85" s="160"/>
    </row>
    <row r="86" spans="1:16" ht="22.5" x14ac:dyDescent="0.2">
      <c r="A86" s="275">
        <v>12</v>
      </c>
      <c r="B86" s="275"/>
      <c r="C86" s="527" t="s">
        <v>379</v>
      </c>
      <c r="D86" s="542" t="s">
        <v>321</v>
      </c>
      <c r="E86" s="275">
        <v>1</v>
      </c>
      <c r="F86" s="307"/>
      <c r="G86" s="160"/>
      <c r="H86" s="160"/>
      <c r="I86" s="160"/>
      <c r="J86" s="160"/>
      <c r="K86" s="160"/>
      <c r="L86" s="160"/>
      <c r="M86" s="160"/>
      <c r="N86" s="160"/>
      <c r="O86" s="160"/>
      <c r="P86" s="160"/>
    </row>
    <row r="87" spans="1:16" x14ac:dyDescent="0.2">
      <c r="A87" s="275">
        <v>13</v>
      </c>
      <c r="B87" s="275"/>
      <c r="C87" s="527" t="s">
        <v>380</v>
      </c>
      <c r="D87" s="542" t="s">
        <v>321</v>
      </c>
      <c r="E87" s="275">
        <v>1</v>
      </c>
      <c r="F87" s="307"/>
      <c r="G87" s="160"/>
      <c r="H87" s="160"/>
      <c r="I87" s="160"/>
      <c r="J87" s="160"/>
      <c r="K87" s="160"/>
      <c r="L87" s="160"/>
      <c r="M87" s="160"/>
      <c r="N87" s="160"/>
      <c r="O87" s="160"/>
      <c r="P87" s="160"/>
    </row>
    <row r="88" spans="1:16" ht="22.5" x14ac:dyDescent="0.2">
      <c r="A88" s="275">
        <v>14</v>
      </c>
      <c r="B88" s="275"/>
      <c r="C88" s="527" t="s">
        <v>381</v>
      </c>
      <c r="D88" s="542" t="s">
        <v>49</v>
      </c>
      <c r="E88" s="275">
        <v>6</v>
      </c>
      <c r="F88" s="307"/>
      <c r="G88" s="160"/>
      <c r="H88" s="160"/>
      <c r="I88" s="160"/>
      <c r="J88" s="160"/>
      <c r="K88" s="160"/>
      <c r="L88" s="160"/>
      <c r="M88" s="160"/>
      <c r="N88" s="160"/>
      <c r="O88" s="160"/>
      <c r="P88" s="160"/>
    </row>
    <row r="89" spans="1:16" ht="22.5" x14ac:dyDescent="0.2">
      <c r="A89" s="275">
        <v>15</v>
      </c>
      <c r="B89" s="275"/>
      <c r="C89" s="527" t="s">
        <v>362</v>
      </c>
      <c r="D89" s="542" t="s">
        <v>321</v>
      </c>
      <c r="E89" s="275">
        <v>1</v>
      </c>
      <c r="F89" s="307"/>
      <c r="G89" s="160"/>
      <c r="H89" s="160"/>
      <c r="I89" s="160"/>
      <c r="J89" s="160"/>
      <c r="K89" s="160"/>
      <c r="L89" s="160"/>
      <c r="M89" s="160"/>
      <c r="N89" s="160"/>
      <c r="O89" s="160"/>
      <c r="P89" s="160"/>
    </row>
    <row r="90" spans="1:16" x14ac:dyDescent="0.2">
      <c r="A90" s="275"/>
      <c r="B90" s="275"/>
      <c r="C90" s="549" t="s">
        <v>382</v>
      </c>
      <c r="D90" s="549"/>
      <c r="E90" s="376"/>
      <c r="F90" s="307"/>
      <c r="G90" s="160"/>
      <c r="H90" s="160"/>
      <c r="I90" s="160"/>
      <c r="J90" s="160"/>
      <c r="K90" s="160"/>
      <c r="L90" s="160"/>
      <c r="M90" s="160"/>
      <c r="N90" s="160"/>
      <c r="O90" s="160"/>
      <c r="P90" s="160"/>
    </row>
    <row r="91" spans="1:16" x14ac:dyDescent="0.2">
      <c r="A91" s="275"/>
      <c r="B91" s="275"/>
      <c r="C91" s="545" t="s">
        <v>372</v>
      </c>
      <c r="D91" s="542"/>
      <c r="E91" s="377">
        <v>1</v>
      </c>
      <c r="F91" s="307"/>
      <c r="G91" s="160"/>
      <c r="H91" s="160"/>
      <c r="I91" s="160"/>
      <c r="J91" s="160"/>
      <c r="K91" s="160"/>
      <c r="L91" s="160"/>
      <c r="M91" s="160"/>
      <c r="N91" s="160"/>
      <c r="O91" s="160"/>
      <c r="P91" s="160"/>
    </row>
    <row r="92" spans="1:16" x14ac:dyDescent="0.2">
      <c r="A92" s="275">
        <v>1</v>
      </c>
      <c r="B92" s="275"/>
      <c r="C92" s="541" t="s">
        <v>320</v>
      </c>
      <c r="D92" s="542" t="s">
        <v>321</v>
      </c>
      <c r="E92" s="275">
        <v>1</v>
      </c>
      <c r="F92" s="307"/>
      <c r="G92" s="160"/>
      <c r="H92" s="160"/>
      <c r="I92" s="160"/>
      <c r="J92" s="160"/>
      <c r="K92" s="160"/>
      <c r="L92" s="160"/>
      <c r="M92" s="160"/>
      <c r="N92" s="160"/>
      <c r="O92" s="160"/>
      <c r="P92" s="160"/>
    </row>
    <row r="93" spans="1:16" ht="33.75" x14ac:dyDescent="0.2">
      <c r="A93" s="275">
        <v>4</v>
      </c>
      <c r="B93" s="275"/>
      <c r="C93" s="544" t="s">
        <v>550</v>
      </c>
      <c r="D93" s="542" t="s">
        <v>321</v>
      </c>
      <c r="E93" s="275">
        <v>4</v>
      </c>
      <c r="F93" s="307"/>
      <c r="G93" s="160"/>
      <c r="H93" s="160"/>
      <c r="I93" s="160"/>
      <c r="J93" s="160"/>
      <c r="K93" s="160"/>
      <c r="L93" s="160"/>
      <c r="M93" s="160"/>
      <c r="N93" s="160"/>
      <c r="O93" s="160"/>
      <c r="P93" s="160"/>
    </row>
    <row r="94" spans="1:16" ht="33.75" x14ac:dyDescent="0.2">
      <c r="A94" s="275">
        <v>5</v>
      </c>
      <c r="B94" s="275"/>
      <c r="C94" s="527" t="s">
        <v>564</v>
      </c>
      <c r="D94" s="545" t="s">
        <v>51</v>
      </c>
      <c r="E94" s="275">
        <v>4</v>
      </c>
      <c r="F94" s="307"/>
      <c r="G94" s="160"/>
      <c r="H94" s="160"/>
      <c r="I94" s="160"/>
      <c r="J94" s="160"/>
      <c r="K94" s="160"/>
      <c r="L94" s="160"/>
      <c r="M94" s="160"/>
      <c r="N94" s="160"/>
      <c r="O94" s="160"/>
      <c r="P94" s="160"/>
    </row>
    <row r="95" spans="1:16" ht="22.5" x14ac:dyDescent="0.2">
      <c r="A95" s="275">
        <v>6</v>
      </c>
      <c r="B95" s="275"/>
      <c r="C95" s="527" t="s">
        <v>383</v>
      </c>
      <c r="D95" s="542" t="s">
        <v>49</v>
      </c>
      <c r="E95" s="275">
        <v>60</v>
      </c>
      <c r="F95" s="307"/>
      <c r="G95" s="160"/>
      <c r="H95" s="160"/>
      <c r="I95" s="160"/>
      <c r="J95" s="160"/>
      <c r="K95" s="160"/>
      <c r="L95" s="160"/>
      <c r="M95" s="160"/>
      <c r="N95" s="160"/>
      <c r="O95" s="160"/>
      <c r="P95" s="160"/>
    </row>
    <row r="96" spans="1:16" x14ac:dyDescent="0.2">
      <c r="A96" s="275">
        <v>7</v>
      </c>
      <c r="B96" s="275"/>
      <c r="C96" s="527" t="s">
        <v>374</v>
      </c>
      <c r="D96" s="545" t="s">
        <v>51</v>
      </c>
      <c r="E96" s="275">
        <v>32</v>
      </c>
      <c r="F96" s="307"/>
      <c r="G96" s="160"/>
      <c r="H96" s="160"/>
      <c r="I96" s="160"/>
      <c r="J96" s="160"/>
      <c r="K96" s="160"/>
      <c r="L96" s="160"/>
      <c r="M96" s="160"/>
      <c r="N96" s="160"/>
      <c r="O96" s="160"/>
      <c r="P96" s="160"/>
    </row>
    <row r="97" spans="1:16" ht="22.5" x14ac:dyDescent="0.2">
      <c r="A97" s="275">
        <v>8</v>
      </c>
      <c r="B97" s="275"/>
      <c r="C97" s="527" t="s">
        <v>375</v>
      </c>
      <c r="D97" s="545" t="s">
        <v>51</v>
      </c>
      <c r="E97" s="275">
        <v>4</v>
      </c>
      <c r="F97" s="307"/>
      <c r="G97" s="160"/>
      <c r="H97" s="160"/>
      <c r="I97" s="160"/>
      <c r="J97" s="160"/>
      <c r="K97" s="160"/>
      <c r="L97" s="160"/>
      <c r="M97" s="160"/>
      <c r="N97" s="160"/>
      <c r="O97" s="160"/>
      <c r="P97" s="160"/>
    </row>
    <row r="98" spans="1:16" ht="22.5" x14ac:dyDescent="0.2">
      <c r="A98" s="275">
        <v>9</v>
      </c>
      <c r="B98" s="275"/>
      <c r="C98" s="541" t="s">
        <v>376</v>
      </c>
      <c r="D98" s="542" t="s">
        <v>49</v>
      </c>
      <c r="E98" s="275">
        <v>6</v>
      </c>
      <c r="F98" s="371"/>
      <c r="G98" s="160"/>
      <c r="H98" s="160"/>
      <c r="I98" s="160"/>
      <c r="J98" s="160"/>
      <c r="K98" s="160"/>
      <c r="L98" s="160"/>
      <c r="M98" s="160"/>
      <c r="N98" s="160"/>
      <c r="O98" s="160"/>
      <c r="P98" s="160"/>
    </row>
    <row r="99" spans="1:16" ht="22.5" x14ac:dyDescent="0.2">
      <c r="A99" s="275">
        <v>10</v>
      </c>
      <c r="B99" s="275"/>
      <c r="C99" s="527" t="s">
        <v>378</v>
      </c>
      <c r="D99" s="545" t="s">
        <v>51</v>
      </c>
      <c r="E99" s="275">
        <v>2</v>
      </c>
      <c r="F99" s="371"/>
      <c r="G99" s="160"/>
      <c r="H99" s="160"/>
      <c r="I99" s="160"/>
      <c r="J99" s="160"/>
      <c r="K99" s="160"/>
      <c r="L99" s="160"/>
      <c r="M99" s="160"/>
      <c r="N99" s="160"/>
      <c r="O99" s="160"/>
      <c r="P99" s="160"/>
    </row>
    <row r="100" spans="1:16" x14ac:dyDescent="0.2">
      <c r="A100" s="275">
        <v>11</v>
      </c>
      <c r="B100" s="275"/>
      <c r="C100" s="527" t="s">
        <v>377</v>
      </c>
      <c r="D100" s="545" t="s">
        <v>51</v>
      </c>
      <c r="E100" s="275">
        <v>8</v>
      </c>
      <c r="F100" s="371"/>
      <c r="G100" s="160"/>
      <c r="H100" s="160"/>
      <c r="I100" s="160"/>
      <c r="J100" s="160"/>
      <c r="K100" s="160"/>
      <c r="L100" s="160"/>
      <c r="M100" s="160"/>
      <c r="N100" s="160"/>
      <c r="O100" s="160"/>
      <c r="P100" s="160"/>
    </row>
    <row r="101" spans="1:16" ht="22.5" x14ac:dyDescent="0.2">
      <c r="A101" s="275">
        <v>12</v>
      </c>
      <c r="B101" s="275"/>
      <c r="C101" s="527" t="s">
        <v>379</v>
      </c>
      <c r="D101" s="542" t="s">
        <v>321</v>
      </c>
      <c r="E101" s="275">
        <v>1</v>
      </c>
      <c r="F101" s="307"/>
      <c r="G101" s="160"/>
      <c r="H101" s="160"/>
      <c r="I101" s="160"/>
      <c r="J101" s="160"/>
      <c r="K101" s="160"/>
      <c r="L101" s="160"/>
      <c r="M101" s="160"/>
      <c r="N101" s="160"/>
      <c r="O101" s="160"/>
      <c r="P101" s="160"/>
    </row>
    <row r="102" spans="1:16" x14ac:dyDescent="0.2">
      <c r="A102" s="275">
        <v>13</v>
      </c>
      <c r="B102" s="275"/>
      <c r="C102" s="527" t="s">
        <v>380</v>
      </c>
      <c r="D102" s="542" t="s">
        <v>321</v>
      </c>
      <c r="E102" s="275">
        <v>1</v>
      </c>
      <c r="F102" s="307"/>
      <c r="G102" s="160"/>
      <c r="H102" s="160"/>
      <c r="I102" s="160"/>
      <c r="J102" s="160"/>
      <c r="K102" s="160"/>
      <c r="L102" s="160"/>
      <c r="M102" s="160"/>
      <c r="N102" s="160"/>
      <c r="O102" s="160"/>
      <c r="P102" s="160"/>
    </row>
    <row r="103" spans="1:16" ht="22.5" x14ac:dyDescent="0.2">
      <c r="A103" s="275">
        <v>14</v>
      </c>
      <c r="B103" s="275"/>
      <c r="C103" s="527" t="s">
        <v>381</v>
      </c>
      <c r="D103" s="542" t="s">
        <v>49</v>
      </c>
      <c r="E103" s="275">
        <v>4</v>
      </c>
      <c r="F103" s="307"/>
      <c r="G103" s="160"/>
      <c r="H103" s="160"/>
      <c r="I103" s="160"/>
      <c r="J103" s="160"/>
      <c r="K103" s="160"/>
      <c r="L103" s="160"/>
      <c r="M103" s="160"/>
      <c r="N103" s="160"/>
      <c r="O103" s="160"/>
      <c r="P103" s="160"/>
    </row>
    <row r="104" spans="1:16" ht="22.5" x14ac:dyDescent="0.2">
      <c r="A104" s="275">
        <v>15</v>
      </c>
      <c r="B104" s="275"/>
      <c r="C104" s="527" t="s">
        <v>362</v>
      </c>
      <c r="D104" s="542" t="s">
        <v>321</v>
      </c>
      <c r="E104" s="275">
        <v>1</v>
      </c>
      <c r="F104" s="307"/>
      <c r="G104" s="160"/>
      <c r="H104" s="160"/>
      <c r="I104" s="160"/>
      <c r="J104" s="160"/>
      <c r="K104" s="160"/>
      <c r="L104" s="160"/>
      <c r="M104" s="160"/>
      <c r="N104" s="160"/>
      <c r="O104" s="160"/>
      <c r="P104" s="160"/>
    </row>
    <row r="105" spans="1:16" x14ac:dyDescent="0.2">
      <c r="A105" s="275"/>
      <c r="B105" s="275"/>
      <c r="C105" s="549" t="s">
        <v>384</v>
      </c>
      <c r="D105" s="549"/>
      <c r="E105" s="376"/>
      <c r="F105" s="307"/>
      <c r="G105" s="160"/>
      <c r="H105" s="160"/>
      <c r="I105" s="160"/>
      <c r="J105" s="160"/>
      <c r="K105" s="160"/>
      <c r="L105" s="160"/>
      <c r="M105" s="160"/>
      <c r="N105" s="160"/>
      <c r="O105" s="160"/>
      <c r="P105" s="160"/>
    </row>
    <row r="106" spans="1:16" x14ac:dyDescent="0.2">
      <c r="A106" s="275"/>
      <c r="B106" s="275"/>
      <c r="C106" s="545" t="s">
        <v>372</v>
      </c>
      <c r="D106" s="542"/>
      <c r="E106" s="377">
        <v>5</v>
      </c>
      <c r="F106" s="307"/>
      <c r="G106" s="160"/>
      <c r="H106" s="160"/>
      <c r="I106" s="160"/>
      <c r="J106" s="160"/>
      <c r="K106" s="160"/>
      <c r="L106" s="160"/>
      <c r="M106" s="160"/>
      <c r="N106" s="160"/>
      <c r="O106" s="160"/>
      <c r="P106" s="160"/>
    </row>
    <row r="107" spans="1:16" s="368" customFormat="1" x14ac:dyDescent="0.2">
      <c r="A107" s="275">
        <v>1</v>
      </c>
      <c r="B107" s="275"/>
      <c r="C107" s="541" t="s">
        <v>320</v>
      </c>
      <c r="D107" s="542" t="s">
        <v>321</v>
      </c>
      <c r="E107" s="275">
        <v>1</v>
      </c>
      <c r="F107" s="369"/>
      <c r="G107" s="367"/>
      <c r="H107" s="367"/>
      <c r="I107" s="367"/>
      <c r="J107" s="367"/>
      <c r="K107" s="367"/>
      <c r="L107" s="367"/>
      <c r="M107" s="367"/>
      <c r="N107" s="367"/>
      <c r="O107" s="367"/>
      <c r="P107" s="367"/>
    </row>
    <row r="108" spans="1:16" ht="33.75" x14ac:dyDescent="0.2">
      <c r="A108" s="275">
        <v>5</v>
      </c>
      <c r="B108" s="275"/>
      <c r="C108" s="544" t="s">
        <v>550</v>
      </c>
      <c r="D108" s="542" t="s">
        <v>321</v>
      </c>
      <c r="E108" s="275">
        <v>5</v>
      </c>
      <c r="F108" s="307"/>
      <c r="G108" s="160"/>
      <c r="H108" s="160"/>
      <c r="I108" s="160"/>
      <c r="J108" s="160"/>
      <c r="K108" s="160"/>
      <c r="L108" s="160"/>
      <c r="M108" s="160"/>
      <c r="N108" s="160"/>
      <c r="O108" s="160"/>
      <c r="P108" s="160"/>
    </row>
    <row r="109" spans="1:16" ht="33.75" x14ac:dyDescent="0.2">
      <c r="A109" s="275">
        <v>6</v>
      </c>
      <c r="B109" s="275"/>
      <c r="C109" s="527" t="s">
        <v>564</v>
      </c>
      <c r="D109" s="542" t="s">
        <v>385</v>
      </c>
      <c r="E109" s="275">
        <v>5</v>
      </c>
      <c r="F109" s="307"/>
      <c r="G109" s="160"/>
      <c r="H109" s="160"/>
      <c r="I109" s="160"/>
      <c r="J109" s="160"/>
      <c r="K109" s="160"/>
      <c r="L109" s="160"/>
      <c r="M109" s="160"/>
      <c r="N109" s="160"/>
      <c r="O109" s="160"/>
      <c r="P109" s="160"/>
    </row>
    <row r="110" spans="1:16" ht="22.5" x14ac:dyDescent="0.2">
      <c r="A110" s="275">
        <v>7</v>
      </c>
      <c r="B110" s="275"/>
      <c r="C110" s="527" t="s">
        <v>383</v>
      </c>
      <c r="D110" s="542" t="s">
        <v>49</v>
      </c>
      <c r="E110" s="275">
        <v>60</v>
      </c>
      <c r="F110" s="307"/>
      <c r="G110" s="160"/>
      <c r="H110" s="160"/>
      <c r="I110" s="160"/>
      <c r="J110" s="160"/>
      <c r="K110" s="160"/>
      <c r="L110" s="160"/>
      <c r="M110" s="160"/>
      <c r="N110" s="160"/>
      <c r="O110" s="160"/>
      <c r="P110" s="160"/>
    </row>
    <row r="111" spans="1:16" x14ac:dyDescent="0.2">
      <c r="A111" s="275">
        <v>8</v>
      </c>
      <c r="B111" s="275"/>
      <c r="C111" s="527" t="s">
        <v>374</v>
      </c>
      <c r="D111" s="545" t="s">
        <v>51</v>
      </c>
      <c r="E111" s="275">
        <v>36</v>
      </c>
      <c r="F111" s="307"/>
      <c r="G111" s="160"/>
      <c r="H111" s="160"/>
      <c r="I111" s="160"/>
      <c r="J111" s="160"/>
      <c r="K111" s="160"/>
      <c r="L111" s="160"/>
      <c r="M111" s="160"/>
      <c r="N111" s="160"/>
      <c r="O111" s="160"/>
      <c r="P111" s="160"/>
    </row>
    <row r="112" spans="1:16" ht="22.5" x14ac:dyDescent="0.2">
      <c r="A112" s="275">
        <v>9</v>
      </c>
      <c r="B112" s="275"/>
      <c r="C112" s="527" t="s">
        <v>375</v>
      </c>
      <c r="D112" s="545" t="s">
        <v>51</v>
      </c>
      <c r="E112" s="275">
        <v>10</v>
      </c>
      <c r="F112" s="307"/>
      <c r="G112" s="160"/>
      <c r="H112" s="160"/>
      <c r="I112" s="160"/>
      <c r="J112" s="160"/>
      <c r="K112" s="160"/>
      <c r="L112" s="160"/>
      <c r="M112" s="160"/>
      <c r="N112" s="160"/>
      <c r="O112" s="160"/>
      <c r="P112" s="160"/>
    </row>
    <row r="113" spans="1:21" ht="22.5" x14ac:dyDescent="0.2">
      <c r="A113" s="275">
        <v>10</v>
      </c>
      <c r="B113" s="275"/>
      <c r="C113" s="541" t="s">
        <v>376</v>
      </c>
      <c r="D113" s="542" t="s">
        <v>49</v>
      </c>
      <c r="E113" s="275">
        <v>6</v>
      </c>
      <c r="F113" s="307"/>
      <c r="G113" s="160"/>
      <c r="H113" s="160"/>
      <c r="I113" s="160"/>
      <c r="J113" s="160"/>
      <c r="K113" s="160"/>
      <c r="L113" s="160"/>
      <c r="M113" s="160"/>
      <c r="N113" s="160"/>
      <c r="O113" s="160"/>
      <c r="P113" s="160"/>
    </row>
    <row r="114" spans="1:21" ht="22.5" x14ac:dyDescent="0.2">
      <c r="A114" s="275">
        <v>11</v>
      </c>
      <c r="B114" s="275"/>
      <c r="C114" s="527" t="s">
        <v>378</v>
      </c>
      <c r="D114" s="545" t="s">
        <v>51</v>
      </c>
      <c r="E114" s="275">
        <v>2</v>
      </c>
      <c r="F114" s="307"/>
      <c r="G114" s="160"/>
      <c r="H114" s="160"/>
      <c r="I114" s="160"/>
      <c r="J114" s="160"/>
      <c r="K114" s="160"/>
      <c r="L114" s="160"/>
      <c r="M114" s="160"/>
      <c r="N114" s="160"/>
      <c r="O114" s="160"/>
      <c r="P114" s="160"/>
    </row>
    <row r="115" spans="1:21" x14ac:dyDescent="0.2">
      <c r="A115" s="275">
        <v>12</v>
      </c>
      <c r="B115" s="275"/>
      <c r="C115" s="527" t="s">
        <v>377</v>
      </c>
      <c r="D115" s="545" t="s">
        <v>51</v>
      </c>
      <c r="E115" s="275">
        <v>8</v>
      </c>
      <c r="F115" s="307"/>
      <c r="G115" s="160"/>
      <c r="H115" s="160"/>
      <c r="I115" s="160"/>
      <c r="J115" s="160"/>
      <c r="K115" s="160"/>
      <c r="L115" s="160"/>
      <c r="M115" s="160"/>
      <c r="N115" s="160"/>
      <c r="O115" s="160"/>
      <c r="P115" s="160"/>
    </row>
    <row r="116" spans="1:21" ht="22.5" x14ac:dyDescent="0.2">
      <c r="A116" s="275">
        <v>13</v>
      </c>
      <c r="B116" s="275"/>
      <c r="C116" s="527" t="s">
        <v>379</v>
      </c>
      <c r="D116" s="542" t="s">
        <v>321</v>
      </c>
      <c r="E116" s="275">
        <v>1</v>
      </c>
      <c r="F116" s="307"/>
      <c r="G116" s="160"/>
      <c r="H116" s="160"/>
      <c r="I116" s="160"/>
      <c r="J116" s="160"/>
      <c r="K116" s="160"/>
      <c r="L116" s="160"/>
      <c r="M116" s="160"/>
      <c r="N116" s="160"/>
      <c r="O116" s="160"/>
      <c r="P116" s="160"/>
    </row>
    <row r="117" spans="1:21" x14ac:dyDescent="0.2">
      <c r="A117" s="275">
        <v>14</v>
      </c>
      <c r="B117" s="275"/>
      <c r="C117" s="527" t="s">
        <v>380</v>
      </c>
      <c r="D117" s="542" t="s">
        <v>321</v>
      </c>
      <c r="E117" s="275">
        <v>1</v>
      </c>
      <c r="F117" s="307"/>
      <c r="G117" s="160"/>
      <c r="H117" s="160"/>
      <c r="I117" s="160"/>
      <c r="J117" s="160"/>
      <c r="K117" s="160"/>
      <c r="L117" s="160"/>
      <c r="M117" s="160"/>
      <c r="N117" s="160"/>
      <c r="O117" s="160"/>
      <c r="P117" s="160"/>
    </row>
    <row r="118" spans="1:21" ht="22.5" x14ac:dyDescent="0.2">
      <c r="A118" s="275">
        <v>15</v>
      </c>
      <c r="B118" s="275"/>
      <c r="C118" s="527" t="s">
        <v>381</v>
      </c>
      <c r="D118" s="542" t="s">
        <v>49</v>
      </c>
      <c r="E118" s="275">
        <v>6</v>
      </c>
      <c r="F118" s="371"/>
      <c r="G118" s="160"/>
      <c r="H118" s="160"/>
      <c r="I118" s="160"/>
      <c r="J118" s="160"/>
      <c r="K118" s="160"/>
      <c r="L118" s="160"/>
      <c r="M118" s="160"/>
      <c r="N118" s="160"/>
      <c r="O118" s="160"/>
      <c r="P118" s="160"/>
    </row>
    <row r="119" spans="1:21" ht="22.5" x14ac:dyDescent="0.2">
      <c r="A119" s="275">
        <v>16</v>
      </c>
      <c r="B119" s="275"/>
      <c r="C119" s="527" t="s">
        <v>362</v>
      </c>
      <c r="D119" s="542" t="s">
        <v>321</v>
      </c>
      <c r="E119" s="275">
        <v>1</v>
      </c>
      <c r="F119" s="371"/>
      <c r="G119" s="160"/>
      <c r="H119" s="160"/>
      <c r="I119" s="160"/>
      <c r="J119" s="160"/>
      <c r="K119" s="160"/>
      <c r="L119" s="160"/>
      <c r="M119" s="160"/>
      <c r="N119" s="160"/>
      <c r="O119" s="160"/>
      <c r="P119" s="160"/>
    </row>
    <row r="120" spans="1:21" x14ac:dyDescent="0.2">
      <c r="A120" s="34"/>
      <c r="C120" s="72"/>
      <c r="E120" s="74"/>
      <c r="G120" s="74"/>
      <c r="H120" s="74"/>
      <c r="I120" s="378"/>
      <c r="J120" s="379"/>
      <c r="K120" s="379"/>
      <c r="L120" s="380"/>
      <c r="M120" s="380"/>
      <c r="N120" s="380"/>
      <c r="O120" s="380"/>
      <c r="P120" s="380"/>
      <c r="Q120" s="74"/>
      <c r="R120" s="74"/>
      <c r="S120" s="74"/>
      <c r="T120" s="74"/>
      <c r="U120" s="74"/>
    </row>
    <row r="121" spans="1:21" ht="22.5" x14ac:dyDescent="0.2">
      <c r="A121" s="34"/>
      <c r="C121" s="475" t="s">
        <v>519</v>
      </c>
      <c r="D121" s="381"/>
      <c r="E121" s="382"/>
      <c r="F121" s="382"/>
      <c r="G121" s="382"/>
      <c r="H121" s="382"/>
      <c r="I121" s="383"/>
      <c r="J121" s="382"/>
      <c r="K121" s="382"/>
      <c r="L121" s="384">
        <f>SUM(L13:L120)</f>
        <v>0</v>
      </c>
      <c r="M121" s="384">
        <f>SUM(M13:M120)</f>
        <v>0</v>
      </c>
      <c r="N121" s="384">
        <f>SUM(N13:N120)</f>
        <v>0</v>
      </c>
      <c r="O121" s="384">
        <f>SUM(O13:O120)</f>
        <v>0</v>
      </c>
      <c r="P121" s="384">
        <f>SUM(P13:P120)</f>
        <v>0</v>
      </c>
      <c r="Q121" s="74"/>
      <c r="R121" s="74"/>
      <c r="S121" s="74"/>
      <c r="T121" s="74"/>
      <c r="U121" s="74"/>
    </row>
    <row r="122" spans="1:21" x14ac:dyDescent="0.2">
      <c r="A122" s="34"/>
      <c r="C122" s="74"/>
      <c r="D122" s="385"/>
      <c r="E122" s="386"/>
      <c r="F122" s="386"/>
      <c r="G122" s="387"/>
      <c r="H122" s="387"/>
      <c r="I122" s="388"/>
      <c r="J122" s="387"/>
      <c r="K122" s="387"/>
      <c r="L122" s="384"/>
      <c r="M122" s="384"/>
      <c r="N122" s="384"/>
      <c r="O122" s="384"/>
      <c r="P122" s="384"/>
      <c r="Q122" s="74"/>
      <c r="R122" s="74"/>
      <c r="S122" s="74"/>
      <c r="T122" s="74"/>
      <c r="U122" s="74"/>
    </row>
    <row r="123" spans="1:21" x14ac:dyDescent="0.2">
      <c r="A123" s="34"/>
      <c r="C123" s="74"/>
      <c r="D123" s="382"/>
      <c r="E123" s="382"/>
      <c r="F123" s="382"/>
      <c r="G123" s="382"/>
      <c r="H123" s="382"/>
      <c r="I123" s="388"/>
      <c r="J123" s="387"/>
      <c r="K123" s="387"/>
      <c r="L123" s="384"/>
      <c r="M123" s="384"/>
      <c r="N123" s="384"/>
      <c r="O123" s="384"/>
      <c r="P123" s="384"/>
      <c r="Q123" s="74"/>
      <c r="R123" s="74"/>
      <c r="S123" s="74"/>
      <c r="T123" s="74"/>
      <c r="U123" s="74"/>
    </row>
    <row r="124" spans="1:21" x14ac:dyDescent="0.2">
      <c r="A124" s="34"/>
      <c r="C124" s="72"/>
      <c r="D124" s="382"/>
      <c r="E124" s="382"/>
      <c r="F124" s="382"/>
      <c r="G124" s="382"/>
      <c r="H124" s="382"/>
      <c r="I124" s="391"/>
      <c r="J124" s="390"/>
      <c r="K124" s="390"/>
      <c r="L124" s="390"/>
      <c r="M124" s="390"/>
      <c r="N124" s="390"/>
      <c r="O124" s="390"/>
      <c r="P124" s="390"/>
      <c r="Q124" s="74"/>
      <c r="R124" s="74"/>
      <c r="S124" s="74"/>
      <c r="T124" s="74"/>
      <c r="U124" s="74"/>
    </row>
    <row r="125" spans="1:21" x14ac:dyDescent="0.2">
      <c r="C125" s="29" t="str">
        <f>K!$B$19</f>
        <v>Sastādīja:</v>
      </c>
      <c r="D125" s="382"/>
      <c r="E125" s="382"/>
      <c r="F125" s="382"/>
      <c r="G125" s="382"/>
      <c r="H125" s="382"/>
      <c r="I125" s="388"/>
      <c r="J125" s="392"/>
      <c r="K125" s="392"/>
      <c r="L125" s="393"/>
      <c r="M125" s="393"/>
      <c r="N125" s="393"/>
      <c r="O125" s="393"/>
      <c r="P125" s="393"/>
      <c r="Q125" s="74"/>
      <c r="R125" s="74"/>
      <c r="S125" s="74"/>
      <c r="T125" s="74"/>
      <c r="U125" s="74"/>
    </row>
    <row r="126" spans="1:21" x14ac:dyDescent="0.2">
      <c r="C126" s="29" t="str">
        <f>K!$B$20</f>
        <v>Tāme sastādīta</v>
      </c>
      <c r="D126" s="382"/>
      <c r="E126" s="382"/>
      <c r="F126" s="382"/>
      <c r="G126" s="382"/>
      <c r="H126" s="382"/>
      <c r="I126" s="388"/>
      <c r="J126" s="392"/>
      <c r="K126" s="392"/>
      <c r="L126" s="393"/>
      <c r="M126" s="393"/>
      <c r="N126" s="393"/>
      <c r="O126" s="393"/>
      <c r="P126" s="393"/>
      <c r="Q126" s="74"/>
      <c r="R126" s="74"/>
      <c r="S126" s="74"/>
      <c r="T126" s="74"/>
      <c r="U126" s="74"/>
    </row>
    <row r="127" spans="1:21" x14ac:dyDescent="0.2">
      <c r="C127" s="29"/>
      <c r="D127" s="382"/>
      <c r="E127" s="382"/>
      <c r="F127" s="382"/>
      <c r="G127" s="382"/>
      <c r="H127" s="382"/>
      <c r="I127" s="388"/>
      <c r="J127" s="392"/>
      <c r="K127" s="392"/>
      <c r="L127" s="393"/>
      <c r="M127" s="393"/>
      <c r="N127" s="393"/>
      <c r="O127" s="393"/>
      <c r="P127" s="393"/>
      <c r="Q127" s="74"/>
      <c r="R127" s="74"/>
      <c r="S127" s="74"/>
      <c r="T127" s="74"/>
      <c r="U127" s="74"/>
    </row>
    <row r="128" spans="1:21" x14ac:dyDescent="0.2">
      <c r="C128" s="29" t="str">
        <f>K!$B$22</f>
        <v>Pārbaudīja:</v>
      </c>
      <c r="D128" s="382"/>
      <c r="E128" s="382"/>
      <c r="F128" s="382"/>
      <c r="G128" s="382"/>
      <c r="H128" s="382"/>
      <c r="I128" s="388"/>
      <c r="J128" s="392"/>
      <c r="K128" s="392"/>
      <c r="L128" s="393"/>
      <c r="M128" s="393"/>
      <c r="N128" s="393"/>
      <c r="O128" s="393"/>
      <c r="P128" s="393"/>
      <c r="Q128" s="74"/>
      <c r="R128" s="74"/>
      <c r="S128" s="74"/>
      <c r="T128" s="74"/>
      <c r="U128" s="74"/>
    </row>
    <row r="129" spans="3:21" x14ac:dyDescent="0.2">
      <c r="C129" s="29" t="str">
        <f>K!$B$23</f>
        <v>sertifikāta Nr.</v>
      </c>
      <c r="D129" s="382"/>
      <c r="E129" s="382"/>
      <c r="F129" s="382"/>
      <c r="G129" s="382"/>
      <c r="H129" s="382"/>
      <c r="I129" s="388"/>
      <c r="J129" s="392"/>
      <c r="K129" s="392"/>
      <c r="L129" s="393"/>
      <c r="M129" s="393"/>
      <c r="N129" s="393"/>
      <c r="O129" s="393"/>
      <c r="P129" s="393"/>
      <c r="Q129" s="74"/>
      <c r="R129" s="74"/>
      <c r="S129" s="74"/>
      <c r="T129" s="74"/>
      <c r="U129" s="74"/>
    </row>
  </sheetData>
  <sheetProtection selectLockedCells="1" selectUnlockedCells="1"/>
  <autoFilter ref="A12:U65" xr:uid="{00000000-0009-0000-0000-000008000000}"/>
  <mergeCells count="9">
    <mergeCell ref="L10:P10"/>
    <mergeCell ref="C65:D65"/>
    <mergeCell ref="A1:G1"/>
    <mergeCell ref="A10:A11"/>
    <mergeCell ref="B10:B11"/>
    <mergeCell ref="C10:C11"/>
    <mergeCell ref="D10:D11"/>
    <mergeCell ref="E10:E11"/>
    <mergeCell ref="F10:K10"/>
  </mergeCells>
  <pageMargins left="0" right="0" top="0.78749999999999998" bottom="0.39374999999999999" header="0.51180555555555551" footer="0.51180555555555551"/>
  <pageSetup paperSize="9" scale="93" firstPageNumber="0" orientation="landscape" r:id="rId1"/>
  <headerFooter alignWithMargins="0"/>
  <rowBreaks count="2" manualBreakCount="2">
    <brk id="72" max="16383" man="1"/>
    <brk id="10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21</vt:i4>
      </vt:variant>
      <vt:variant>
        <vt:lpstr>Diapazoni ar nosaukumiem</vt:lpstr>
      </vt:variant>
      <vt:variant>
        <vt:i4>15</vt:i4>
      </vt:variant>
    </vt:vector>
  </HeadingPairs>
  <TitlesOfParts>
    <vt:vector size="36" baseType="lpstr">
      <vt:lpstr>K</vt:lpstr>
      <vt:lpstr>KPDV001</vt:lpstr>
      <vt:lpstr>AR1</vt:lpstr>
      <vt:lpstr>C1</vt:lpstr>
      <vt:lpstr>logi1</vt:lpstr>
      <vt:lpstr>001</vt:lpstr>
      <vt:lpstr>B1</vt:lpstr>
      <vt:lpstr>J1</vt:lpstr>
      <vt:lpstr>AVK1</vt:lpstr>
      <vt:lpstr>GA1</vt:lpstr>
      <vt:lpstr>zibens</vt:lpstr>
      <vt:lpstr>KPDV002</vt:lpstr>
      <vt:lpstr>AR2</vt:lpstr>
      <vt:lpstr>C2</vt:lpstr>
      <vt:lpstr>002</vt:lpstr>
      <vt:lpstr>logi2</vt:lpstr>
      <vt:lpstr>B2</vt:lpstr>
      <vt:lpstr>J2</vt:lpstr>
      <vt:lpstr>AVK2</vt:lpstr>
      <vt:lpstr>GA2</vt:lpstr>
      <vt:lpstr>zibens2</vt:lpstr>
      <vt:lpstr>'AR1'!Drukas_apgabals</vt:lpstr>
      <vt:lpstr>'AR2'!Drukas_apgabals</vt:lpstr>
      <vt:lpstr>'AVK1'!Drukas_apgabals</vt:lpstr>
      <vt:lpstr>'AVK2'!Drukas_apgabals</vt:lpstr>
      <vt:lpstr>'B1'!Drukas_apgabals</vt:lpstr>
      <vt:lpstr>'B2'!Drukas_apgabals</vt:lpstr>
      <vt:lpstr>'C1'!Drukas_apgabals</vt:lpstr>
      <vt:lpstr>'C2'!Drukas_apgabals</vt:lpstr>
      <vt:lpstr>'J1'!Drukas_apgabals</vt:lpstr>
      <vt:lpstr>'J2'!Drukas_apgabals</vt:lpstr>
      <vt:lpstr>KPDV001!Drukas_apgabals</vt:lpstr>
      <vt:lpstr>KPDV002!Drukas_apgabals</vt:lpstr>
      <vt:lpstr>logi1!Drukas_apgabals</vt:lpstr>
      <vt:lpstr>logi2!Drukas_apgabals</vt:lpstr>
      <vt:lpstr>'AR1'!Excel_BuiltIn__FilterDatabase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Kārlis Beihmanis</dc:creator>
  <cp:lastModifiedBy>Prezenta</cp:lastModifiedBy>
  <cp:lastPrinted>2019-02-01T07:18:01Z</cp:lastPrinted>
  <dcterms:created xsi:type="dcterms:W3CDTF">2018-12-19T08:55:18Z</dcterms:created>
  <dcterms:modified xsi:type="dcterms:W3CDTF">2019-02-18T07:57:44Z</dcterms:modified>
</cp:coreProperties>
</file>