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/>
  <mc:AlternateContent xmlns:mc="http://schemas.openxmlformats.org/markup-compatibility/2006">
    <mc:Choice Requires="x15">
      <x15ac:absPath xmlns:x15ac="http://schemas.microsoft.com/office/spreadsheetml/2010/11/ac" url="\\192.168.2.20\docs\Pagaidu dokumenti\Renovācija_iepirkums\Altum_iepirkumi\48_Raina_18_20\"/>
    </mc:Choice>
  </mc:AlternateContent>
  <xr:revisionPtr revIDLastSave="0" documentId="13_ncr:1_{EC03E0BD-5A3A-48D2-B9EF-289264748D11}" xr6:coauthVersionLast="43" xr6:coauthVersionMax="43" xr10:uidLastSave="{00000000-0000-0000-0000-000000000000}"/>
  <bookViews>
    <workbookView xWindow="10740" yWindow="75" windowWidth="17805" windowHeight="15345" tabRatio="806" activeTab="8" xr2:uid="{00000000-000D-0000-FFFF-FFFF00000000}"/>
  </bookViews>
  <sheets>
    <sheet name="k" sheetId="19" r:id="rId1"/>
    <sheet name="KPDV" sheetId="1" r:id="rId2"/>
    <sheet name="AR " sheetId="2" r:id="rId3"/>
    <sheet name="logi" sheetId="3" r:id="rId4"/>
    <sheet name="C" sheetId="5" r:id="rId5"/>
    <sheet name="P" sheetId="18" r:id="rId6"/>
    <sheet name="IM" sheetId="6" r:id="rId7"/>
    <sheet name="BS" sheetId="8" r:id="rId8"/>
    <sheet name="Jumts" sheetId="9" r:id="rId9"/>
    <sheet name="apjomi" sheetId="13" state="hidden" r:id="rId10"/>
    <sheet name="BK" sheetId="16" r:id="rId11"/>
    <sheet name="AVK" sheetId="10" r:id="rId12"/>
    <sheet name="zibens" sheetId="15" r:id="rId13"/>
  </sheets>
  <externalReferences>
    <externalReference r:id="rId14"/>
    <externalReference r:id="rId15"/>
    <externalReference r:id="rId16"/>
  </externalReferences>
  <definedNames>
    <definedName name="__xlnm__FilterDatabase" localSheetId="2">'AR '!$A$10:$Q$60</definedName>
    <definedName name="__xlnm__FilterDatabase" localSheetId="10">BK!$A$12:$Q$41</definedName>
    <definedName name="__xlnm__FilterDatabase" localSheetId="7">BS!$A$12:$Q$40</definedName>
    <definedName name="__xlnm__FilterDatabase" localSheetId="4">'C'!$A$12:$Q$35</definedName>
    <definedName name="__xlnm__FilterDatabase" localSheetId="6">IM!$A$12:$Q$29</definedName>
    <definedName name="__xlnm__FilterDatabase" localSheetId="8">Jumts!$A$12:$Q$91</definedName>
    <definedName name="__xlnm__FilterDatabase" localSheetId="3">NA()</definedName>
    <definedName name="__xlnm__FilterDatabase" localSheetId="5">P!$A$12:$S$25</definedName>
    <definedName name="__xlnm__FilterDatabase_1">'AR '!$A$10:$Q$60</definedName>
    <definedName name="__xlnm__FilterDatabase_1_1">#REF!</definedName>
    <definedName name="__xlnm__FilterDatabase_10">#REF!</definedName>
    <definedName name="__xlnm__FilterDatabase_2" localSheetId="5">P!$A$12:$S$25</definedName>
    <definedName name="__xlnm__FilterDatabase_2">'C'!$A$12:$Q$35</definedName>
    <definedName name="__xlnm__FilterDatabase_3">IM!$A$12:$Q$29</definedName>
    <definedName name="__xlnm__FilterDatabase_4">#REF!</definedName>
    <definedName name="__xlnm__FilterDatabase_5">BS!$A$12:$Q$40</definedName>
    <definedName name="__xlnm__FilterDatabase_6" localSheetId="10">BK!$A$12:$Q$41</definedName>
    <definedName name="__xlnm__FilterDatabase_6">Jumts!$A$12:$Q$91</definedName>
    <definedName name="__xlnm__FilterDatabase_7">#REF!</definedName>
    <definedName name="__xlnm__FilterDatabase_8">#REF!</definedName>
    <definedName name="__xlnm__FilterDatabase_9">#REF!</definedName>
    <definedName name="__xlnm_Print_Area" localSheetId="9">apjomi!$A$1:$V$26</definedName>
    <definedName name="__xlnm_Print_Area" localSheetId="2">'AR '!$A$1:$Q$65</definedName>
    <definedName name="__xlnm_Print_Area" localSheetId="4">'C'!$A$1:$Q$49</definedName>
    <definedName name="__xlnm_Print_Area" localSheetId="1">KPDV!$A$1:$G$37</definedName>
    <definedName name="__xlnm_Print_Area" localSheetId="3">logi!$A$1:$R$55</definedName>
    <definedName name="__xlnm_Print_Area" localSheetId="5">P!$A$1:$Q$33</definedName>
    <definedName name="__xlnm_Print_Titles" localSheetId="2">'AR '!$12:$12</definedName>
    <definedName name="__xlnm_Print_Titles" localSheetId="10">BK!$12:$12</definedName>
    <definedName name="__xlnm_Print_Titles" localSheetId="7">BS!$12:$12</definedName>
    <definedName name="__xlnm_Print_Titles" localSheetId="4">'C'!$12:$12</definedName>
    <definedName name="__xlnm_Print_Titles" localSheetId="6">IM!$12:$12</definedName>
    <definedName name="__xlnm_Print_Titles" localSheetId="8">Jumts!$12:$12</definedName>
    <definedName name="__xlnm_Print_Titles" localSheetId="5">P!$12:$12</definedName>
    <definedName name="_xlnm._FilterDatabase" localSheetId="2" hidden="1">'AR '!$A$12:$Q$62</definedName>
    <definedName name="_xlnm._FilterDatabase" localSheetId="10" hidden="1">BK!$A$12:$Q$41</definedName>
    <definedName name="_xlnm._FilterDatabase" localSheetId="7" hidden="1">BS!$A$12:$Q$40</definedName>
    <definedName name="_xlnm._FilterDatabase" localSheetId="4" hidden="1">'C'!$A$12:$Q$41</definedName>
    <definedName name="_xlnm._FilterDatabase" localSheetId="6" hidden="1">IM!$A$12:$Q$29</definedName>
    <definedName name="_xlnm._FilterDatabase" localSheetId="8" hidden="1">Jumts!$A$12:$Q$91</definedName>
    <definedName name="_xlnm._FilterDatabase" localSheetId="3" hidden="1">logi!$12:$47</definedName>
    <definedName name="_xlnm._FilterDatabase" localSheetId="5" hidden="1">P!$A$12:$S$25</definedName>
    <definedName name="dat">[1]KPDV!$B$10</definedName>
    <definedName name="_xlnm.Print_Area" localSheetId="9">apjomi!$A$1:$V$26</definedName>
    <definedName name="_xlnm.Print_Titles" localSheetId="2">'AR '!$12:$12</definedName>
    <definedName name="_xlnm.Print_Titles" localSheetId="10">BK!$12:$12</definedName>
    <definedName name="_xlnm.Print_Titles" localSheetId="7">BS!$12:$12</definedName>
    <definedName name="_xlnm.Print_Titles" localSheetId="4">'C'!$12:$12</definedName>
    <definedName name="_xlnm.Print_Titles" localSheetId="6">IM!$12:$12</definedName>
    <definedName name="_xlnm.Print_Titles" localSheetId="8">Jumts!$12:$12</definedName>
    <definedName name="_xlnm.Print_Titles" localSheetId="5">P!$12:$12</definedName>
    <definedName name="okei">[2]kpdv!$C$27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5" i="9" l="1"/>
  <c r="E26" i="9" s="1"/>
  <c r="C49" i="15" l="1"/>
  <c r="C48" i="15"/>
  <c r="C46" i="15"/>
  <c r="C45" i="15"/>
  <c r="C135" i="10"/>
  <c r="C134" i="10"/>
  <c r="C132" i="10"/>
  <c r="C131" i="10"/>
  <c r="C26" i="16"/>
  <c r="C25" i="16"/>
  <c r="C23" i="16"/>
  <c r="C22" i="16"/>
  <c r="C76" i="9"/>
  <c r="C75" i="9"/>
  <c r="C73" i="9"/>
  <c r="C72" i="9"/>
  <c r="C47" i="8"/>
  <c r="C46" i="8"/>
  <c r="C44" i="8"/>
  <c r="C43" i="8"/>
  <c r="C36" i="6"/>
  <c r="C35" i="6"/>
  <c r="C33" i="6"/>
  <c r="C32" i="6"/>
  <c r="C32" i="18"/>
  <c r="C31" i="18"/>
  <c r="C29" i="18"/>
  <c r="C28" i="18"/>
  <c r="C48" i="5"/>
  <c r="C47" i="5"/>
  <c r="C45" i="5"/>
  <c r="C44" i="5"/>
  <c r="C54" i="3"/>
  <c r="C53" i="3"/>
  <c r="C51" i="3"/>
  <c r="C50" i="3"/>
  <c r="C69" i="2"/>
  <c r="C68" i="2"/>
  <c r="C66" i="2"/>
  <c r="C65" i="2"/>
  <c r="P9" i="15"/>
  <c r="P9" i="10"/>
  <c r="Q9" i="16"/>
  <c r="Q9" i="9"/>
  <c r="Q9" i="8"/>
  <c r="Q9" i="6"/>
  <c r="Q9" i="18"/>
  <c r="Q9" i="5"/>
  <c r="Q9" i="2"/>
  <c r="A13" i="19"/>
  <c r="A12" i="19"/>
  <c r="P8" i="5" l="1"/>
  <c r="E46" i="9" l="1"/>
  <c r="A44" i="10" l="1"/>
  <c r="A45" i="10" s="1"/>
  <c r="A46" i="10" s="1"/>
  <c r="A47" i="10" s="1"/>
  <c r="A15" i="10"/>
  <c r="A16" i="10" s="1"/>
  <c r="A17" i="10" s="1"/>
  <c r="A18" i="10" s="1"/>
  <c r="A19" i="10" s="1"/>
  <c r="A20" i="10" s="1"/>
  <c r="A21" i="10" s="1"/>
  <c r="A22" i="10" s="1"/>
  <c r="A23" i="10" s="1"/>
  <c r="A24" i="10" s="1"/>
  <c r="A25" i="10" s="1"/>
  <c r="A26" i="10" s="1"/>
  <c r="A27" i="10" s="1"/>
  <c r="A28" i="10" s="1"/>
  <c r="A29" i="10" s="1"/>
  <c r="A30" i="10" s="1"/>
  <c r="A31" i="10" s="1"/>
  <c r="A32" i="10" s="1"/>
  <c r="A33" i="10" s="1"/>
  <c r="A34" i="10" s="1"/>
  <c r="A35" i="10" s="1"/>
  <c r="A36" i="10" s="1"/>
  <c r="A37" i="10" s="1"/>
  <c r="A38" i="10" s="1"/>
  <c r="A39" i="10" s="1"/>
  <c r="A40" i="10" s="1"/>
  <c r="A41" i="10" s="1"/>
  <c r="A42" i="10" s="1"/>
  <c r="A28" i="9" l="1"/>
  <c r="A29" i="9"/>
  <c r="A30" i="9"/>
  <c r="A31" i="9"/>
  <c r="A32" i="9"/>
  <c r="A33" i="9"/>
  <c r="A34" i="9"/>
  <c r="A35" i="9"/>
  <c r="A36" i="9"/>
  <c r="A37" i="9"/>
  <c r="A38" i="9"/>
  <c r="A39" i="9"/>
  <c r="A40" i="9"/>
  <c r="A41" i="9"/>
  <c r="A42" i="9"/>
  <c r="A43" i="9"/>
  <c r="A44" i="9"/>
  <c r="A45" i="9"/>
  <c r="A46" i="9"/>
  <c r="A47" i="9"/>
  <c r="A48" i="9"/>
  <c r="A49" i="9"/>
  <c r="A50" i="9"/>
  <c r="A51" i="9"/>
  <c r="A52" i="9"/>
  <c r="A53" i="9"/>
  <c r="A54" i="9"/>
  <c r="A55" i="9"/>
  <c r="A56" i="9"/>
  <c r="A57" i="9"/>
  <c r="A58" i="9"/>
  <c r="A59" i="9"/>
  <c r="A60" i="9"/>
  <c r="A61" i="9"/>
  <c r="A62" i="9"/>
  <c r="A63" i="9"/>
  <c r="A64" i="9"/>
  <c r="A65" i="9"/>
  <c r="A66" i="9"/>
  <c r="A67" i="9"/>
  <c r="A68" i="9"/>
  <c r="C56" i="2" l="1"/>
  <c r="U5" i="13"/>
  <c r="U6" i="13"/>
  <c r="U7" i="13"/>
  <c r="U8" i="13"/>
  <c r="U9" i="13"/>
  <c r="U10" i="13"/>
  <c r="U11" i="13"/>
  <c r="U4" i="13"/>
  <c r="C15" i="5"/>
  <c r="A15" i="15"/>
  <c r="A16" i="15"/>
  <c r="A17" i="15" s="1"/>
  <c r="A18" i="15" s="1"/>
  <c r="A19" i="15" s="1"/>
  <c r="A20" i="15" s="1"/>
  <c r="A21" i="15" s="1"/>
  <c r="A22" i="15" s="1"/>
  <c r="A23" i="15" s="1"/>
  <c r="A24" i="15" s="1"/>
  <c r="A25" i="15" s="1"/>
  <c r="A26" i="15" s="1"/>
  <c r="A27" i="15" s="1"/>
  <c r="A28" i="15" s="1"/>
  <c r="A29" i="15" s="1"/>
  <c r="A30" i="15" s="1"/>
  <c r="A31" i="15" s="1"/>
  <c r="A32" i="15" s="1"/>
  <c r="A33" i="15" s="1"/>
  <c r="A34" i="15" s="1"/>
  <c r="A35" i="15" s="1"/>
  <c r="A36" i="15" s="1"/>
  <c r="A37" i="15" s="1"/>
  <c r="A38" i="15" s="1"/>
  <c r="A39" i="15" s="1"/>
  <c r="A40" i="15" s="1"/>
  <c r="A41" i="15" s="1"/>
  <c r="A42" i="15" s="1"/>
  <c r="B18" i="1"/>
  <c r="F18" i="18"/>
  <c r="E18" i="18" s="1"/>
  <c r="F19" i="18"/>
  <c r="F20" i="18" s="1"/>
  <c r="E20" i="18" s="1"/>
  <c r="F17" i="18"/>
  <c r="E17" i="18" s="1"/>
  <c r="A16" i="18"/>
  <c r="E15" i="18"/>
  <c r="E14" i="18"/>
  <c r="E23" i="18"/>
  <c r="E21" i="18" s="1"/>
  <c r="E22" i="18" s="1"/>
  <c r="C23" i="18"/>
  <c r="B23" i="18"/>
  <c r="A23" i="18"/>
  <c r="A25" i="18"/>
  <c r="A24" i="18"/>
  <c r="A22" i="18"/>
  <c r="A21" i="18"/>
  <c r="A15" i="18"/>
  <c r="A14" i="18"/>
  <c r="A13" i="18"/>
  <c r="A27" i="18"/>
  <c r="B12" i="18"/>
  <c r="C12" i="18" s="1"/>
  <c r="D12" i="18" s="1"/>
  <c r="E12" i="18" s="1"/>
  <c r="G12" i="18" s="1"/>
  <c r="H12" i="18" s="1"/>
  <c r="I12" i="18" s="1"/>
  <c r="J12" i="18" s="1"/>
  <c r="K12" i="18" s="1"/>
  <c r="L12" i="18" s="1"/>
  <c r="M12" i="18" s="1"/>
  <c r="N12" i="18" s="1"/>
  <c r="O12" i="18" s="1"/>
  <c r="P12" i="18" s="1"/>
  <c r="Q12" i="18" s="1"/>
  <c r="A6" i="18"/>
  <c r="A5" i="18"/>
  <c r="A4" i="18"/>
  <c r="A3" i="18"/>
  <c r="E20" i="5"/>
  <c r="E25" i="5" s="1"/>
  <c r="E13" i="2"/>
  <c r="E14" i="2" s="1"/>
  <c r="E15" i="2" s="1"/>
  <c r="E17" i="2"/>
  <c r="E19" i="2" s="1"/>
  <c r="E15" i="5"/>
  <c r="E18" i="5" s="1"/>
  <c r="B15" i="5"/>
  <c r="A36" i="5" s="1"/>
  <c r="A25" i="5"/>
  <c r="A24" i="5"/>
  <c r="A23" i="5"/>
  <c r="A22" i="5"/>
  <c r="A21" i="5"/>
  <c r="A18" i="5"/>
  <c r="A17" i="5"/>
  <c r="A16" i="5"/>
  <c r="E14" i="5"/>
  <c r="E19" i="5" s="1"/>
  <c r="E19" i="18"/>
  <c r="A22" i="8"/>
  <c r="A23" i="8"/>
  <c r="A24" i="8"/>
  <c r="A25" i="8"/>
  <c r="A26" i="8"/>
  <c r="A27" i="8"/>
  <c r="A28" i="8"/>
  <c r="A29" i="8"/>
  <c r="A30" i="8"/>
  <c r="A31" i="8"/>
  <c r="A32" i="8"/>
  <c r="A33" i="8"/>
  <c r="A34" i="8"/>
  <c r="A35" i="8"/>
  <c r="A36" i="8"/>
  <c r="A37" i="8"/>
  <c r="H42" i="3"/>
  <c r="L11" i="13"/>
  <c r="N11" i="13" s="1"/>
  <c r="L10" i="13"/>
  <c r="N10" i="13" s="1"/>
  <c r="K11" i="13"/>
  <c r="M11" i="13" s="1"/>
  <c r="K10" i="13"/>
  <c r="M10" i="13" s="1"/>
  <c r="A34" i="3"/>
  <c r="A33" i="3"/>
  <c r="A32" i="3"/>
  <c r="A31" i="3"/>
  <c r="A30" i="3"/>
  <c r="A29" i="3"/>
  <c r="E25" i="18"/>
  <c r="A15" i="16"/>
  <c r="A21" i="6"/>
  <c r="E66" i="9"/>
  <c r="E65" i="9"/>
  <c r="E63" i="9"/>
  <c r="E67" i="9" s="1"/>
  <c r="E55" i="9"/>
  <c r="E60" i="9" s="1"/>
  <c r="E51" i="9"/>
  <c r="E54" i="9" s="1"/>
  <c r="E27" i="9"/>
  <c r="E28" i="9" s="1"/>
  <c r="E14" i="9"/>
  <c r="E16" i="9" s="1"/>
  <c r="E13" i="9"/>
  <c r="E15" i="9" s="1"/>
  <c r="A28" i="6"/>
  <c r="A27" i="6"/>
  <c r="A16" i="16"/>
  <c r="A17" i="16"/>
  <c r="E19" i="16"/>
  <c r="F17" i="6"/>
  <c r="F18" i="6"/>
  <c r="E18" i="6" s="1"/>
  <c r="E19" i="6" s="1"/>
  <c r="E16" i="6"/>
  <c r="A22" i="6"/>
  <c r="E14" i="6"/>
  <c r="E38" i="5"/>
  <c r="E39" i="5" s="1"/>
  <c r="E26" i="5"/>
  <c r="E13" i="5"/>
  <c r="E18" i="8"/>
  <c r="E20" i="8" s="1"/>
  <c r="G17" i="3"/>
  <c r="D17" i="3"/>
  <c r="E17" i="3"/>
  <c r="G18" i="3"/>
  <c r="D18" i="3"/>
  <c r="E18" i="3"/>
  <c r="G19" i="3"/>
  <c r="D19" i="3"/>
  <c r="E19" i="3"/>
  <c r="G20" i="3"/>
  <c r="D20" i="3"/>
  <c r="E20" i="3"/>
  <c r="E16" i="3"/>
  <c r="D16" i="3"/>
  <c r="G16" i="3"/>
  <c r="C16" i="3"/>
  <c r="E12" i="13"/>
  <c r="E48" i="2" s="1"/>
  <c r="E49" i="2" s="1"/>
  <c r="F20" i="6"/>
  <c r="D18" i="13"/>
  <c r="E18" i="13"/>
  <c r="E34" i="2" s="1"/>
  <c r="E37" i="2" s="1"/>
  <c r="C4" i="13"/>
  <c r="B24" i="1"/>
  <c r="A28" i="3"/>
  <c r="H10" i="13"/>
  <c r="I10" i="13" s="1"/>
  <c r="O10" i="13"/>
  <c r="P10" i="13"/>
  <c r="Q10" i="13"/>
  <c r="R10" i="13" s="1"/>
  <c r="S10" i="13"/>
  <c r="T10" i="13" s="1"/>
  <c r="B22" i="1"/>
  <c r="B20" i="1"/>
  <c r="B17" i="1"/>
  <c r="E48" i="9"/>
  <c r="E47" i="9"/>
  <c r="A21" i="16"/>
  <c r="A71" i="9"/>
  <c r="E25" i="8"/>
  <c r="E24" i="8"/>
  <c r="E23" i="8"/>
  <c r="F17" i="8"/>
  <c r="A42" i="8"/>
  <c r="A31" i="6"/>
  <c r="A43" i="5"/>
  <c r="A49" i="3"/>
  <c r="A39" i="3"/>
  <c r="A47" i="3"/>
  <c r="A45" i="3"/>
  <c r="A44" i="3"/>
  <c r="A43" i="3"/>
  <c r="A42" i="3"/>
  <c r="A41" i="3"/>
  <c r="A40" i="3"/>
  <c r="A64" i="2"/>
  <c r="E30" i="5"/>
  <c r="A35" i="2"/>
  <c r="C57" i="2"/>
  <c r="C55" i="2"/>
  <c r="C54" i="2"/>
  <c r="C53" i="2"/>
  <c r="C52" i="2"/>
  <c r="A18" i="16"/>
  <c r="A19" i="16"/>
  <c r="A14" i="16"/>
  <c r="B12" i="16"/>
  <c r="C12" i="16" s="1"/>
  <c r="D12" i="16" s="1"/>
  <c r="E12" i="16" s="1"/>
  <c r="G12" i="16" s="1"/>
  <c r="H12" i="16" s="1"/>
  <c r="I12" i="16" s="1"/>
  <c r="J12" i="16" s="1"/>
  <c r="K12" i="16" s="1"/>
  <c r="L12" i="16" s="1"/>
  <c r="M12" i="16" s="1"/>
  <c r="N12" i="16" s="1"/>
  <c r="O12" i="16" s="1"/>
  <c r="P12" i="16" s="1"/>
  <c r="Q12" i="16" s="1"/>
  <c r="A6" i="16"/>
  <c r="A5" i="16"/>
  <c r="A4" i="16"/>
  <c r="A3" i="16"/>
  <c r="E69" i="9"/>
  <c r="E36" i="9"/>
  <c r="E38" i="9" s="1"/>
  <c r="E43" i="9"/>
  <c r="E44" i="9" s="1"/>
  <c r="E40" i="9"/>
  <c r="E41" i="9" s="1"/>
  <c r="E34" i="9"/>
  <c r="A17" i="9"/>
  <c r="A20" i="9"/>
  <c r="A21" i="9"/>
  <c r="A24" i="9"/>
  <c r="A27" i="9"/>
  <c r="A15" i="9"/>
  <c r="A16" i="9"/>
  <c r="A14" i="9"/>
  <c r="A13" i="9"/>
  <c r="A40" i="8"/>
  <c r="A39" i="8"/>
  <c r="A38" i="8"/>
  <c r="A21" i="8"/>
  <c r="E16" i="8"/>
  <c r="E17" i="8" s="1"/>
  <c r="E13" i="8"/>
  <c r="E15" i="8" s="1"/>
  <c r="E35" i="5"/>
  <c r="E33" i="5"/>
  <c r="A27" i="5"/>
  <c r="A29" i="6"/>
  <c r="A15" i="6"/>
  <c r="A14" i="6"/>
  <c r="E58" i="2"/>
  <c r="E59" i="2" s="1"/>
  <c r="C29" i="2"/>
  <c r="A25" i="2"/>
  <c r="A38" i="3"/>
  <c r="A37" i="3"/>
  <c r="A36" i="3"/>
  <c r="A35" i="3"/>
  <c r="A26" i="3"/>
  <c r="A25" i="3"/>
  <c r="A24" i="3"/>
  <c r="A23" i="3"/>
  <c r="A22" i="3"/>
  <c r="A21" i="3"/>
  <c r="A18" i="3"/>
  <c r="A19" i="3"/>
  <c r="A20" i="3"/>
  <c r="A6" i="3"/>
  <c r="A5" i="3"/>
  <c r="A4" i="3"/>
  <c r="A3" i="3"/>
  <c r="E37" i="5"/>
  <c r="S9" i="13"/>
  <c r="T9" i="13" s="1"/>
  <c r="Q9" i="13"/>
  <c r="R9" i="13" s="1"/>
  <c r="L9" i="13"/>
  <c r="N9" i="13" s="1"/>
  <c r="K9" i="13"/>
  <c r="M9" i="13" s="1"/>
  <c r="H9" i="13"/>
  <c r="J9" i="13"/>
  <c r="C9" i="13"/>
  <c r="S8" i="13"/>
  <c r="T8" i="13" s="1"/>
  <c r="Q8" i="13"/>
  <c r="R8" i="13" s="1"/>
  <c r="P8" i="13"/>
  <c r="O8" i="13"/>
  <c r="L8" i="13"/>
  <c r="N8" i="13" s="1"/>
  <c r="K8" i="13"/>
  <c r="M8" i="13" s="1"/>
  <c r="H8" i="13"/>
  <c r="J8" i="13" s="1"/>
  <c r="C8" i="13"/>
  <c r="S7" i="13"/>
  <c r="T7" i="13" s="1"/>
  <c r="Q7" i="13"/>
  <c r="R7" i="13" s="1"/>
  <c r="P7" i="13"/>
  <c r="O7" i="13"/>
  <c r="L7" i="13"/>
  <c r="N7" i="13" s="1"/>
  <c r="K7" i="13"/>
  <c r="M7" i="13" s="1"/>
  <c r="H7" i="13"/>
  <c r="C7" i="13"/>
  <c r="S6" i="13"/>
  <c r="T6" i="13" s="1"/>
  <c r="Q6" i="13"/>
  <c r="R6" i="13" s="1"/>
  <c r="P6" i="13"/>
  <c r="O6" i="13"/>
  <c r="L6" i="13"/>
  <c r="N6" i="13" s="1"/>
  <c r="K6" i="13"/>
  <c r="M6" i="13" s="1"/>
  <c r="H6" i="13"/>
  <c r="J6" i="13" s="1"/>
  <c r="C6" i="13"/>
  <c r="B12" i="15"/>
  <c r="C12" i="15" s="1"/>
  <c r="D12" i="15" s="1"/>
  <c r="E12" i="15" s="1"/>
  <c r="F12" i="15" s="1"/>
  <c r="G12" i="15" s="1"/>
  <c r="H12" i="15" s="1"/>
  <c r="I12" i="15" s="1"/>
  <c r="J12" i="15" s="1"/>
  <c r="K12" i="15" s="1"/>
  <c r="L12" i="15" s="1"/>
  <c r="M12" i="15" s="1"/>
  <c r="N12" i="15" s="1"/>
  <c r="O12" i="15" s="1"/>
  <c r="P12" i="15" s="1"/>
  <c r="A6" i="15"/>
  <c r="A5" i="15"/>
  <c r="A4" i="15"/>
  <c r="A3" i="15"/>
  <c r="A15" i="3"/>
  <c r="A16" i="3"/>
  <c r="A17" i="3"/>
  <c r="A27" i="3"/>
  <c r="A14" i="3"/>
  <c r="I3" i="13"/>
  <c r="J3" i="13"/>
  <c r="H4" i="13"/>
  <c r="J4" i="13" s="1"/>
  <c r="K4" i="13"/>
  <c r="M4" i="13"/>
  <c r="L4" i="13"/>
  <c r="N4" i="13" s="1"/>
  <c r="O4" i="13"/>
  <c r="S4" i="13"/>
  <c r="C5" i="13"/>
  <c r="H5" i="13"/>
  <c r="J5" i="13" s="1"/>
  <c r="K5" i="13"/>
  <c r="M5" i="13" s="1"/>
  <c r="L5" i="13"/>
  <c r="N5" i="13" s="1"/>
  <c r="O5" i="13"/>
  <c r="P5" i="13"/>
  <c r="Q5" i="13"/>
  <c r="R5" i="13" s="1"/>
  <c r="S5" i="13"/>
  <c r="T5" i="13" s="1"/>
  <c r="H11" i="13"/>
  <c r="I11" i="13" s="1"/>
  <c r="O11" i="13"/>
  <c r="C17" i="13"/>
  <c r="H1" i="2"/>
  <c r="A3" i="2"/>
  <c r="A4" i="2"/>
  <c r="A5" i="2"/>
  <c r="A6" i="2"/>
  <c r="C12" i="2"/>
  <c r="D12" i="2" s="1"/>
  <c r="E12" i="2" s="1"/>
  <c r="G12" i="2" s="1"/>
  <c r="H12" i="2" s="1"/>
  <c r="I12" i="2" s="1"/>
  <c r="J12" i="2" s="1"/>
  <c r="K12" i="2" s="1"/>
  <c r="L12" i="2" s="1"/>
  <c r="M12" i="2" s="1"/>
  <c r="N12" i="2" s="1"/>
  <c r="O12" i="2" s="1"/>
  <c r="P12" i="2" s="1"/>
  <c r="Q12" i="2" s="1"/>
  <c r="A13" i="2"/>
  <c r="A14" i="2"/>
  <c r="A15" i="2"/>
  <c r="F15" i="2"/>
  <c r="A16" i="2"/>
  <c r="A17" i="2"/>
  <c r="A18" i="2"/>
  <c r="A20" i="2"/>
  <c r="A21" i="2"/>
  <c r="A22" i="2"/>
  <c r="A23" i="2"/>
  <c r="A24" i="2"/>
  <c r="A26" i="2"/>
  <c r="A27" i="2"/>
  <c r="A28" i="2"/>
  <c r="B29" i="2"/>
  <c r="A56" i="2" s="1"/>
  <c r="A36" i="2"/>
  <c r="A39" i="2"/>
  <c r="A40" i="2"/>
  <c r="A42" i="2"/>
  <c r="A43" i="2"/>
  <c r="A44" i="2"/>
  <c r="A45" i="2"/>
  <c r="A46" i="2"/>
  <c r="A47" i="2"/>
  <c r="A49" i="2"/>
  <c r="A50" i="2"/>
  <c r="A3" i="10"/>
  <c r="A4" i="10"/>
  <c r="A5" i="10"/>
  <c r="A6" i="10"/>
  <c r="B12" i="10"/>
  <c r="C12" i="10" s="1"/>
  <c r="D12" i="10" s="1"/>
  <c r="F12" i="10" s="1"/>
  <c r="G12" i="10" s="1"/>
  <c r="H12" i="10" s="1"/>
  <c r="I12" i="10" s="1"/>
  <c r="J12" i="10" s="1"/>
  <c r="K12" i="10" s="1"/>
  <c r="L12" i="10" s="1"/>
  <c r="M12" i="10" s="1"/>
  <c r="N12" i="10" s="1"/>
  <c r="O12" i="10" s="1"/>
  <c r="P12" i="10" s="1"/>
  <c r="A3" i="8"/>
  <c r="A4" i="8"/>
  <c r="A5" i="8"/>
  <c r="A6" i="8"/>
  <c r="B12" i="8"/>
  <c r="C12" i="8" s="1"/>
  <c r="D12" i="8" s="1"/>
  <c r="E12" i="8" s="1"/>
  <c r="G12" i="8" s="1"/>
  <c r="H12" i="8" s="1"/>
  <c r="I12" i="8" s="1"/>
  <c r="J12" i="8" s="1"/>
  <c r="K12" i="8" s="1"/>
  <c r="L12" i="8" s="1"/>
  <c r="M12" i="8" s="1"/>
  <c r="N12" i="8" s="1"/>
  <c r="O12" i="8" s="1"/>
  <c r="P12" i="8" s="1"/>
  <c r="Q12" i="8" s="1"/>
  <c r="A13" i="8"/>
  <c r="A14" i="8"/>
  <c r="A15" i="8"/>
  <c r="A16" i="8"/>
  <c r="C16" i="8"/>
  <c r="A17" i="8"/>
  <c r="A18" i="8"/>
  <c r="A19" i="8"/>
  <c r="A20" i="8"/>
  <c r="A3" i="5"/>
  <c r="A4" i="5"/>
  <c r="A5" i="5"/>
  <c r="A6" i="5"/>
  <c r="B12" i="5"/>
  <c r="C12" i="5" s="1"/>
  <c r="D12" i="5" s="1"/>
  <c r="E12" i="5" s="1"/>
  <c r="G12" i="5" s="1"/>
  <c r="H12" i="5" s="1"/>
  <c r="I12" i="5" s="1"/>
  <c r="J12" i="5" s="1"/>
  <c r="K12" i="5" s="1"/>
  <c r="L12" i="5" s="1"/>
  <c r="M12" i="5" s="1"/>
  <c r="N12" i="5" s="1"/>
  <c r="O12" i="5" s="1"/>
  <c r="P12" i="5" s="1"/>
  <c r="Q12" i="5" s="1"/>
  <c r="A13" i="5"/>
  <c r="A14" i="5"/>
  <c r="A39" i="5"/>
  <c r="A41" i="5"/>
  <c r="A3" i="6"/>
  <c r="A4" i="6"/>
  <c r="A5" i="6"/>
  <c r="A6" i="6"/>
  <c r="B12" i="6"/>
  <c r="C12" i="6" s="1"/>
  <c r="D12" i="6" s="1"/>
  <c r="E12" i="6" s="1"/>
  <c r="G12" i="6" s="1"/>
  <c r="H12" i="6" s="1"/>
  <c r="I12" i="6" s="1"/>
  <c r="J12" i="6" s="1"/>
  <c r="K12" i="6" s="1"/>
  <c r="L12" i="6" s="1"/>
  <c r="M12" i="6" s="1"/>
  <c r="N12" i="6" s="1"/>
  <c r="O12" i="6" s="1"/>
  <c r="P12" i="6" s="1"/>
  <c r="Q12" i="6" s="1"/>
  <c r="A3" i="9"/>
  <c r="A4" i="9"/>
  <c r="A5" i="9"/>
  <c r="A6" i="9"/>
  <c r="B12" i="9"/>
  <c r="C12" i="9" s="1"/>
  <c r="D12" i="9" s="1"/>
  <c r="E12" i="9" s="1"/>
  <c r="G12" i="9" s="1"/>
  <c r="H12" i="9" s="1"/>
  <c r="I12" i="9" s="1"/>
  <c r="J12" i="9" s="1"/>
  <c r="K12" i="9" s="1"/>
  <c r="L12" i="9" s="1"/>
  <c r="M12" i="9" s="1"/>
  <c r="N12" i="9" s="1"/>
  <c r="O12" i="9" s="1"/>
  <c r="P12" i="9" s="1"/>
  <c r="Q12" i="9" s="1"/>
  <c r="B15" i="1"/>
  <c r="A16" i="1"/>
  <c r="J1" i="3" s="1"/>
  <c r="A17" i="1"/>
  <c r="H1" i="5" s="1"/>
  <c r="B16" i="1"/>
  <c r="B19" i="1"/>
  <c r="B21" i="1"/>
  <c r="B23" i="1"/>
  <c r="B12" i="3"/>
  <c r="C12" i="3" s="1"/>
  <c r="F12" i="3" s="1"/>
  <c r="G12" i="3" s="1"/>
  <c r="I12" i="3" s="1"/>
  <c r="J12" i="3" s="1"/>
  <c r="K12" i="3" s="1"/>
  <c r="L12" i="3" s="1"/>
  <c r="M12" i="3" s="1"/>
  <c r="N12" i="3" s="1"/>
  <c r="O12" i="3" s="1"/>
  <c r="P12" i="3" s="1"/>
  <c r="Q12" i="3" s="1"/>
  <c r="R12" i="3" s="1"/>
  <c r="A13" i="3"/>
  <c r="Q4" i="13"/>
  <c r="R4" i="13" s="1"/>
  <c r="P4" i="13"/>
  <c r="Q11" i="13"/>
  <c r="R11" i="13"/>
  <c r="S11" i="13"/>
  <c r="T11" i="13" s="1"/>
  <c r="P11" i="13"/>
  <c r="E32" i="5"/>
  <c r="E31" i="5"/>
  <c r="E29" i="5"/>
  <c r="A40" i="5"/>
  <c r="E22" i="9"/>
  <c r="E23" i="9" s="1"/>
  <c r="E18" i="9"/>
  <c r="E19" i="9" s="1"/>
  <c r="E57" i="2"/>
  <c r="E29" i="2"/>
  <c r="E26" i="2" s="1"/>
  <c r="E33" i="9"/>
  <c r="E37" i="9"/>
  <c r="I4" i="13"/>
  <c r="A25" i="6"/>
  <c r="E15" i="6"/>
  <c r="A24" i="6"/>
  <c r="A23" i="6"/>
  <c r="A29" i="2"/>
  <c r="R49" i="3"/>
  <c r="P8" i="9"/>
  <c r="A58" i="2"/>
  <c r="A61" i="2"/>
  <c r="A59" i="2"/>
  <c r="A34" i="2"/>
  <c r="A52" i="2"/>
  <c r="A60" i="2"/>
  <c r="E57" i="9"/>
  <c r="E61" i="9"/>
  <c r="E58" i="9"/>
  <c r="E62" i="9"/>
  <c r="E31" i="2"/>
  <c r="E30" i="9"/>
  <c r="P8" i="6"/>
  <c r="E29" i="9"/>
  <c r="J10" i="13"/>
  <c r="G27" i="3" s="1"/>
  <c r="E14" i="8"/>
  <c r="E31" i="9"/>
  <c r="P12" i="13" l="1"/>
  <c r="P8" i="10"/>
  <c r="E13" i="18"/>
  <c r="A62" i="2"/>
  <c r="A55" i="2"/>
  <c r="A53" i="2"/>
  <c r="A41" i="2"/>
  <c r="A48" i="2"/>
  <c r="A51" i="2"/>
  <c r="I9" i="13"/>
  <c r="E24" i="18"/>
  <c r="U12" i="13"/>
  <c r="E56" i="2" s="1"/>
  <c r="E19" i="8"/>
  <c r="E20" i="6"/>
  <c r="E23" i="5"/>
  <c r="E21" i="5"/>
  <c r="A38" i="5"/>
  <c r="A20" i="5"/>
  <c r="E50" i="2"/>
  <c r="A54" i="2"/>
  <c r="G21" i="3"/>
  <c r="A57" i="2"/>
  <c r="E16" i="2"/>
  <c r="P8" i="2"/>
  <c r="E28" i="2"/>
  <c r="E27" i="2"/>
  <c r="E40" i="5"/>
  <c r="E41" i="5" s="1"/>
  <c r="E32" i="2"/>
  <c r="E17" i="5"/>
  <c r="E36" i="2"/>
  <c r="E18" i="2"/>
  <c r="C11" i="1"/>
  <c r="M12" i="13"/>
  <c r="E41" i="2" s="1"/>
  <c r="E42" i="2" s="1"/>
  <c r="E39" i="2"/>
  <c r="S12" i="13"/>
  <c r="E54" i="2" s="1"/>
  <c r="E24" i="5"/>
  <c r="E22" i="5"/>
  <c r="E40" i="2"/>
  <c r="Q12" i="13"/>
  <c r="E52" i="2" s="1"/>
  <c r="Q8" i="3"/>
  <c r="L12" i="13"/>
  <c r="O12" i="13"/>
  <c r="G38" i="3" s="1"/>
  <c r="P8" i="8"/>
  <c r="E17" i="6"/>
  <c r="E44" i="2"/>
  <c r="E46" i="2"/>
  <c r="E43" i="2"/>
  <c r="E60" i="2"/>
  <c r="G14" i="3"/>
  <c r="G37" i="3" s="1"/>
  <c r="N12" i="13"/>
  <c r="G39" i="3" s="1"/>
  <c r="E45" i="2"/>
  <c r="E47" i="2"/>
  <c r="E51" i="2"/>
  <c r="P8" i="18"/>
  <c r="O8" i="15"/>
  <c r="P8" i="16"/>
  <c r="E33" i="2"/>
  <c r="R12" i="13"/>
  <c r="E53" i="2" s="1"/>
  <c r="A18" i="1"/>
  <c r="E35" i="2"/>
  <c r="E38" i="2"/>
  <c r="J7" i="13"/>
  <c r="I7" i="13"/>
  <c r="E52" i="9"/>
  <c r="I8" i="13"/>
  <c r="T4" i="13"/>
  <c r="T12" i="13" s="1"/>
  <c r="E55" i="2" s="1"/>
  <c r="I5" i="13"/>
  <c r="I6" i="13"/>
  <c r="J11" i="13"/>
  <c r="G28" i="3" s="1"/>
  <c r="G29" i="3" s="1"/>
  <c r="K12" i="13"/>
  <c r="G35" i="3" s="1"/>
  <c r="E59" i="9"/>
  <c r="E56" i="9"/>
  <c r="E16" i="5"/>
  <c r="A15" i="5"/>
  <c r="A19" i="5"/>
  <c r="A37" i="5"/>
  <c r="A28" i="5"/>
  <c r="A26" i="5"/>
  <c r="I12" i="13" l="1"/>
  <c r="G36" i="3"/>
  <c r="G40" i="3"/>
  <c r="G32" i="3"/>
  <c r="G34" i="3"/>
  <c r="G33" i="3"/>
  <c r="G31" i="3"/>
  <c r="G30" i="3"/>
  <c r="G25" i="3"/>
  <c r="G23" i="3"/>
  <c r="G26" i="3"/>
  <c r="G22" i="3"/>
  <c r="G24" i="3"/>
  <c r="G47" i="3"/>
  <c r="G44" i="3"/>
  <c r="G41" i="3"/>
  <c r="G43" i="3"/>
  <c r="G45" i="3"/>
  <c r="G42" i="3"/>
  <c r="G46" i="3"/>
  <c r="A19" i="1"/>
  <c r="H1" i="18"/>
  <c r="J12" i="13"/>
  <c r="G13" i="3" s="1"/>
  <c r="C10" i="1" l="1"/>
  <c r="H1" i="6"/>
  <c r="A20" i="1"/>
  <c r="A21" i="1" l="1"/>
  <c r="H1" i="8"/>
  <c r="H1" i="9" l="1"/>
  <c r="A22" i="1"/>
  <c r="A23" i="1" l="1"/>
  <c r="H1" i="16"/>
  <c r="A24" i="1" l="1"/>
  <c r="G1" i="15" s="1"/>
  <c r="H1" i="10"/>
</calcChain>
</file>

<file path=xl/sharedStrings.xml><?xml version="1.0" encoding="utf-8"?>
<sst xmlns="http://schemas.openxmlformats.org/spreadsheetml/2006/main" count="1219" uniqueCount="402">
  <si>
    <t>Kopsavilkuma aprēķini par darbu vai konstruktīvo elementu veidiem</t>
  </si>
  <si>
    <t>(Darba veids vai konstruktīvā elementa nosaukums)</t>
  </si>
  <si>
    <t>Būves nosaukums: Daudzdzīvokļu dzīvojamā ēka</t>
  </si>
  <si>
    <t>Par kopējo summu, euro</t>
  </si>
  <si>
    <t>Kopējā darbietilpība, c/h</t>
  </si>
  <si>
    <t>Lokālās tāmes Nr.</t>
  </si>
  <si>
    <t>Darba veids vai konstruktīvā elementa nosaukums</t>
  </si>
  <si>
    <t>Darba ietilpība, (c/h)</t>
  </si>
  <si>
    <t>Tai skaitā</t>
  </si>
  <si>
    <t>Kopā būvdarbi:</t>
  </si>
  <si>
    <t>kopā</t>
  </si>
  <si>
    <t>Lokālā tāme Nr.:</t>
  </si>
  <si>
    <t>Ārsienu siltināšanas darbi</t>
  </si>
  <si>
    <r>
      <t xml:space="preserve">AR </t>
    </r>
    <r>
      <rPr>
        <sz val="8"/>
        <rFont val="Arial"/>
        <family val="2"/>
        <charset val="186"/>
      </rPr>
      <t>un</t>
    </r>
    <r>
      <rPr>
        <b/>
        <sz val="8"/>
        <rFont val="Arial"/>
        <family val="2"/>
        <charset val="186"/>
      </rPr>
      <t xml:space="preserve"> BK</t>
    </r>
  </si>
  <si>
    <t>daļas rasējumiem</t>
  </si>
  <si>
    <t>Tāmes izmaksas</t>
  </si>
  <si>
    <t>euro</t>
  </si>
  <si>
    <t>Nr.p.k.</t>
  </si>
  <si>
    <t>Kods</t>
  </si>
  <si>
    <t>Darba nosaukums</t>
  </si>
  <si>
    <t>Mērvienība</t>
  </si>
  <si>
    <t>Daudzums</t>
  </si>
  <si>
    <t>Vienības izmaksas</t>
  </si>
  <si>
    <t>Kopā uz visu apjomu</t>
  </si>
  <si>
    <t>Darbietilpība
(c/h)</t>
  </si>
  <si>
    <t>līg.c.</t>
  </si>
  <si>
    <t>Metāla nožogojuma montāža, h=2,0 m</t>
  </si>
  <si>
    <t>m</t>
  </si>
  <si>
    <t>Žogs 3,5×2m</t>
  </si>
  <si>
    <t>Pēda</t>
  </si>
  <si>
    <t>Signāllentes novilkšana.</t>
  </si>
  <si>
    <t xml:space="preserve">Sastatņu montēšana </t>
  </si>
  <si>
    <t>m²</t>
  </si>
  <si>
    <t>Sastatnes</t>
  </si>
  <si>
    <t>Moduļu tualetes uzstādīšana</t>
  </si>
  <si>
    <t>Tualetes izvešana</t>
  </si>
  <si>
    <t>reizes</t>
  </si>
  <si>
    <t>Moduļu mājas uzstādīšana. Paredzēts 24 cilvēkiem.</t>
  </si>
  <si>
    <t>Atkritumu konteineru izvietošana.</t>
  </si>
  <si>
    <t>Būvtāfeles uzstādīšana</t>
  </si>
  <si>
    <t xml:space="preserve">Ārsienu  siltināšana ar akmensvati līmējot un piestiprinot to pie ārsienas ar mehāniskajiem stiprinājumiem </t>
  </si>
  <si>
    <t>kg</t>
  </si>
  <si>
    <t>Paligmateriāli</t>
  </si>
  <si>
    <t>Blīvējošās lentas montēšana ap logu ailām u.c. vietām.</t>
  </si>
  <si>
    <t>Iekšējo stūru armējums visā ēkas augstumā</t>
  </si>
  <si>
    <t>Stūra profils ar armējumu visā augstumā visos ēkas stūros</t>
  </si>
  <si>
    <t xml:space="preserve">Esošo koka logu, tsk. ārdurvju demontāža </t>
  </si>
  <si>
    <t>Esošo skārda āra palodžu demontāža, b=0,25.</t>
  </si>
  <si>
    <t>Logu montāžas palīgmateriāli uz  apjomu</t>
  </si>
  <si>
    <t>montāžas skavas</t>
  </si>
  <si>
    <t>dibeļi</t>
  </si>
  <si>
    <t>l</t>
  </si>
  <si>
    <t>skrūves</t>
  </si>
  <si>
    <t>Jaunu krāsotu ārējo skārda palodžu montāža visiem logiem, b=0,35m*, +pārkares lāsenis 50mm</t>
  </si>
  <si>
    <t>Jaunu iekštelpu MDF palodžu montēšana, b=300mm.</t>
  </si>
  <si>
    <t>Apmetuma atjaunošana pēc logu nomaiņas telpu iekšpusē, remonts ap logu ailu.</t>
  </si>
  <si>
    <t>Līmlente</t>
  </si>
  <si>
    <t>Cokola siltināšanas darbi</t>
  </si>
  <si>
    <t>Betona apmales demontāža</t>
  </si>
  <si>
    <t>m³</t>
  </si>
  <si>
    <t>betons kl. B7,5</t>
  </si>
  <si>
    <t xml:space="preserve">Melnzemes uzbēršana zālāju sējumiem </t>
  </si>
  <si>
    <t>Melnzeme</t>
  </si>
  <si>
    <t>Zālāju sējumu ierīkošana</t>
  </si>
  <si>
    <t>zālāju sēklas</t>
  </si>
  <si>
    <t>Ieejas mezglu rekonstrukcijas darbi</t>
  </si>
  <si>
    <t>Skrūves</t>
  </si>
  <si>
    <t>Bēniņu siltināšanas darbi</t>
  </si>
  <si>
    <t xml:space="preserve">Tvaika izolācijas plēves ieklāšana uz esošā seguma </t>
  </si>
  <si>
    <t>Plēve 200 mk</t>
  </si>
  <si>
    <t>Siltumizolācija</t>
  </si>
  <si>
    <t>Jumta rekonstrukcijas darbi</t>
  </si>
  <si>
    <t xml:space="preserve">  kokmateriāli</t>
  </si>
  <si>
    <t xml:space="preserve">  metāla stiprinājumi</t>
  </si>
  <si>
    <t xml:space="preserve">Skārds </t>
  </si>
  <si>
    <t>Skārds 0,5mm</t>
  </si>
  <si>
    <t>Amortizacijas lente</t>
  </si>
  <si>
    <t>Metāla vertikālās kāpnes 0,6x2,2 (h) ar apaļdzelzs pakāpieniem</t>
  </si>
  <si>
    <t>Garendzegu skārda apšuvums, b=0,7m</t>
  </si>
  <si>
    <t>Dažādu jumta kontaktvietu hermetizēšana</t>
  </si>
  <si>
    <t>Java M100</t>
  </si>
  <si>
    <t>Ķieģeļi</t>
  </si>
  <si>
    <t>Jumta skārds skursteņu jumtiņiem (krāsu tonis,kā jumta segumam)</t>
  </si>
  <si>
    <t>Enkurdetaļu un karkasa elementu pretkorozijas krāsojums</t>
  </si>
  <si>
    <t>AVK</t>
  </si>
  <si>
    <t>Perimetrs lentei, m</t>
  </si>
  <si>
    <t>aiļu apdares m², ailes platums</t>
  </si>
  <si>
    <t>palodzes, m</t>
  </si>
  <si>
    <t>Profili, m</t>
  </si>
  <si>
    <t>tips</t>
  </si>
  <si>
    <t>skaits</t>
  </si>
  <si>
    <t>Loga izmērs, m</t>
  </si>
  <si>
    <t>Logu platība m²</t>
  </si>
  <si>
    <t xml:space="preserve">ārējās </t>
  </si>
  <si>
    <t>iekšējās</t>
  </si>
  <si>
    <t>ārējās</t>
  </si>
  <si>
    <t>PVC</t>
  </si>
  <si>
    <t>koka</t>
  </si>
  <si>
    <t xml:space="preserve">L </t>
  </si>
  <si>
    <t>h</t>
  </si>
  <si>
    <t>hidroizolācijas</t>
  </si>
  <si>
    <t>difūzijas</t>
  </si>
  <si>
    <t>L1</t>
  </si>
  <si>
    <t>L2</t>
  </si>
  <si>
    <t>R1</t>
  </si>
  <si>
    <t>SILTINĀJUMU PLATĪBAS</t>
  </si>
  <si>
    <t>Apz.</t>
  </si>
  <si>
    <t>Apraksts</t>
  </si>
  <si>
    <t>Platība, m²</t>
  </si>
  <si>
    <t>Sienas siltinājums</t>
  </si>
  <si>
    <t>S1</t>
  </si>
  <si>
    <t>S2</t>
  </si>
  <si>
    <t>Pārseguma siltinājums</t>
  </si>
  <si>
    <t>P1</t>
  </si>
  <si>
    <t>Objekta nosaukums: Dzīvojamās ēkas fasādes vienkāršota atjaunošana</t>
  </si>
  <si>
    <t>L3</t>
  </si>
  <si>
    <t>L4</t>
  </si>
  <si>
    <t>L5</t>
  </si>
  <si>
    <t>V1</t>
  </si>
  <si>
    <t>P2</t>
  </si>
  <si>
    <t>L2; 1,5×1,4m (a×h), 6gb</t>
  </si>
  <si>
    <t>L3; 1,3×1,4m (a×h), 2gb</t>
  </si>
  <si>
    <t>L4; 0,69×1,4m (a×h), 3gb</t>
  </si>
  <si>
    <t>L5; 0,8×0,63m (a×h), 2gb</t>
  </si>
  <si>
    <t>Hidroizolācijas lentas montēšana logos un durvīs</t>
  </si>
  <si>
    <t>Difūzujas lentas montēšana nomaināmajos logos un durvīs</t>
  </si>
  <si>
    <t>Siets Ø6AI, 100x100</t>
  </si>
  <si>
    <t>Blietētas šķembas -100mm</t>
  </si>
  <si>
    <t>Apakšējā betona aizsargkārta - 70mm</t>
  </si>
  <si>
    <t>Lieveņa atjaunošana</t>
  </si>
  <si>
    <t>Elektrības sadalnes atvirzīšana no ēkas sienas</t>
  </si>
  <si>
    <t>kpl</t>
  </si>
  <si>
    <t>Atjaunojams betona bruģakmens segums (esošais bruģakmens atliekams atpakaļ)</t>
  </si>
  <si>
    <t>Jauna betona bruģakmens lietus ūdens novadīšanas apmale, b=700mm</t>
  </si>
  <si>
    <t>Betona bruģakmens, b=60mm</t>
  </si>
  <si>
    <t>Grants izsija slāņa biezums 50mm</t>
  </si>
  <si>
    <t>Šķembas fr.0-40mm biezums 50mm</t>
  </si>
  <si>
    <t>Šķembas fr.40-70mm biezums 100mm</t>
  </si>
  <si>
    <t>Ģeotekstila plēves iesegums,3mm</t>
  </si>
  <si>
    <t>Bortakmens 80×200×1000</t>
  </si>
  <si>
    <t>Nokaļams ķieģelis zem palodzēm</t>
  </si>
  <si>
    <t>Mūrīta sieniņa no vieglbetona blokiem ap bēniņu lūku; b=100, h=430</t>
  </si>
  <si>
    <t>Koka laipu montāža bēniņos</t>
  </si>
  <si>
    <t>gb</t>
  </si>
  <si>
    <t>Koka brusas ar prettrupes un pretuguns apstrādi 75×125(h)</t>
  </si>
  <si>
    <t>Dēļi ar prettrupes un pretuguns apstrādi130×25(h)</t>
  </si>
  <si>
    <t>Bitumena kārta</t>
  </si>
  <si>
    <t>Pretkondensāta plēve, 2mm</t>
  </si>
  <si>
    <t>Demontējams esošais azbestcementa viļņveida jumta lokšņu seguma noņemšana un utilizācija, saglabājot esošo latojumu</t>
  </si>
  <si>
    <t>Proj. dzegas apšuvuma dēļi 20×100, ar gaisa šķirbu 10mm. Koka konstrukciju prettrupes un pretuguns aizsardzības krāsojums</t>
  </si>
  <si>
    <t>Proj. jumta lūka 600×800mm starpspāru telpā</t>
  </si>
  <si>
    <t xml:space="preserve">Skursteņu galu remonts (vidēji  5 kārtas ķieģeļu mūra), 4skursteņi </t>
  </si>
  <si>
    <t>Plaisās injicēt šuvju mastiku</t>
  </si>
  <si>
    <t>Nesrūsējošā tērauda siets Ø3, 50x50 mm.</t>
  </si>
  <si>
    <t>Plaisu remonts</t>
  </si>
  <si>
    <t>Metāla karoga masta turētāja montāža attiecīgi</t>
  </si>
  <si>
    <t>Tiešās izmaksas kopā, t. sk. darba devēja sociālais nodoklis (%)</t>
  </si>
  <si>
    <t xml:space="preserve">Bloki </t>
  </si>
  <si>
    <t>Esošās apkures sistēmas demontāža</t>
  </si>
  <si>
    <t>Metāla konstrukcijas cauruļvadu un iekārtu stiprināšanai</t>
  </si>
  <si>
    <t>Cauruļvadu un pievienojumu fasondetaļas un veidgabali</t>
  </si>
  <si>
    <t>Palīgmateriāli cauruļvadu savienošanai</t>
  </si>
  <si>
    <t>Apkures sistēmas ieregulēšana pārbaude un nodošana ekspluatācijā</t>
  </si>
  <si>
    <t>Ventilācijas sistēma</t>
  </si>
  <si>
    <t>Esošo gaisa nosūces restīšu 250*×150* demontāža (virtuvēs un tualetēs)</t>
  </si>
  <si>
    <t>Gaisa nosūces restītes 250*×150*</t>
  </si>
  <si>
    <t>Ventilis lodveida; t=110°C; P=8 bar; Dn15</t>
  </si>
  <si>
    <t>Netīrumu savācējs; t=110°C; P=8 bar; Dn15</t>
  </si>
  <si>
    <t>Ventilis lodveida; t=110°C; P=8 bar; Dn15; uzstādīšana</t>
  </si>
  <si>
    <t>Palīgmateriāli</t>
  </si>
  <si>
    <t>Daudzums vienam</t>
  </si>
  <si>
    <t>Demontējams fasādes apmetums</t>
  </si>
  <si>
    <t>Objekta adrese: Raiņa iela 18/20, Liepāja</t>
  </si>
  <si>
    <t>Jumtiņa enkurdetaļas  -4×40×480, kopā 48 gb. krāsot pret koroziju,</t>
  </si>
  <si>
    <t>Ķīļenkuri M10x95, 2 gb. uz katru enkurdetaļu</t>
  </si>
  <si>
    <t xml:space="preserve">1.gb. </t>
  </si>
  <si>
    <t>Zibensaizsardzība</t>
  </si>
  <si>
    <t>ELT</t>
  </si>
  <si>
    <t>Zibensaizsardzība, aktīvā</t>
  </si>
  <si>
    <t>iepakoj.</t>
  </si>
  <si>
    <t>PE lenta iezīmēšanai</t>
  </si>
  <si>
    <t>Esošo komunikāciju apsekošana</t>
  </si>
  <si>
    <t>Tranšejas rakšana un aizbēršana zemējuma kontūram</t>
  </si>
  <si>
    <t>Elektrodu ø 20 mm, l= 1,5 m iedzīšana zemē</t>
  </si>
  <si>
    <t>Grunts blietēšana, virskārtas atjaunošana</t>
  </si>
  <si>
    <t>Sistēmas montāža, palaišana</t>
  </si>
  <si>
    <t>Sistēmas nodošana ekspluatācijā</t>
  </si>
  <si>
    <t>R2</t>
  </si>
  <si>
    <t>as1 2sieti</t>
  </si>
  <si>
    <t>as2 1siets</t>
  </si>
  <si>
    <t>Apmetuma sistēma virs siltinājuma (AS-2), b=7mm; Grunts; Akmens vate λ=0,036W/m²K, b=150mm; Līmjava; Grunts ; Esošā siena - silikātķieģeļu mūris, b=380/510mm</t>
  </si>
  <si>
    <t xml:space="preserve">Pārsegumu siltumizolāc.beramā akmensvate   λ=0,041W/mK, b= 400mm (ieskaitot sablīvēšanas koef.1.1)b= 400mm; Tvaika izolācijas plēve,b=0,2mm; Esošais dz-betona pārsegums,b=220mm </t>
  </si>
  <si>
    <t>Esošs grīdas sastāvs, b=80mm; Esošais dz-betona pārsegums, b=220mm; Līmjava; Akmensvates lamelle  0,037 W/m²K, b=150mm</t>
  </si>
  <si>
    <t>augstums m</t>
  </si>
  <si>
    <t>garums m</t>
  </si>
  <si>
    <t>Atjaunojams asfaltbetona iesegums</t>
  </si>
  <si>
    <t>Atjaunojamas betona platformas ieeju vietās</t>
  </si>
  <si>
    <t>B20 F50 betona kārta ar metāla skaidu - fibru piemaisījumu - 150mm</t>
  </si>
  <si>
    <t>Blietēta esošā minerālgrunts -100mm</t>
  </si>
  <si>
    <t>Demontējama esošā ieejas platforma 2.vietās 1×2,6m</t>
  </si>
  <si>
    <t>Noteku metāla kalumu aizsargrežģu uzstādīšana , l=2,3m</t>
  </si>
  <si>
    <t>Kābeļa ievietošana aizsargcaurulē Ø32</t>
  </si>
  <si>
    <t>Plaisu remonts fasādē</t>
  </si>
  <si>
    <t>Koplietošanas apkures tīkli</t>
  </si>
  <si>
    <t>Esošas apkures sistēmas demontāža</t>
  </si>
  <si>
    <t>Polipropilēna caurules, DN32 montāža, stiprināšana pie sienas vai griestiem</t>
  </si>
  <si>
    <t>Polipropilēna caurules, DN25 montāža, stiprināšana pie sienas</t>
  </si>
  <si>
    <t>Polipropilēna caurules, DN20 montāža, stiprināšana pie sienas</t>
  </si>
  <si>
    <t>Polipropilēna caurules, DN15 montāža, stiprināšana pie sienas</t>
  </si>
  <si>
    <t>Ventilis lodveida; t=110°C; P=8 bar; Dn32; uzstādīšana</t>
  </si>
  <si>
    <t>Ventilis lodveida; t=110°C; P=8 bar; Dn25; uzstādīšana</t>
  </si>
  <si>
    <t>Polipropilēna cauruļvadu diametru maiņa DN32-&gt;DN25, montāža</t>
  </si>
  <si>
    <t>Polipropilēna cauruļvadu diametru maiņa DN25-&gt;DN20, montāža</t>
  </si>
  <si>
    <t>Polipropilēna cauruļvadu trejgabali DN32, montāža</t>
  </si>
  <si>
    <t>Polipropilēna cauruļvadu trejgabali DN25, montāža</t>
  </si>
  <si>
    <t>Polipropilēna cauruļvadu trejgabali DN20, montāža</t>
  </si>
  <si>
    <t>Polipropilēna cauruļvadu DN25 pagrieziens 90°</t>
  </si>
  <si>
    <t>Cauruļvadu slīdošie balsti ar pagarinājumiem un stiprinājumiem DN32</t>
  </si>
  <si>
    <t>Atgaisotājs automātisks, t=110°C, P=9 bar, uzstādīšana</t>
  </si>
  <si>
    <r>
      <t xml:space="preserve">Cauruļvada DN25 siltumizolācijas čaula, b=&gt;50 mm, </t>
    </r>
    <r>
      <rPr>
        <sz val="8"/>
        <rFont val="Symbol"/>
        <family val="1"/>
        <charset val="2"/>
      </rPr>
      <t>l</t>
    </r>
    <r>
      <rPr>
        <sz val="8"/>
        <rFont val="Arial"/>
        <family val="2"/>
        <charset val="186"/>
      </rPr>
      <t>= 0.040 W/K×m², caurules siltumizolēšana</t>
    </r>
  </si>
  <si>
    <r>
      <t xml:space="preserve">Cauruļvada DN25 siltumizolācijas čaula, b=&gt;30 mm, </t>
    </r>
    <r>
      <rPr>
        <sz val="8"/>
        <rFont val="Symbol"/>
        <family val="1"/>
        <charset val="2"/>
      </rPr>
      <t>l</t>
    </r>
    <r>
      <rPr>
        <sz val="8"/>
        <rFont val="Arial"/>
        <family val="2"/>
        <charset val="186"/>
      </rPr>
      <t>= 0.040 W/K×m², caurules siltumizolēšana</t>
    </r>
  </si>
  <si>
    <r>
      <t xml:space="preserve">Cauruļvada DN20 siltumizolācijas čaula, b=&gt;30 mm, </t>
    </r>
    <r>
      <rPr>
        <sz val="8"/>
        <rFont val="Symbol"/>
        <family val="1"/>
        <charset val="2"/>
      </rPr>
      <t>l</t>
    </r>
    <r>
      <rPr>
        <sz val="8"/>
        <rFont val="Arial"/>
        <family val="2"/>
        <charset val="186"/>
      </rPr>
      <t>= 0.040 W/K×m², caurules siltumizolēšana</t>
    </r>
  </si>
  <si>
    <r>
      <t xml:space="preserve">Cauruļvada DN15 siltumizolācijas čaula, b=&gt;30 mm, </t>
    </r>
    <r>
      <rPr>
        <sz val="8"/>
        <rFont val="Symbol"/>
        <family val="1"/>
        <charset val="2"/>
      </rPr>
      <t>l</t>
    </r>
    <r>
      <rPr>
        <sz val="8"/>
        <rFont val="Arial"/>
        <family val="2"/>
        <charset val="186"/>
      </rPr>
      <t>= 0.040 W/K×m², caurules siltumizolēšana</t>
    </r>
  </si>
  <si>
    <t>Vēdināšanas komplekts FRESH 100 Thermo vai ekvivalents, montāža ārsienā</t>
  </si>
  <si>
    <t>Dzīvokļu siltuma uzskaites mezgls (pavisam uzstāda 24 dzīvokļos)</t>
  </si>
  <si>
    <t>Slēdzams metāla skapis 300×350×500 (siltuma skaitītāja uzstādīšanai)</t>
  </si>
  <si>
    <t>Apkures sistēmas ieregulēšana, pārbaude un nodošana ekspluatācijā</t>
  </si>
  <si>
    <t>Divistabu dzīvokļiem Nr. 2; 6; 10; 15; 19; 23</t>
  </si>
  <si>
    <r>
      <t>Pavisam 6</t>
    </r>
    <r>
      <rPr>
        <b/>
        <sz val="8"/>
        <rFont val="Arial"/>
        <family val="2"/>
        <charset val="186"/>
      </rPr>
      <t xml:space="preserve"> </t>
    </r>
    <r>
      <rPr>
        <sz val="8"/>
        <rFont val="Arial"/>
        <family val="2"/>
        <charset val="186"/>
      </rPr>
      <t>šādi dzīvokļi</t>
    </r>
  </si>
  <si>
    <t>Karbona caurule apkurei, DN15, montāža, stiprināšana pie sienas</t>
  </si>
  <si>
    <t>Karbona caurules pagrieziens 90°, DN15, montāža</t>
  </si>
  <si>
    <t>Karbona caurules trejgabals Dn15, montāža</t>
  </si>
  <si>
    <t>Karbona cauruļvada savienojošā mufe Dn 15</t>
  </si>
  <si>
    <t>Cauruļvada DN15 termokompensējošs balsts, izbūve caur sienu, hermetizācija, apmetuma un krāsojuma atjaunošana</t>
  </si>
  <si>
    <t>Dažādi palīgmateriāli montāžai</t>
  </si>
  <si>
    <t>Divistabu dzīvokļiem Nr. 1; 5; 9; 16; 20; 24</t>
  </si>
  <si>
    <t>Vienistabas dzīvokļiem Nr. 2; 8; 12; 13; 17; 21</t>
  </si>
  <si>
    <t>Divistabu dzīvokļiem Nr. 3; 7; 11; 14; 18; 22</t>
  </si>
  <si>
    <t>Ieejas jumti</t>
  </si>
  <si>
    <t>eosošo dz-betona jumtu demontāža 1×2,6</t>
  </si>
  <si>
    <t>Esošu skārda tekņu demontāža</t>
  </si>
  <si>
    <t>Esošu skārda noteku demontāža</t>
  </si>
  <si>
    <t>Proj. notekas Ø120, 6gb, 11m vienam,  komplektā ar stiprinājumiem un veidgabaliem</t>
  </si>
  <si>
    <t>Proj. teknesØ142×71(h), 2gb, 38m vienam,  komplektā ar stiprinājumiem un veidgabaliem</t>
  </si>
  <si>
    <t>Slēgta instrumentu noliktava 6m²</t>
  </si>
  <si>
    <t>Proj. garenlīstes plēves piespiešanai 20(h)×50, s=1000; 38gb.; Lvienam=14m*. Koka konstrukciju prettrupes un pretuguns aizsardzības krāsojums (erlīts)</t>
  </si>
  <si>
    <t>Proj. kores nosegprofils b=0,8m ar integrētu ventilācijas resti</t>
  </si>
  <si>
    <t>Proj. sniega barjera komplektā ar jumta margu</t>
  </si>
  <si>
    <t>Jumtiņu atbalsta karkass no plakandzelzs -4x40  enkurdetaļu augšā pa perimetru</t>
  </si>
  <si>
    <t>Ultraskaņas siltuma skaitītājs Dn15 “Ultego III smart" firmas ISTA vai ekvivalents, ūdens caurplūde: Lmax=1,2 m³/st; Lopt=0,6 m³/st; Lmin=6 l/st; ūdens t° diapazons: 5–130°C; Precizitātes klase EN 1434; Spiediens 16 bar; t° sensori DIN IC 751 Pt 500 Ar divvirzienu optisko radio moduli “ISTA Optosonic U 3 radio net”; IP aizsardzības klase IP 54 (EN 60529); 868 MHz Jādarbojas sistēmā “ISTA Symphonic sensor net” un pieslēdzams pie datu pārraides ierīces “ISTA Memonic 3 radio net"</t>
  </si>
  <si>
    <t>Vienpola slēdža montēšana.</t>
  </si>
  <si>
    <t>Kustību sensoru ar krēslas slēdža f-ju montēšana.</t>
  </si>
  <si>
    <t>Elektrības kabelis 3x1,5mm² ar kopējo garumu 10m.</t>
  </si>
  <si>
    <t>Āra apgaismojuma ierīkošana:</t>
  </si>
  <si>
    <t xml:space="preserve">Demontējama esošā iekšējā elektrosadele </t>
  </si>
  <si>
    <t>Restu montāžas palīgmateriāli uz  apjomu</t>
  </si>
  <si>
    <t>šinas</t>
  </si>
  <si>
    <t>reģipsis</t>
  </si>
  <si>
    <t>krāsa, balta pusmatēta</t>
  </si>
  <si>
    <t>Bēniņu lūkas stiprinājuma rāmaja izbūves apjomi</t>
  </si>
  <si>
    <t>Bēniņa lūkas stiprinājuma elementi:</t>
  </si>
  <si>
    <t>Enkurskrūve  Ø8</t>
  </si>
  <si>
    <t>Metāla roktura elementi:</t>
  </si>
  <si>
    <t>Pretkorozijas krāsojums:</t>
  </si>
  <si>
    <t>∟50×5, 2.gb</t>
  </si>
  <si>
    <t>Plāksne -5x60, 2.gb</t>
  </si>
  <si>
    <t>Apaļdzelzs Ø16, 2.gb</t>
  </si>
  <si>
    <t>Zemes rakšanas darbi, mm 1,0 platumā  un 1,0m dziļumā</t>
  </si>
  <si>
    <t>m2</t>
  </si>
  <si>
    <t>Atrakto vietu aizbēršana ar esošo minerālgrunti</t>
  </si>
  <si>
    <t>Cokola apmešana ar apmetumu uz minerālšķiedru sieta (b=7mm) un krāsošana</t>
  </si>
  <si>
    <t>aizsargsiets</t>
  </si>
  <si>
    <t>Pagraba pārseguma siltināšana</t>
  </si>
  <si>
    <t>Gružu izvākšanam, grīdas attīrīšana</t>
  </si>
  <si>
    <t>Esošo koku k-ciju augšdaļas nozāģēšana par 0,15m (precizēt uz vietas)</t>
  </si>
  <si>
    <t>Nozāģēto sieniņu enkurošana pie griestiem (precizēt uz vietas)</t>
  </si>
  <si>
    <t>Dzelzsbetona pārsegumu notīrīšana, izlīdzināšana, sagatavošana siltināšanai</t>
  </si>
  <si>
    <t>Dzelzbetona pārseguma bojāto vietu remonts</t>
  </si>
  <si>
    <t>Regulējama alumīnija žalūzija, ar pretkoroziju apstrādi. Metāla žalūzija ar manuālu aizvēršanas mehānismu. Brīvais atvēruma laukums 80%., Marka R2; 1×0,6m(a×h), 2.gb.</t>
  </si>
  <si>
    <t>Regulējama alumīnija žalūzija, ar pretkoroziju apstrādi. Metāla žalūzija ar manuālu aizvēršanas mehānismu. Brīvais atvēruma laukums 80%., Marka R1; 1,2×0,5m(a×h), 6.gb</t>
  </si>
  <si>
    <t>Apmetuma sistēma (AS-1), b=7mm; Grunts; Putupolistirola plāksne (ekvivalents Tenapors NEO);  λ=0,031W/mK, b=120mm; Līmjava; Vertikālā hidroizolācija; Gruntējums; Esošā  betona bloku siena,b=400mm</t>
  </si>
  <si>
    <t>siets, 165 g/m² stikla šķiedra</t>
  </si>
  <si>
    <t>215mm</t>
  </si>
  <si>
    <t>2. meh. klases apmetuma izveidošana: 1 kārtas armējošās javas un armējošā stikla šķiedras sieta uzklāšana, zemapmetuma grunts uzklāšana, dekoratīvā gatavā silikāta-silikona apmetuma ar tonējumu uznešana.</t>
  </si>
  <si>
    <t>Grunts</t>
  </si>
  <si>
    <t>Armējošā līmjava</t>
  </si>
  <si>
    <t>Dībeli virsmas klasifikācija ETA A,B,C,D,E, galvas Ø60, nagla tērauda Ø8-10, Punkta siltumatdeves koeficients 0,001 W/K, min iestrādes dziļums &gt;35mm, sekojošā garumā:</t>
  </si>
  <si>
    <t>Silikāta -silikona homogēnais apmetums, 1,5mm graudu lielums</t>
  </si>
  <si>
    <t>Līmjava</t>
  </si>
  <si>
    <t>Logu un durvju aiļu ārējo stūru armēšana ar sietu papildus sietu 0,5×0,3m platumā no ailes un ailē, sieta acojuma lielums 4×4mm, 165gr/m2</t>
  </si>
  <si>
    <t>Stūra profils</t>
  </si>
  <si>
    <t>Loga pielaiduma profils</t>
  </si>
  <si>
    <t>Stūra lāsenis</t>
  </si>
  <si>
    <t>Palodzes montāžas profils</t>
  </si>
  <si>
    <t>Palodzes sāna pieslēguma profils</t>
  </si>
  <si>
    <t>Cokola profils</t>
  </si>
  <si>
    <t>ārējā stūra profils</t>
  </si>
  <si>
    <t>Granīta apmetums</t>
  </si>
  <si>
    <t>Āra apgaismojuma sienas lampas montēšana</t>
  </si>
  <si>
    <t>Gāzbetona bloks (200x300x600). (Piezāģēts pēc gabarītiem 200x300x300)</t>
  </si>
  <si>
    <t>Krāsa</t>
  </si>
  <si>
    <t>Automātiskais balansējošais vārsts ASV - BD,  Dn20; t=110°C; P=8 bar firmas "Danfoss" vai ekvivalents, uzstādīšana, ieregulēšana</t>
  </si>
  <si>
    <t>Automātiskais balansējošais vārsts ASV - PV Dn20; t=110°C; P=8 bar firmas "Danfoss" vai ekvivalents, uzstādīšana, ieregulēšana</t>
  </si>
  <si>
    <t>Balansējošais vārsts MSV-B; firmas Danfoss vai ekvivalents Dn15; uzstādīšana, ieregulēšana</t>
  </si>
  <si>
    <t>Termoregulators (vārsts) firmas Danfoss AR 1/2" RA-N 15 vai ekvivalents ar termostatisko sensoru RAS-C 5023 vai ekvivalents, t-120°C, P-10 bar, DP- 0.6 bar</t>
  </si>
  <si>
    <t>Sildķermeņa pievienojuma krāns firmas Danfoss, RLV vai ekvivalents komplektā ar tukšošanas krānu  t=110°C; P=8 bar; Dn15</t>
  </si>
  <si>
    <t>Tērauda radiatori firmas "Purmo" vai ekvivalents PC 22; h= 400 mm;
N=461W; l=600; t 70/50/24°C; komplektā ar automātisko atgaisotāju un uzstādīšanas mezglu</t>
  </si>
  <si>
    <t>Tērauda radiatori firmas "Purmo" vai ekvivalents PC 22; h= 400 mm;
N=538W; l=700; t 70/50/24°C; komplektā ar automātisko atgaisotāju un uzstādīšanas mezglu</t>
  </si>
  <si>
    <t>Tērauda radiatori firmas "Purmo" vai ekvivalents PC 22; h= 400 mm;
N=307W; l=400; t 70/50/24°C; komplektā ar automātisko atgaisotāju un uzstādīšanas mezglu</t>
  </si>
  <si>
    <t>Tērauda radiatori firmas "Purmo" vai ekvivalents PC 22; h= 400 mm;
N=614W; l=800; t 70/50/24°C; komplektā ar automātisko atgaisotāju un uzstādīšanas mezglu</t>
  </si>
  <si>
    <t>Tērauda radiatori firmas "Purmo" vai ekvivalents PC 22; h= 400 mm;
N=384W; l=500; t 70/50/24°C; komplektā ar automātisko atgaisotāju un uzstādīšanas mezglu</t>
  </si>
  <si>
    <t>Demontējami esoši piekarkabeļi (skatīt BK-7): DEMONTĒJAMI KABEĻI:
3 gb gaisa vadu līnijas no ēkas ar kad apz.17000120796 Raiņa ielā 18-20 uz ēku Raiņa ielā 22
2 gb gaisa vadu līnijas no ēkas ar kad apz.17000120796 Raiņa ielā 18-20 uz ēku Raiņa ielā 16</t>
  </si>
  <si>
    <t>Proj. dzegas nosegprofils komplektā ar stiprinājumiem skārds b=0,4m, l=38m, stiprinājumi ar s=300</t>
  </si>
  <si>
    <t>Proj. ugunsdroša lūka 600×800, EI30, koplektā ar kāpnēm</t>
  </si>
  <si>
    <t>.gada</t>
  </si>
  <si>
    <t>Būvniecības koptāme</t>
  </si>
  <si>
    <t>Objekta nosaukums: Dzīvojamas ēkas fasādes vienkāršota atjaunošana</t>
  </si>
  <si>
    <t>Tāme sastādīta</t>
  </si>
  <si>
    <t>Objekta nosaukums</t>
  </si>
  <si>
    <t>Objekta izmaksas, (euro)</t>
  </si>
  <si>
    <t>Kopā:</t>
  </si>
  <si>
    <t>PVN (21%):</t>
  </si>
  <si>
    <t>Sastādīja:</t>
  </si>
  <si>
    <t>Sertifikāta Nr.:</t>
  </si>
  <si>
    <t>Dzīvojamas ēkas vienkāršota atjaunošana Raiņa ielā 18/20, Liepājā</t>
  </si>
  <si>
    <t>Tāme sastādīta .gada</t>
  </si>
  <si>
    <t>Pasūtījuma Nr.: EA-78-16</t>
  </si>
  <si>
    <t>Virsizdevumi</t>
  </si>
  <si>
    <t>%</t>
  </si>
  <si>
    <t>t.sk. darba aizsardzībai</t>
  </si>
  <si>
    <t>Peļņa</t>
  </si>
  <si>
    <t>Pavisam kopā</t>
  </si>
  <si>
    <t>Finanšu rezerve</t>
  </si>
  <si>
    <t>Kopā</t>
  </si>
  <si>
    <t>Pārbaudīja:</t>
  </si>
  <si>
    <r>
      <t>Tāmes izmaksas</t>
    </r>
    <r>
      <rPr>
        <b/>
        <i/>
        <sz val="8"/>
        <rFont val="Arial"/>
        <family val="2"/>
        <charset val="186"/>
      </rPr>
      <t xml:space="preserve"> (euro)</t>
    </r>
  </si>
  <si>
    <t>Darba alga (euro)</t>
  </si>
  <si>
    <t>Būvizstrādājumi (euro)</t>
  </si>
  <si>
    <t>Mehānismi (euro)</t>
  </si>
  <si>
    <t>Logu un durvju nomaiņa</t>
  </si>
  <si>
    <t>Ēkas apkure</t>
  </si>
  <si>
    <t>Tāme sastādīta .gada tirgus cenās, pamatojoties uz:</t>
  </si>
  <si>
    <t>Laika norma
(c/h)</t>
  </si>
  <si>
    <r>
      <t>Darba samaksas likme (</t>
    </r>
    <r>
      <rPr>
        <i/>
        <sz val="8"/>
        <rFont val="Arial"/>
        <family val="2"/>
        <charset val="204"/>
      </rPr>
      <t>euro</t>
    </r>
    <r>
      <rPr>
        <sz val="8"/>
        <rFont val="Arial"/>
        <family val="2"/>
        <charset val="204"/>
      </rPr>
      <t>/h)</t>
    </r>
  </si>
  <si>
    <t>Darba alga</t>
  </si>
  <si>
    <t>Būvizstrādājumi</t>
  </si>
  <si>
    <t>Mehānismi</t>
  </si>
  <si>
    <t>Summa</t>
  </si>
  <si>
    <t>Piezīme:</t>
  </si>
  <si>
    <t xml:space="preserve"> • Siltināšanas un apmešanas darbi veicami saskaņā ar ETAG 004 „Eiropas tehniskā apstiprinājuma pamatnostādne ārējās siltumizolācijas sistēmām un
 apmetumam”.
• Visiem būvmateriāliem jābūt marķētiem ar CE zīmi. </t>
  </si>
  <si>
    <t>Durvju un logu aiļu apdare ar akmensvates plātnēm b=30mm,platums~ 0,25m*</t>
  </si>
  <si>
    <t>Siltumizolācija sienām</t>
  </si>
  <si>
    <t>Dībeli 75mm</t>
  </si>
  <si>
    <t>PVC loga  bloks ar  stikla paketi krāsa - balta Stikla paketes 2k4+4LowE-Arg.siltuma caurlaidības koef.: Ug=1,0 w/m²×K), Rāmja siltuma caurlaidības koef.: Uf=1,1 W / m² K. Uw=1,1 W/m² K. 2. PVC profilu ekspluatēšanas klimatiskā zona -zona S. PVC profila montāžas dziļums (profila biezums) ≤ 70*mm PVC profila montāžas dziļums (profila biezums) ≤ 80</t>
  </si>
  <si>
    <t>silikona hermētiķis</t>
  </si>
  <si>
    <t>montāžas putas</t>
  </si>
  <si>
    <t>montāžas līme</t>
  </si>
  <si>
    <t>akmens vate 10-20mm cietā</t>
  </si>
  <si>
    <t>Universālā gatavā špaktele</t>
  </si>
  <si>
    <t>Siltumizolācija putupolistirols</t>
  </si>
  <si>
    <t>Dībeli 195mm</t>
  </si>
  <si>
    <t>Hidroizolācija 3 kārtas , l=375*mm</t>
  </si>
  <si>
    <t xml:space="preserve">grunts – uzklāj divās kārtās, pirmo kārtu sedz uz attīrītas armatūras, otru kārtu uz armatūras un betona. Katras kārtas biezums apmēram 1,5 mm. 1,5kg/m² </t>
  </si>
  <si>
    <t>būvjava – ar javu strādā no 15mm biezumā vienā piegājienā. 2,1kg/m² pie 1mm</t>
  </si>
  <si>
    <t>nobeiguma slānis, špaktele. Darba slānis līdz 5 mm.  2kg/m² pie 1mm</t>
  </si>
  <si>
    <t>Špakteli pielieto arī sistēmā grunts plus špaktele līdz 5mm.2kg/m² pie 1mm</t>
  </si>
  <si>
    <t>Jaunu Rūpnieciski izgatavots polikarbonāta jumtiņš virs ieejas mezgla, 2400×1000 montāža, t.sk. stiprinājumiem pie pamatsienas ņemot vērā projektējamo siltinājumu</t>
  </si>
  <si>
    <t>Ārsienas siltināšana no bēniņu puses ar akmensvati b=50mm, h=500, piestiprinot to pie ārsienas ar līmi,</t>
  </si>
  <si>
    <t xml:space="preserve">Siltumizolācija </t>
  </si>
  <si>
    <t>Proj. garenlīstes 20(h)×50, s=1000; 38 gb.; Lvienam=14m*. Koka konstrukciju prettrupes un pretuguns aizsardzības krāsojums</t>
  </si>
  <si>
    <t>Proj. jumta segums - jumta skārds, b=505mm, h=32mm, 0,5mm</t>
  </si>
  <si>
    <t>Proj. karkasa apdares koka dēļi ar 10mm lielu gaisa spraugu ventilācijai pie jumta pārkares, 20×80mm. Koka konstrukciju prettrupes un pretuguns aizsardzības krāsojums</t>
  </si>
  <si>
    <t>Ventilācijas izvadu pieslēguma detaļa pie jumta, gb.perimetrs 5,5m, kopā 6.gb</t>
  </si>
  <si>
    <t>Skursteņu virsjumta daļas virsmas attīrīšana, apmešana un krāsošana</t>
  </si>
  <si>
    <t xml:space="preserve">  grunts</t>
  </si>
  <si>
    <t>Cauruļvada DN32 ugunsdrošais šķērsojums, izbūve caur sienu/ griestiem, hermetizācija, apmetuma un krāsojuma atjaunošana</t>
  </si>
  <si>
    <t>Cauruļvada DN25 ugunsdrošais šķērsojums, izbūve caur sienu/ griestiem, hermetizācija, apmetuma un krāsojuma atjaunošana</t>
  </si>
  <si>
    <t>Cauruļvada DN20 ugunsdrošais šķērsojums, izbūve caur sienu/ griestiem, hermetizācija, apmetuma un krāsojuma atjaunošana</t>
  </si>
  <si>
    <r>
      <t xml:space="preserve">Cauruļvada DN32 siltumizolācijas čaula, b=&gt;50 mm, </t>
    </r>
    <r>
      <rPr>
        <sz val="8"/>
        <rFont val="Symbol"/>
        <family val="1"/>
        <charset val="2"/>
      </rPr>
      <t>l</t>
    </r>
    <r>
      <rPr>
        <sz val="8"/>
        <rFont val="Arial"/>
        <family val="2"/>
        <charset val="186"/>
      </rPr>
      <t>= 0.040 W/K×m², caurules siltumizolēšana</t>
    </r>
  </si>
  <si>
    <t>Esošo ventilācijas kanālu (skursteņu, cuku) apskate, tīrīšana (t.sk. aizgruvumu)</t>
  </si>
  <si>
    <t>Adapters aktīvā uztvērēja stiprināšanai, montāža, uzstādīšana</t>
  </si>
  <si>
    <t>Aktīvs, firmas Ignescio, zibens uztvērējs, normatīvais darbības rādiuss 54 m atbilstoši LPL 3 klasei, montāža, uzstādīšana</t>
  </si>
  <si>
    <t>Zibens uztvērēja masts, 4,00 m, montāža uz sienas, montāža, uzstādīšana</t>
  </si>
  <si>
    <t>Zibens uztvērēja masta montāžas komplekts, montāža, uzstādīšana</t>
  </si>
  <si>
    <t>Zibens spērienu skaitītājs, montāža, uzstādīšana</t>
  </si>
  <si>
    <t>Novadītāja stieples kronšteins, montāža, uzstādīšana</t>
  </si>
  <si>
    <t>Stieple alumīnija ø 10 mm, montāža</t>
  </si>
  <si>
    <t>PVC caurule zibens  novadītāju mantāžai, l -3000 mm, ø 12 mm, l 2,5m, montāža</t>
  </si>
  <si>
    <t>Savienojums universāls, montāža</t>
  </si>
  <si>
    <t>Savienojums ar lietus noteku, montāža</t>
  </si>
  <si>
    <t xml:space="preserve"> Kontūra mērklemmes kaste, stiprināna siltumizolācijā</t>
  </si>
  <si>
    <t xml:space="preserve"> Kontūra mērklemme, montāža mērklemmes kastē</t>
  </si>
  <si>
    <t>Zemējuma ievads, tērauda cinkots, ø 10 mm, l- 10 m, montāža</t>
  </si>
  <si>
    <t>Zemējuma lenta, tērauds cinkots, 30×4,0 mm, montāža</t>
  </si>
  <si>
    <t xml:space="preserve">Kronšteins caurules montāžai uz sienas, montāža </t>
  </si>
  <si>
    <t xml:space="preserve"> Zemēšanas elektrods ø 20 mm, l-1,5 m, apaļdzelzs</t>
  </si>
  <si>
    <t xml:space="preserve"> Elektrodu uzmava</t>
  </si>
  <si>
    <t xml:space="preserve"> Elektrodu spice</t>
  </si>
  <si>
    <t xml:space="preserve"> Elektrodu pievienojuma klemme ar vītni</t>
  </si>
  <si>
    <t xml:space="preserve"> Pretkorozijas mastika</t>
  </si>
  <si>
    <t>Zemējuma kontūra ierīkošana, mērījumi</t>
  </si>
  <si>
    <r>
      <t xml:space="preserve">Proj. antiseptizētu koka dēļu latojums, 32×100, </t>
    </r>
    <r>
      <rPr>
        <sz val="8"/>
        <color rgb="FFFF0000"/>
        <rFont val="Arial"/>
        <family val="2"/>
        <charset val="186"/>
      </rPr>
      <t>s=200mm</t>
    </r>
    <r>
      <rPr>
        <sz val="8"/>
        <rFont val="Arial"/>
        <family val="2"/>
        <charset val="186"/>
      </rPr>
      <t>; 24gb.; Lvienam=50,0m. Koka konstrukciju prettrupes un pretuguns aizsardzības krāsojums (erlīts)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</si>
</sst>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.00_-;\-* #,##0.00_-;_-* \-??_-;_-@_-"/>
    <numFmt numFmtId="165" formatCode="0.0"/>
    <numFmt numFmtId="166" formatCode="_(* #,##0.00_);_(* \(#,##0.00\);_(* &quot;-&quot;??_);_(@_)"/>
    <numFmt numFmtId="167" formatCode="_-* #,##0.00\ _L_s_-;\-* #,##0.00\ _L_s_-;_-* \-??\ _L_s_-;_-@_-"/>
  </numFmts>
  <fonts count="41" x14ac:knownFonts="1">
    <font>
      <sz val="10"/>
      <name val="Arial"/>
      <family val="2"/>
      <charset val="186"/>
    </font>
    <font>
      <sz val="10"/>
      <name val="Arial"/>
      <family val="2"/>
      <charset val="186"/>
    </font>
    <font>
      <sz val="11"/>
      <color indexed="17"/>
      <name val="Calibri"/>
      <family val="2"/>
      <charset val="186"/>
    </font>
    <font>
      <sz val="11"/>
      <color indexed="8"/>
      <name val="Calibri"/>
      <family val="2"/>
      <charset val="186"/>
    </font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0"/>
      <name val="Arial"/>
      <family val="2"/>
      <charset val="1"/>
    </font>
    <font>
      <sz val="11"/>
      <color indexed="8"/>
      <name val="Calibri"/>
      <family val="2"/>
      <charset val="204"/>
    </font>
    <font>
      <sz val="8"/>
      <name val="Arial"/>
      <family val="2"/>
      <charset val="186"/>
    </font>
    <font>
      <b/>
      <sz val="8"/>
      <name val="Arial"/>
      <family val="2"/>
      <charset val="186"/>
    </font>
    <font>
      <i/>
      <sz val="8"/>
      <name val="Arial"/>
      <family val="2"/>
      <charset val="186"/>
    </font>
    <font>
      <sz val="8"/>
      <color indexed="8"/>
      <name val="Arial"/>
      <family val="2"/>
      <charset val="186"/>
    </font>
    <font>
      <i/>
      <sz val="8"/>
      <color indexed="23"/>
      <name val="Arial"/>
      <family val="2"/>
      <charset val="186"/>
    </font>
    <font>
      <b/>
      <i/>
      <sz val="8"/>
      <name val="Arial"/>
      <family val="2"/>
      <charset val="186"/>
    </font>
    <font>
      <b/>
      <sz val="8"/>
      <color indexed="8"/>
      <name val="Arial"/>
      <family val="2"/>
      <charset val="186"/>
    </font>
    <font>
      <sz val="8"/>
      <color indexed="10"/>
      <name val="Arial"/>
      <family val="2"/>
      <charset val="186"/>
    </font>
    <font>
      <sz val="8"/>
      <color indexed="21"/>
      <name val="Arial"/>
      <family val="2"/>
      <charset val="186"/>
    </font>
    <font>
      <sz val="6"/>
      <name val="Arial"/>
      <family val="2"/>
      <charset val="186"/>
    </font>
    <font>
      <b/>
      <sz val="8"/>
      <color indexed="10"/>
      <name val="Arial"/>
      <family val="2"/>
      <charset val="186"/>
    </font>
    <font>
      <sz val="6"/>
      <color indexed="8"/>
      <name val="Arial"/>
      <family val="2"/>
      <charset val="186"/>
    </font>
    <font>
      <b/>
      <sz val="6"/>
      <color indexed="10"/>
      <name val="Arial"/>
      <family val="2"/>
      <charset val="186"/>
    </font>
    <font>
      <sz val="7"/>
      <color indexed="8"/>
      <name val="Arial"/>
      <family val="2"/>
      <charset val="186"/>
    </font>
    <font>
      <sz val="10"/>
      <name val="Arial"/>
      <family val="2"/>
      <charset val="186"/>
    </font>
    <font>
      <b/>
      <sz val="9"/>
      <color indexed="8"/>
      <name val="Arial"/>
      <family val="2"/>
      <charset val="186"/>
    </font>
    <font>
      <sz val="8"/>
      <name val="Symbol"/>
      <family val="1"/>
      <charset val="2"/>
    </font>
    <font>
      <b/>
      <sz val="6"/>
      <name val="Arial"/>
      <family val="2"/>
      <charset val="186"/>
    </font>
    <font>
      <i/>
      <sz val="8"/>
      <color rgb="FF7F7F7F"/>
      <name val="Arial"/>
      <family val="2"/>
      <charset val="186"/>
    </font>
    <font>
      <sz val="11"/>
      <color theme="1"/>
      <name val="Calibri"/>
      <family val="2"/>
      <charset val="204"/>
      <scheme val="minor"/>
    </font>
    <font>
      <sz val="8"/>
      <color rgb="FF000000"/>
      <name val="Arial"/>
      <family val="2"/>
      <charset val="186"/>
    </font>
    <font>
      <sz val="8"/>
      <name val="Calibri"/>
      <family val="2"/>
      <charset val="186"/>
    </font>
    <font>
      <u/>
      <sz val="8"/>
      <name val="Arial"/>
      <family val="2"/>
      <charset val="186"/>
    </font>
    <font>
      <sz val="8"/>
      <name val="Helv"/>
      <charset val="186"/>
    </font>
    <font>
      <sz val="11"/>
      <color rgb="FF000000"/>
      <name val="Calibri"/>
      <family val="2"/>
      <charset val="204"/>
    </font>
    <font>
      <sz val="11"/>
      <name val="Calibri"/>
      <family val="2"/>
      <charset val="204"/>
    </font>
    <font>
      <i/>
      <sz val="8"/>
      <color rgb="FF808080"/>
      <name val="Arial"/>
      <family val="2"/>
      <charset val="186"/>
    </font>
    <font>
      <sz val="9"/>
      <name val="Arial"/>
      <family val="2"/>
      <charset val="186"/>
    </font>
    <font>
      <b/>
      <sz val="8"/>
      <name val="Arial"/>
      <family val="2"/>
      <charset val="204"/>
    </font>
    <font>
      <i/>
      <sz val="8"/>
      <name val="Arial"/>
      <family val="2"/>
      <charset val="204"/>
    </font>
    <font>
      <sz val="8"/>
      <name val="Arial"/>
      <family val="2"/>
      <charset val="204"/>
    </font>
    <font>
      <b/>
      <sz val="10"/>
      <name val="Arial"/>
      <family val="2"/>
      <charset val="186"/>
    </font>
    <font>
      <sz val="8"/>
      <color rgb="FFFF0000"/>
      <name val="Arial"/>
      <family val="2"/>
      <charset val="186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rgb="FF92D050"/>
        <bgColor indexed="64"/>
      </patternFill>
    </fill>
    <fill>
      <patternFill patternType="solid">
        <fgColor rgb="FFFFFFFF"/>
        <bgColor rgb="FFFFFFCC"/>
      </patternFill>
    </fill>
  </fills>
  <borders count="4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/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</borders>
  <cellStyleXfs count="38">
    <xf numFmtId="0" fontId="0" fillId="0" borderId="0"/>
    <xf numFmtId="43" fontId="1" fillId="0" borderId="0" applyFill="0" applyBorder="0" applyAlignment="0" applyProtection="0"/>
    <xf numFmtId="164" fontId="22" fillId="0" borderId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" fillId="2" borderId="0" applyBorder="0" applyProtection="0"/>
    <xf numFmtId="0" fontId="2" fillId="2" borderId="0" applyNumberFormat="0" applyBorder="0" applyAlignment="0" applyProtection="0"/>
    <xf numFmtId="0" fontId="3" fillId="0" borderId="0"/>
    <xf numFmtId="0" fontId="27" fillId="0" borderId="0"/>
    <xf numFmtId="0" fontId="3" fillId="0" borderId="0"/>
    <xf numFmtId="0" fontId="3" fillId="0" borderId="0"/>
    <xf numFmtId="0" fontId="3" fillId="0" borderId="0"/>
    <xf numFmtId="0" fontId="22" fillId="0" borderId="0"/>
    <xf numFmtId="0" fontId="22" fillId="0" borderId="0"/>
    <xf numFmtId="0" fontId="4" fillId="0" borderId="0"/>
    <xf numFmtId="0" fontId="5" fillId="0" borderId="0"/>
    <xf numFmtId="0" fontId="5" fillId="0" borderId="0"/>
    <xf numFmtId="0" fontId="27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2" fillId="0" borderId="0"/>
    <xf numFmtId="0" fontId="22" fillId="0" borderId="0"/>
    <xf numFmtId="0" fontId="7" fillId="0" borderId="0"/>
    <xf numFmtId="0" fontId="7" fillId="0" borderId="0"/>
    <xf numFmtId="9" fontId="22" fillId="0" borderId="0" applyFill="0" applyBorder="0" applyAlignment="0" applyProtection="0"/>
    <xf numFmtId="0" fontId="6" fillId="0" borderId="0"/>
    <xf numFmtId="0" fontId="6" fillId="0" borderId="0"/>
    <xf numFmtId="0" fontId="22" fillId="0" borderId="0"/>
    <xf numFmtId="0" fontId="6" fillId="0" borderId="0"/>
    <xf numFmtId="0" fontId="32" fillId="0" borderId="0"/>
    <xf numFmtId="0" fontId="34" fillId="0" borderId="0" applyBorder="0" applyProtection="0"/>
  </cellStyleXfs>
  <cellXfs count="411">
    <xf numFmtId="0" fontId="0" fillId="0" borderId="0" xfId="0"/>
    <xf numFmtId="0" fontId="11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right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7" fillId="0" borderId="0" xfId="0" applyFont="1" applyAlignment="1">
      <alignment horizontal="left" vertical="center"/>
    </xf>
    <xf numFmtId="1" fontId="11" fillId="0" borderId="0" xfId="0" applyNumberFormat="1" applyFont="1" applyAlignment="1">
      <alignment horizontal="center" vertical="center"/>
    </xf>
    <xf numFmtId="1" fontId="14" fillId="0" borderId="0" xfId="0" applyNumberFormat="1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21" fillId="0" borderId="13" xfId="0" applyFont="1" applyBorder="1" applyAlignment="1">
      <alignment vertical="center" wrapText="1"/>
    </xf>
    <xf numFmtId="2" fontId="11" fillId="0" borderId="13" xfId="0" applyNumberFormat="1" applyFont="1" applyBorder="1" applyAlignment="1">
      <alignment horizontal="center" vertical="center"/>
    </xf>
    <xf numFmtId="165" fontId="11" fillId="0" borderId="13" xfId="0" applyNumberFormat="1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2" fontId="11" fillId="0" borderId="0" xfId="0" applyNumberFormat="1" applyFont="1" applyAlignment="1">
      <alignment horizontal="center" vertical="center"/>
    </xf>
    <xf numFmtId="0" fontId="8" fillId="0" borderId="0" xfId="7" applyFont="1" applyFill="1" applyAlignment="1" applyProtection="1">
      <alignment horizontal="center" vertical="center"/>
      <protection locked="0"/>
    </xf>
    <xf numFmtId="165" fontId="11" fillId="3" borderId="13" xfId="0" applyNumberFormat="1" applyFont="1" applyFill="1" applyBorder="1" applyAlignment="1">
      <alignment horizontal="center" vertical="center"/>
    </xf>
    <xf numFmtId="2" fontId="8" fillId="0" borderId="2" xfId="15" applyNumberFormat="1" applyFont="1" applyFill="1" applyBorder="1" applyAlignment="1">
      <alignment horizontal="right" vertical="center"/>
    </xf>
    <xf numFmtId="2" fontId="8" fillId="0" borderId="1" xfId="15" applyNumberFormat="1" applyFont="1" applyFill="1" applyBorder="1" applyAlignment="1">
      <alignment horizontal="right" vertical="center"/>
    </xf>
    <xf numFmtId="2" fontId="8" fillId="0" borderId="1" xfId="0" applyNumberFormat="1" applyFont="1" applyFill="1" applyBorder="1" applyAlignment="1">
      <alignment horizontal="right" vertical="center"/>
    </xf>
    <xf numFmtId="0" fontId="8" fillId="0" borderId="0" xfId="32" applyFont="1" applyFill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8" fillId="0" borderId="0" xfId="32" applyFont="1" applyFill="1" applyAlignment="1">
      <alignment horizontal="left" vertical="center"/>
    </xf>
    <xf numFmtId="0" fontId="9" fillId="0" borderId="0" xfId="32" applyFont="1" applyFill="1" applyAlignment="1">
      <alignment horizontal="left" vertical="center"/>
    </xf>
    <xf numFmtId="0" fontId="8" fillId="0" borderId="0" xfId="26" applyFont="1" applyFill="1" applyAlignment="1">
      <alignment vertical="center" wrapText="1"/>
    </xf>
    <xf numFmtId="0" fontId="8" fillId="0" borderId="0" xfId="32" applyFont="1" applyFill="1" applyAlignment="1">
      <alignment horizontal="center" vertical="center" wrapText="1"/>
    </xf>
    <xf numFmtId="0" fontId="8" fillId="0" borderId="0" xfId="26" applyFont="1" applyFill="1" applyAlignment="1">
      <alignment horizontal="center" vertical="center"/>
    </xf>
    <xf numFmtId="0" fontId="8" fillId="0" borderId="0" xfId="26" applyFont="1" applyFill="1" applyAlignment="1">
      <alignment horizontal="left" vertical="center"/>
    </xf>
    <xf numFmtId="0" fontId="8" fillId="0" borderId="0" xfId="26" applyFont="1" applyFill="1" applyAlignment="1">
      <alignment horizontal="left" vertical="center" wrapText="1"/>
    </xf>
    <xf numFmtId="0" fontId="9" fillId="0" borderId="0" xfId="32" applyFont="1" applyFill="1" applyAlignment="1">
      <alignment horizontal="center" vertical="center"/>
    </xf>
    <xf numFmtId="0" fontId="8" fillId="0" borderId="0" xfId="32" applyFont="1" applyFill="1" applyAlignment="1">
      <alignment vertical="center"/>
    </xf>
    <xf numFmtId="2" fontId="8" fillId="0" borderId="0" xfId="32" applyNumberFormat="1" applyFont="1" applyFill="1" applyAlignment="1">
      <alignment horizontal="center" vertical="center"/>
    </xf>
    <xf numFmtId="0" fontId="9" fillId="0" borderId="0" xfId="32" applyFont="1" applyFill="1" applyAlignment="1">
      <alignment vertical="center"/>
    </xf>
    <xf numFmtId="0" fontId="8" fillId="0" borderId="1" xfId="32" applyFont="1" applyFill="1" applyBorder="1" applyAlignment="1">
      <alignment horizontal="center" vertical="center" textRotation="90" wrapText="1"/>
    </xf>
    <xf numFmtId="0" fontId="10" fillId="0" borderId="7" xfId="32" applyFont="1" applyFill="1" applyBorder="1" applyAlignment="1">
      <alignment horizontal="center" vertical="center"/>
    </xf>
    <xf numFmtId="0" fontId="10" fillId="0" borderId="7" xfId="32" applyFont="1" applyFill="1" applyBorder="1" applyAlignment="1">
      <alignment horizontal="center" vertical="center" wrapText="1"/>
    </xf>
    <xf numFmtId="2" fontId="8" fillId="0" borderId="0" xfId="32" applyNumberFormat="1" applyFont="1" applyFill="1" applyAlignment="1">
      <alignment horizontal="left" vertical="center"/>
    </xf>
    <xf numFmtId="0" fontId="10" fillId="0" borderId="8" xfId="32" applyFont="1" applyFill="1" applyBorder="1" applyAlignment="1">
      <alignment horizontal="center" vertical="center"/>
    </xf>
    <xf numFmtId="0" fontId="10" fillId="0" borderId="9" xfId="32" applyFont="1" applyFill="1" applyBorder="1" applyAlignment="1">
      <alignment horizontal="center" vertical="center"/>
    </xf>
    <xf numFmtId="0" fontId="10" fillId="0" borderId="10" xfId="32" applyFont="1" applyFill="1" applyBorder="1" applyAlignment="1">
      <alignment horizontal="center" vertical="center"/>
    </xf>
    <xf numFmtId="0" fontId="10" fillId="0" borderId="11" xfId="32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49" fontId="8" fillId="0" borderId="1" xfId="32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/>
    </xf>
    <xf numFmtId="165" fontId="8" fillId="0" borderId="1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2" fontId="8" fillId="0" borderId="13" xfId="0" applyNumberFormat="1" applyFont="1" applyFill="1" applyBorder="1" applyAlignment="1">
      <alignment horizontal="center" vertical="center" wrapText="1"/>
    </xf>
    <xf numFmtId="2" fontId="8" fillId="0" borderId="13" xfId="35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2" fontId="8" fillId="0" borderId="3" xfId="32" applyNumberFormat="1" applyFont="1" applyFill="1" applyBorder="1" applyAlignment="1">
      <alignment horizontal="center" vertical="center" wrapText="1"/>
    </xf>
    <xf numFmtId="166" fontId="8" fillId="0" borderId="13" xfId="15" applyNumberFormat="1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vertical="center" wrapText="1"/>
    </xf>
    <xf numFmtId="165" fontId="8" fillId="0" borderId="13" xfId="0" applyNumberFormat="1" applyFont="1" applyFill="1" applyBorder="1" applyAlignment="1">
      <alignment horizontal="center" vertical="center" wrapText="1"/>
    </xf>
    <xf numFmtId="49" fontId="8" fillId="0" borderId="13" xfId="0" applyNumberFormat="1" applyFont="1" applyFill="1" applyBorder="1" applyAlignment="1">
      <alignment horizontal="center" vertical="center" wrapText="1"/>
    </xf>
    <xf numFmtId="2" fontId="8" fillId="0" borderId="16" xfId="0" applyNumberFormat="1" applyFont="1" applyFill="1" applyBorder="1" applyAlignment="1">
      <alignment horizontal="center" vertical="center" wrapText="1"/>
    </xf>
    <xf numFmtId="0" fontId="8" fillId="0" borderId="1" xfId="32" applyFont="1" applyFill="1" applyBorder="1" applyAlignment="1">
      <alignment vertical="center" wrapText="1"/>
    </xf>
    <xf numFmtId="0" fontId="8" fillId="0" borderId="13" xfId="5" applyFont="1" applyFill="1" applyBorder="1" applyAlignment="1">
      <alignment horizontal="left" vertical="center" wrapText="1"/>
    </xf>
    <xf numFmtId="0" fontId="8" fillId="0" borderId="1" xfId="23" applyFont="1" applyFill="1" applyBorder="1" applyAlignment="1">
      <alignment horizontal="left" vertical="center" wrapText="1"/>
    </xf>
    <xf numFmtId="2" fontId="8" fillId="0" borderId="3" xfId="0" applyNumberFormat="1" applyFont="1" applyFill="1" applyBorder="1" applyAlignment="1">
      <alignment horizontal="center" vertical="center" wrapText="1"/>
    </xf>
    <xf numFmtId="2" fontId="8" fillId="0" borderId="13" xfId="33" applyNumberFormat="1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left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2" fontId="8" fillId="0" borderId="13" xfId="32" applyNumberFormat="1" applyFont="1" applyFill="1" applyBorder="1" applyAlignment="1">
      <alignment horizontal="center" vertical="center" wrapText="1"/>
    </xf>
    <xf numFmtId="0" fontId="8" fillId="0" borderId="0" xfId="32" applyFont="1" applyFill="1" applyAlignment="1">
      <alignment vertical="center" wrapText="1"/>
    </xf>
    <xf numFmtId="2" fontId="8" fillId="0" borderId="0" xfId="32" applyNumberFormat="1" applyFont="1" applyFill="1" applyAlignment="1">
      <alignment horizontal="center" vertical="center" wrapText="1"/>
    </xf>
    <xf numFmtId="2" fontId="8" fillId="0" borderId="0" xfId="35" applyNumberFormat="1" applyFont="1" applyFill="1" applyAlignment="1">
      <alignment horizontal="center" vertical="center" wrapText="1"/>
    </xf>
    <xf numFmtId="0" fontId="8" fillId="0" borderId="0" xfId="34" applyFont="1" applyFill="1" applyAlignment="1">
      <alignment vertical="center"/>
    </xf>
    <xf numFmtId="0" fontId="8" fillId="0" borderId="0" xfId="28" applyFont="1" applyFill="1" applyAlignment="1">
      <alignment vertical="center"/>
    </xf>
    <xf numFmtId="0" fontId="9" fillId="0" borderId="0" xfId="28" applyFont="1" applyFill="1" applyAlignment="1">
      <alignment vertical="center"/>
    </xf>
    <xf numFmtId="0" fontId="9" fillId="0" borderId="0" xfId="26" applyFont="1" applyFill="1" applyAlignment="1">
      <alignment vertical="center" wrapText="1"/>
    </xf>
    <xf numFmtId="0" fontId="13" fillId="0" borderId="0" xfId="28" applyFont="1" applyFill="1" applyAlignment="1">
      <alignment vertical="center"/>
    </xf>
    <xf numFmtId="2" fontId="8" fillId="0" borderId="0" xfId="28" applyNumberFormat="1" applyFont="1" applyFill="1" applyAlignment="1">
      <alignment vertical="center"/>
    </xf>
    <xf numFmtId="0" fontId="10" fillId="0" borderId="1" xfId="32" applyFont="1" applyFill="1" applyBorder="1" applyAlignment="1">
      <alignment horizontal="center" vertical="center"/>
    </xf>
    <xf numFmtId="0" fontId="10" fillId="0" borderId="3" xfId="32" applyFont="1" applyFill="1" applyBorder="1" applyAlignment="1">
      <alignment horizontal="center" vertical="center" wrapText="1"/>
    </xf>
    <xf numFmtId="0" fontId="13" fillId="0" borderId="1" xfId="32" applyFont="1" applyFill="1" applyBorder="1" applyAlignment="1">
      <alignment horizontal="center" vertical="center"/>
    </xf>
    <xf numFmtId="0" fontId="10" fillId="0" borderId="17" xfId="13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justify"/>
    </xf>
    <xf numFmtId="0" fontId="8" fillId="0" borderId="13" xfId="0" applyFont="1" applyFill="1" applyBorder="1" applyAlignment="1">
      <alignment horizontal="left" vertical="justify"/>
    </xf>
    <xf numFmtId="2" fontId="8" fillId="0" borderId="13" xfId="24" applyNumberFormat="1" applyFont="1" applyFill="1" applyBorder="1" applyAlignment="1">
      <alignment horizontal="center" vertical="center"/>
    </xf>
    <xf numFmtId="2" fontId="8" fillId="0" borderId="1" xfId="24" applyNumberFormat="1" applyFont="1" applyFill="1" applyBorder="1" applyAlignment="1">
      <alignment horizontal="center" vertical="center" wrapText="1"/>
    </xf>
    <xf numFmtId="2" fontId="10" fillId="0" borderId="13" xfId="24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vertical="center" wrapText="1"/>
    </xf>
    <xf numFmtId="0" fontId="8" fillId="0" borderId="0" xfId="0" applyFont="1" applyFill="1" applyAlignment="1">
      <alignment horizontal="center" vertical="center"/>
    </xf>
    <xf numFmtId="0" fontId="8" fillId="0" borderId="0" xfId="28" applyFont="1" applyFill="1" applyAlignment="1">
      <alignment horizontal="center" vertical="center"/>
    </xf>
    <xf numFmtId="0" fontId="8" fillId="0" borderId="0" xfId="26" applyFont="1" applyFill="1" applyAlignment="1">
      <alignment horizontal="center" vertical="center" wrapText="1"/>
    </xf>
    <xf numFmtId="0" fontId="9" fillId="0" borderId="0" xfId="26" applyFont="1" applyFill="1" applyAlignment="1">
      <alignment horizontal="center" vertical="center" wrapText="1"/>
    </xf>
    <xf numFmtId="0" fontId="8" fillId="0" borderId="1" xfId="32" applyFont="1" applyFill="1" applyBorder="1" applyAlignment="1">
      <alignment horizontal="center" vertical="center" textRotation="90"/>
    </xf>
    <xf numFmtId="0" fontId="10" fillId="0" borderId="1" xfId="32" applyFont="1" applyFill="1" applyBorder="1" applyAlignment="1">
      <alignment horizontal="center" vertical="center" wrapText="1"/>
    </xf>
    <xf numFmtId="2" fontId="8" fillId="0" borderId="1" xfId="32" applyNumberFormat="1" applyFont="1" applyFill="1" applyBorder="1" applyAlignment="1">
      <alignment horizontal="center" vertical="center"/>
    </xf>
    <xf numFmtId="2" fontId="13" fillId="0" borderId="1" xfId="32" applyNumberFormat="1" applyFont="1" applyFill="1" applyBorder="1" applyAlignment="1">
      <alignment horizontal="center" vertical="center"/>
    </xf>
    <xf numFmtId="2" fontId="8" fillId="0" borderId="1" xfId="35" applyNumberFormat="1" applyFont="1" applyFill="1" applyBorder="1" applyAlignment="1">
      <alignment horizontal="center" vertical="center" wrapText="1"/>
    </xf>
    <xf numFmtId="2" fontId="8" fillId="0" borderId="1" xfId="26" applyNumberFormat="1" applyFont="1" applyFill="1" applyBorder="1" applyAlignment="1">
      <alignment horizontal="center" vertical="center" wrapText="1"/>
    </xf>
    <xf numFmtId="0" fontId="8" fillId="0" borderId="1" xfId="27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8" fillId="0" borderId="17" xfId="0" applyFont="1" applyFill="1" applyBorder="1" applyAlignment="1">
      <alignment horizontal="left" vertical="center" wrapText="1"/>
    </xf>
    <xf numFmtId="0" fontId="8" fillId="0" borderId="28" xfId="0" applyFont="1" applyFill="1" applyBorder="1" applyAlignment="1">
      <alignment vertical="center" wrapText="1"/>
    </xf>
    <xf numFmtId="0" fontId="8" fillId="0" borderId="13" xfId="0" applyFont="1" applyFill="1" applyBorder="1" applyAlignment="1">
      <alignment horizontal="left" vertical="center" wrapText="1"/>
    </xf>
    <xf numFmtId="0" fontId="8" fillId="0" borderId="1" xfId="28" applyFont="1" applyFill="1" applyBorder="1" applyAlignment="1">
      <alignment vertical="center"/>
    </xf>
    <xf numFmtId="2" fontId="8" fillId="0" borderId="2" xfId="32" applyNumberFormat="1" applyFont="1" applyFill="1" applyBorder="1" applyAlignment="1">
      <alignment horizontal="center" vertical="center"/>
    </xf>
    <xf numFmtId="2" fontId="8" fillId="0" borderId="2" xfId="26" applyNumberFormat="1" applyFont="1" applyFill="1" applyBorder="1" applyAlignment="1">
      <alignment horizontal="center" vertical="center" wrapText="1"/>
    </xf>
    <xf numFmtId="2" fontId="8" fillId="0" borderId="2" xfId="35" applyNumberFormat="1" applyFont="1" applyFill="1" applyBorder="1" applyAlignment="1">
      <alignment horizontal="center" vertical="center" wrapText="1"/>
    </xf>
    <xf numFmtId="0" fontId="1" fillId="0" borderId="21" xfId="0" applyFont="1" applyFill="1" applyBorder="1" applyAlignment="1">
      <alignment vertical="center"/>
    </xf>
    <xf numFmtId="0" fontId="8" fillId="0" borderId="0" xfId="27" applyFont="1" applyFill="1" applyAlignment="1">
      <alignment vertical="center"/>
    </xf>
    <xf numFmtId="0" fontId="8" fillId="0" borderId="1" xfId="28" applyFont="1" applyFill="1" applyBorder="1" applyAlignment="1">
      <alignment horizontal="center" vertical="center"/>
    </xf>
    <xf numFmtId="2" fontId="8" fillId="0" borderId="5" xfId="32" applyNumberFormat="1" applyFont="1" applyFill="1" applyBorder="1" applyAlignment="1">
      <alignment horizontal="center" vertical="center"/>
    </xf>
    <xf numFmtId="2" fontId="8" fillId="0" borderId="5" xfId="26" applyNumberFormat="1" applyFont="1" applyFill="1" applyBorder="1" applyAlignment="1">
      <alignment horizontal="center" vertical="center" wrapText="1"/>
    </xf>
    <xf numFmtId="2" fontId="8" fillId="0" borderId="5" xfId="35" applyNumberFormat="1" applyFont="1" applyFill="1" applyBorder="1" applyAlignment="1">
      <alignment horizontal="center" vertical="center" wrapText="1"/>
    </xf>
    <xf numFmtId="0" fontId="8" fillId="0" borderId="13" xfId="28" applyFont="1" applyFill="1" applyBorder="1" applyAlignment="1">
      <alignment vertical="center"/>
    </xf>
    <xf numFmtId="2" fontId="8" fillId="0" borderId="13" xfId="32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 wrapText="1"/>
    </xf>
    <xf numFmtId="0" fontId="8" fillId="0" borderId="0" xfId="26" applyFont="1" applyFill="1" applyAlignment="1">
      <alignment vertical="center"/>
    </xf>
    <xf numFmtId="0" fontId="8" fillId="0" borderId="1" xfId="32" applyFont="1" applyFill="1" applyBorder="1" applyAlignment="1">
      <alignment vertical="center"/>
    </xf>
    <xf numFmtId="0" fontId="8" fillId="0" borderId="1" xfId="32" applyFont="1" applyFill="1" applyBorder="1" applyAlignment="1">
      <alignment horizontal="center" vertical="center"/>
    </xf>
    <xf numFmtId="0" fontId="9" fillId="0" borderId="1" xfId="32" applyFont="1" applyFill="1" applyBorder="1" applyAlignment="1">
      <alignment vertical="center" wrapText="1"/>
    </xf>
    <xf numFmtId="0" fontId="8" fillId="0" borderId="3" xfId="32" applyFont="1" applyFill="1" applyBorder="1" applyAlignment="1">
      <alignment horizontal="center" vertical="center"/>
    </xf>
    <xf numFmtId="49" fontId="8" fillId="0" borderId="1" xfId="32" applyNumberFormat="1" applyFont="1" applyFill="1" applyBorder="1" applyAlignment="1">
      <alignment vertical="center" wrapText="1"/>
    </xf>
    <xf numFmtId="2" fontId="8" fillId="0" borderId="1" xfId="32" applyNumberFormat="1" applyFont="1" applyFill="1" applyBorder="1" applyAlignment="1">
      <alignment vertical="center" wrapText="1"/>
    </xf>
    <xf numFmtId="2" fontId="8" fillId="0" borderId="1" xfId="32" applyNumberFormat="1" applyFont="1" applyFill="1" applyBorder="1" applyAlignment="1">
      <alignment horizontal="center" vertical="center" wrapText="1"/>
    </xf>
    <xf numFmtId="164" fontId="8" fillId="0" borderId="13" xfId="1" applyNumberFormat="1" applyFont="1" applyFill="1" applyBorder="1" applyAlignment="1">
      <alignment horizontal="center" vertical="center"/>
    </xf>
    <xf numFmtId="164" fontId="8" fillId="0" borderId="13" xfId="1" applyNumberFormat="1" applyFont="1" applyFill="1" applyBorder="1" applyAlignment="1">
      <alignment horizontal="center" vertical="center" wrapText="1"/>
    </xf>
    <xf numFmtId="164" fontId="8" fillId="0" borderId="16" xfId="1" applyNumberFormat="1" applyFont="1" applyFill="1" applyBorder="1" applyAlignment="1">
      <alignment horizontal="center" vertical="center" wrapText="1"/>
    </xf>
    <xf numFmtId="0" fontId="8" fillId="0" borderId="1" xfId="23" applyFont="1" applyFill="1" applyBorder="1" applyAlignment="1">
      <alignment vertical="center" wrapText="1"/>
    </xf>
    <xf numFmtId="165" fontId="8" fillId="0" borderId="1" xfId="32" applyNumberFormat="1" applyFont="1" applyFill="1" applyBorder="1" applyAlignment="1">
      <alignment horizontal="center" vertical="center" wrapText="1"/>
    </xf>
    <xf numFmtId="0" fontId="10" fillId="0" borderId="1" xfId="32" applyFont="1" applyFill="1" applyBorder="1" applyAlignment="1">
      <alignment horizontal="left" vertical="center" wrapText="1"/>
    </xf>
    <xf numFmtId="2" fontId="8" fillId="0" borderId="1" xfId="32" applyNumberFormat="1" applyFont="1" applyFill="1" applyBorder="1" applyAlignment="1">
      <alignment horizontal="left" vertical="center"/>
    </xf>
    <xf numFmtId="0" fontId="8" fillId="0" borderId="1" xfId="32" applyFont="1" applyFill="1" applyBorder="1" applyAlignment="1">
      <alignment horizontal="center" vertical="center" wrapText="1"/>
    </xf>
    <xf numFmtId="2" fontId="8" fillId="0" borderId="16" xfId="32" applyNumberFormat="1" applyFont="1" applyFill="1" applyBorder="1" applyAlignment="1">
      <alignment horizontal="center" vertical="center"/>
    </xf>
    <xf numFmtId="2" fontId="8" fillId="0" borderId="1" xfId="30" applyNumberFormat="1" applyFont="1" applyFill="1" applyBorder="1" applyAlignment="1">
      <alignment horizontal="center" vertical="center" wrapText="1"/>
    </xf>
    <xf numFmtId="165" fontId="8" fillId="0" borderId="1" xfId="32" applyNumberFormat="1" applyFont="1" applyFill="1" applyBorder="1" applyAlignment="1">
      <alignment horizontal="center" vertical="center"/>
    </xf>
    <xf numFmtId="0" fontId="8" fillId="0" borderId="1" xfId="23" applyFont="1" applyFill="1" applyBorder="1" applyAlignment="1">
      <alignment horizontal="center" vertical="center"/>
    </xf>
    <xf numFmtId="166" fontId="8" fillId="0" borderId="15" xfId="15" applyNumberFormat="1" applyFont="1" applyFill="1" applyBorder="1" applyAlignment="1">
      <alignment horizontal="center" vertical="center" wrapText="1"/>
    </xf>
    <xf numFmtId="2" fontId="8" fillId="0" borderId="15" xfId="32" applyNumberFormat="1" applyFont="1" applyFill="1" applyBorder="1" applyAlignment="1">
      <alignment horizontal="center" vertical="center" wrapText="1"/>
    </xf>
    <xf numFmtId="49" fontId="8" fillId="0" borderId="13" xfId="32" applyNumberFormat="1" applyFont="1" applyFill="1" applyBorder="1" applyAlignment="1">
      <alignment horizontal="center" vertical="center" wrapText="1"/>
    </xf>
    <xf numFmtId="0" fontId="8" fillId="0" borderId="13" xfId="5" applyFont="1" applyFill="1" applyBorder="1" applyAlignment="1">
      <alignment vertical="center" wrapText="1"/>
    </xf>
    <xf numFmtId="0" fontId="8" fillId="0" borderId="13" xfId="32" applyFont="1" applyFill="1" applyBorder="1" applyAlignment="1">
      <alignment horizontal="center" vertical="center" wrapText="1"/>
    </xf>
    <xf numFmtId="0" fontId="8" fillId="0" borderId="13" xfId="23" applyFont="1" applyFill="1" applyBorder="1" applyAlignment="1">
      <alignment horizontal="center" vertical="center" wrapText="1"/>
    </xf>
    <xf numFmtId="0" fontId="8" fillId="0" borderId="13" xfId="32" applyFont="1" applyFill="1" applyBorder="1" applyAlignment="1">
      <alignment vertical="center" wrapText="1"/>
    </xf>
    <xf numFmtId="1" fontId="8" fillId="0" borderId="1" xfId="32" applyNumberFormat="1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left" vertical="center" wrapText="1"/>
    </xf>
    <xf numFmtId="2" fontId="8" fillId="0" borderId="2" xfId="32" applyNumberFormat="1" applyFont="1" applyFill="1" applyBorder="1" applyAlignment="1">
      <alignment horizontal="center" vertical="center" wrapText="1"/>
    </xf>
    <xf numFmtId="0" fontId="8" fillId="0" borderId="1" xfId="32" applyFont="1" applyFill="1" applyBorder="1" applyAlignment="1">
      <alignment horizontal="left" vertical="center" wrapText="1"/>
    </xf>
    <xf numFmtId="0" fontId="9" fillId="0" borderId="0" xfId="0" applyFont="1" applyFill="1" applyAlignment="1">
      <alignment horizontal="center" vertical="center" wrapText="1"/>
    </xf>
    <xf numFmtId="0" fontId="8" fillId="0" borderId="1" xfId="13" applyFont="1" applyFill="1" applyBorder="1" applyAlignment="1">
      <alignment vertical="center" wrapText="1"/>
    </xf>
    <xf numFmtId="0" fontId="8" fillId="0" borderId="1" xfId="13" applyFont="1" applyFill="1" applyBorder="1" applyAlignment="1">
      <alignment horizontal="center" vertical="center" wrapText="1"/>
    </xf>
    <xf numFmtId="2" fontId="8" fillId="0" borderId="1" xfId="13" applyNumberFormat="1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left" vertical="center"/>
    </xf>
    <xf numFmtId="0" fontId="8" fillId="0" borderId="13" xfId="32" applyFont="1" applyFill="1" applyBorder="1" applyAlignment="1">
      <alignment horizontal="left" vertical="center" wrapText="1"/>
    </xf>
    <xf numFmtId="0" fontId="9" fillId="0" borderId="0" xfId="32" applyFont="1" applyFill="1" applyAlignment="1">
      <alignment horizontal="left" vertical="center" wrapText="1"/>
    </xf>
    <xf numFmtId="2" fontId="8" fillId="0" borderId="0" xfId="0" applyNumberFormat="1" applyFont="1" applyFill="1" applyAlignment="1">
      <alignment horizontal="center" vertical="center" wrapText="1"/>
    </xf>
    <xf numFmtId="0" fontId="10" fillId="0" borderId="16" xfId="9" applyFont="1" applyFill="1" applyBorder="1"/>
    <xf numFmtId="0" fontId="10" fillId="0" borderId="22" xfId="9" applyFont="1" applyFill="1" applyBorder="1"/>
    <xf numFmtId="0" fontId="8" fillId="0" borderId="13" xfId="9" applyFont="1" applyFill="1" applyBorder="1" applyAlignment="1">
      <alignment horizontal="center"/>
    </xf>
    <xf numFmtId="0" fontId="8" fillId="0" borderId="13" xfId="9" applyFont="1" applyFill="1" applyBorder="1"/>
    <xf numFmtId="0" fontId="10" fillId="0" borderId="13" xfId="9" applyFont="1" applyFill="1" applyBorder="1"/>
    <xf numFmtId="2" fontId="8" fillId="0" borderId="13" xfId="9" applyNumberFormat="1" applyFont="1" applyFill="1" applyBorder="1" applyAlignment="1">
      <alignment horizontal="center"/>
    </xf>
    <xf numFmtId="0" fontId="8" fillId="0" borderId="16" xfId="9" applyFont="1" applyFill="1" applyBorder="1"/>
    <xf numFmtId="1" fontId="8" fillId="0" borderId="1" xfId="13" applyNumberFormat="1" applyFont="1" applyFill="1" applyBorder="1" applyAlignment="1">
      <alignment horizontal="center" vertical="center" wrapText="1"/>
    </xf>
    <xf numFmtId="0" fontId="9" fillId="0" borderId="1" xfId="13" applyFont="1" applyFill="1" applyBorder="1" applyAlignment="1">
      <alignment vertical="center" wrapText="1"/>
    </xf>
    <xf numFmtId="0" fontId="9" fillId="0" borderId="1" xfId="13" applyFont="1" applyFill="1" applyBorder="1" applyAlignment="1">
      <alignment horizontal="center" vertical="center" wrapText="1"/>
    </xf>
    <xf numFmtId="1" fontId="9" fillId="0" borderId="1" xfId="13" applyNumberFormat="1" applyFont="1" applyFill="1" applyBorder="1" applyAlignment="1">
      <alignment horizontal="center" vertical="center" wrapText="1"/>
    </xf>
    <xf numFmtId="0" fontId="8" fillId="0" borderId="12" xfId="32" applyFont="1" applyFill="1" applyBorder="1" applyAlignment="1">
      <alignment horizontal="center" vertical="center" textRotation="90" wrapText="1"/>
    </xf>
    <xf numFmtId="0" fontId="8" fillId="0" borderId="0" xfId="32" applyFont="1" applyFill="1" applyAlignment="1">
      <alignment horizontal="center" vertical="center" textRotation="90" wrapText="1"/>
    </xf>
    <xf numFmtId="0" fontId="10" fillId="0" borderId="0" xfId="32" applyFont="1" applyFill="1" applyAlignment="1">
      <alignment horizontal="center" vertical="center"/>
    </xf>
    <xf numFmtId="49" fontId="8" fillId="0" borderId="1" xfId="3" applyNumberFormat="1" applyFont="1" applyFill="1" applyBorder="1" applyAlignment="1">
      <alignment horizontal="center" vertical="center" wrapText="1"/>
    </xf>
    <xf numFmtId="49" fontId="8" fillId="0" borderId="13" xfId="5" applyNumberFormat="1" applyFont="1" applyFill="1" applyBorder="1" applyAlignment="1">
      <alignment horizontal="center" vertical="center" wrapText="1"/>
    </xf>
    <xf numFmtId="0" fontId="9" fillId="0" borderId="13" xfId="0" applyFont="1" applyFill="1" applyBorder="1" applyAlignment="1">
      <alignment horizontal="left" vertical="center" wrapText="1"/>
    </xf>
    <xf numFmtId="165" fontId="8" fillId="0" borderId="13" xfId="0" applyNumberFormat="1" applyFont="1" applyFill="1" applyBorder="1" applyAlignment="1">
      <alignment horizontal="center" vertical="center"/>
    </xf>
    <xf numFmtId="0" fontId="29" fillId="0" borderId="13" xfId="0" applyFont="1" applyFill="1" applyBorder="1" applyAlignment="1">
      <alignment vertical="center"/>
    </xf>
    <xf numFmtId="2" fontId="8" fillId="0" borderId="13" xfId="5" applyNumberFormat="1" applyFont="1" applyFill="1" applyBorder="1" applyAlignment="1">
      <alignment horizontal="center" vertical="center" wrapText="1"/>
    </xf>
    <xf numFmtId="2" fontId="8" fillId="0" borderId="15" xfId="5" applyNumberFormat="1" applyFont="1" applyFill="1" applyBorder="1" applyAlignment="1">
      <alignment horizontal="center" vertical="center" wrapText="1"/>
    </xf>
    <xf numFmtId="2" fontId="8" fillId="0" borderId="16" xfId="5" applyNumberFormat="1" applyFont="1" applyFill="1" applyBorder="1" applyAlignment="1">
      <alignment horizontal="center" vertical="center" wrapText="1"/>
    </xf>
    <xf numFmtId="165" fontId="8" fillId="0" borderId="13" xfId="5" applyNumberFormat="1" applyFont="1" applyFill="1" applyBorder="1" applyAlignment="1">
      <alignment horizontal="center" vertical="center" wrapText="1"/>
    </xf>
    <xf numFmtId="0" fontId="8" fillId="0" borderId="20" xfId="0" applyFont="1" applyFill="1" applyBorder="1" applyAlignment="1">
      <alignment horizontal="left" vertical="center" wrapText="1"/>
    </xf>
    <xf numFmtId="2" fontId="30" fillId="0" borderId="13" xfId="0" applyNumberFormat="1" applyFont="1" applyFill="1" applyBorder="1" applyAlignment="1">
      <alignment horizontal="center" vertical="center" wrapText="1"/>
    </xf>
    <xf numFmtId="2" fontId="10" fillId="0" borderId="1" xfId="32" applyNumberFormat="1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vertical="center" wrapText="1"/>
    </xf>
    <xf numFmtId="0" fontId="25" fillId="0" borderId="13" xfId="0" applyFont="1" applyFill="1" applyBorder="1" applyAlignment="1">
      <alignment horizontal="center" vertical="center" wrapText="1"/>
    </xf>
    <xf numFmtId="0" fontId="8" fillId="0" borderId="0" xfId="29" applyFont="1" applyFill="1" applyAlignment="1">
      <alignment vertical="center"/>
    </xf>
    <xf numFmtId="0" fontId="8" fillId="0" borderId="1" xfId="32" applyFont="1" applyFill="1" applyBorder="1" applyAlignment="1">
      <alignment horizontal="left" vertical="center"/>
    </xf>
    <xf numFmtId="49" fontId="8" fillId="0" borderId="2" xfId="32" applyNumberFormat="1" applyFont="1" applyFill="1" applyBorder="1" applyAlignment="1">
      <alignment horizontal="center" vertical="center" wrapText="1"/>
    </xf>
    <xf numFmtId="0" fontId="8" fillId="0" borderId="2" xfId="29" applyFont="1" applyFill="1" applyBorder="1" applyAlignment="1">
      <alignment vertical="center" wrapText="1"/>
    </xf>
    <xf numFmtId="0" fontId="8" fillId="0" borderId="4" xfId="29" applyFont="1" applyFill="1" applyBorder="1" applyAlignment="1">
      <alignment horizontal="center" vertical="center" wrapText="1"/>
    </xf>
    <xf numFmtId="1" fontId="8" fillId="0" borderId="2" xfId="29" applyNumberFormat="1" applyFont="1" applyFill="1" applyBorder="1" applyAlignment="1">
      <alignment horizontal="center" vertical="center" wrapText="1"/>
    </xf>
    <xf numFmtId="165" fontId="8" fillId="0" borderId="2" xfId="29" applyNumberFormat="1" applyFont="1" applyFill="1" applyBorder="1" applyAlignment="1">
      <alignment horizontal="center" vertical="center" wrapText="1"/>
    </xf>
    <xf numFmtId="2" fontId="8" fillId="0" borderId="1" xfId="33" applyNumberFormat="1" applyFont="1" applyFill="1" applyBorder="1" applyAlignment="1">
      <alignment horizontal="center" vertical="center" wrapText="1"/>
    </xf>
    <xf numFmtId="49" fontId="8" fillId="0" borderId="5" xfId="32" applyNumberFormat="1" applyFont="1" applyFill="1" applyBorder="1" applyAlignment="1">
      <alignment horizontal="center" vertical="center" wrapText="1"/>
    </xf>
    <xf numFmtId="0" fontId="8" fillId="0" borderId="5" xfId="29" applyFont="1" applyFill="1" applyBorder="1" applyAlignment="1">
      <alignment vertical="center" wrapText="1"/>
    </xf>
    <xf numFmtId="0" fontId="8" fillId="0" borderId="6" xfId="29" applyFont="1" applyFill="1" applyBorder="1" applyAlignment="1">
      <alignment horizontal="center" vertical="center" wrapText="1"/>
    </xf>
    <xf numFmtId="1" fontId="8" fillId="0" borderId="5" xfId="29" applyNumberFormat="1" applyFont="1" applyFill="1" applyBorder="1" applyAlignment="1">
      <alignment horizontal="center" vertical="center" wrapText="1"/>
    </xf>
    <xf numFmtId="165" fontId="8" fillId="0" borderId="5" xfId="29" applyNumberFormat="1" applyFont="1" applyFill="1" applyBorder="1" applyAlignment="1">
      <alignment horizontal="center" vertical="center" wrapText="1"/>
    </xf>
    <xf numFmtId="2" fontId="8" fillId="0" borderId="5" xfId="33" applyNumberFormat="1" applyFont="1" applyFill="1" applyBorder="1" applyAlignment="1">
      <alignment horizontal="center" vertical="center" wrapText="1"/>
    </xf>
    <xf numFmtId="49" fontId="8" fillId="0" borderId="3" xfId="32" applyNumberFormat="1" applyFont="1" applyFill="1" applyBorder="1" applyAlignment="1">
      <alignment horizontal="center" vertical="center" wrapText="1"/>
    </xf>
    <xf numFmtId="0" fontId="8" fillId="0" borderId="13" xfId="29" applyFont="1" applyFill="1" applyBorder="1" applyAlignment="1">
      <alignment vertical="center" wrapText="1"/>
    </xf>
    <xf numFmtId="0" fontId="8" fillId="0" borderId="13" xfId="29" applyFont="1" applyFill="1" applyBorder="1" applyAlignment="1">
      <alignment horizontal="center" vertical="center" textRotation="90" wrapText="1"/>
    </xf>
    <xf numFmtId="0" fontId="8" fillId="0" borderId="13" xfId="29" applyFont="1" applyFill="1" applyBorder="1" applyAlignment="1">
      <alignment vertical="center"/>
    </xf>
    <xf numFmtId="0" fontId="8" fillId="0" borderId="14" xfId="29" applyFont="1" applyFill="1" applyBorder="1" applyAlignment="1">
      <alignment vertical="center" wrapText="1"/>
    </xf>
    <xf numFmtId="0" fontId="8" fillId="0" borderId="1" xfId="29" applyFont="1" applyFill="1" applyBorder="1" applyAlignment="1">
      <alignment vertical="center" wrapText="1"/>
    </xf>
    <xf numFmtId="0" fontId="8" fillId="0" borderId="4" xfId="23" applyFont="1" applyFill="1" applyBorder="1" applyAlignment="1">
      <alignment horizontal="right" vertical="center" wrapText="1"/>
    </xf>
    <xf numFmtId="0" fontId="8" fillId="0" borderId="4" xfId="23" applyFont="1" applyFill="1" applyBorder="1" applyAlignment="1">
      <alignment horizontal="center" vertical="center" wrapText="1"/>
    </xf>
    <xf numFmtId="0" fontId="8" fillId="0" borderId="2" xfId="29" applyFont="1" applyFill="1" applyBorder="1" applyAlignment="1">
      <alignment horizontal="center" vertical="center" wrapText="1"/>
    </xf>
    <xf numFmtId="2" fontId="8" fillId="0" borderId="4" xfId="29" applyNumberFormat="1" applyFont="1" applyFill="1" applyBorder="1" applyAlignment="1">
      <alignment horizontal="left" vertical="center" wrapText="1"/>
    </xf>
    <xf numFmtId="2" fontId="8" fillId="0" borderId="4" xfId="29" applyNumberFormat="1" applyFont="1" applyFill="1" applyBorder="1" applyAlignment="1">
      <alignment horizontal="center" vertical="center" wrapText="1"/>
    </xf>
    <xf numFmtId="2" fontId="8" fillId="0" borderId="2" xfId="29" applyNumberFormat="1" applyFont="1" applyFill="1" applyBorder="1" applyAlignment="1">
      <alignment horizontal="center" vertical="center" wrapText="1"/>
    </xf>
    <xf numFmtId="0" fontId="8" fillId="0" borderId="2" xfId="32" applyFont="1" applyFill="1" applyBorder="1" applyAlignment="1">
      <alignment horizontal="center" vertical="center" wrapText="1"/>
    </xf>
    <xf numFmtId="2" fontId="8" fillId="0" borderId="1" xfId="32" applyNumberFormat="1" applyFont="1" applyFill="1" applyBorder="1" applyAlignment="1">
      <alignment horizontal="left" vertical="center" wrapText="1"/>
    </xf>
    <xf numFmtId="2" fontId="8" fillId="0" borderId="17" xfId="0" applyNumberFormat="1" applyFont="1" applyFill="1" applyBorder="1" applyAlignment="1">
      <alignment horizontal="center" vertical="center" wrapText="1"/>
    </xf>
    <xf numFmtId="2" fontId="8" fillId="0" borderId="2" xfId="30" applyNumberFormat="1" applyFont="1" applyFill="1" applyBorder="1" applyAlignment="1">
      <alignment horizontal="center" vertical="center" wrapText="1"/>
    </xf>
    <xf numFmtId="2" fontId="8" fillId="0" borderId="2" xfId="33" applyNumberFormat="1" applyFont="1" applyFill="1" applyBorder="1" applyAlignment="1">
      <alignment horizontal="center" vertical="center" wrapText="1"/>
    </xf>
    <xf numFmtId="0" fontId="8" fillId="0" borderId="1" xfId="23" applyFont="1" applyFill="1" applyBorder="1" applyAlignment="1">
      <alignment horizontal="center" vertical="center" wrapText="1"/>
    </xf>
    <xf numFmtId="0" fontId="8" fillId="0" borderId="2" xfId="23" applyFont="1" applyFill="1" applyBorder="1" applyAlignment="1">
      <alignment horizontal="center" vertical="center" wrapText="1"/>
    </xf>
    <xf numFmtId="2" fontId="8" fillId="0" borderId="1" xfId="29" applyNumberFormat="1" applyFont="1" applyFill="1" applyBorder="1" applyAlignment="1">
      <alignment horizontal="center" vertical="center" wrapText="1"/>
    </xf>
    <xf numFmtId="165" fontId="8" fillId="0" borderId="1" xfId="23" applyNumberFormat="1" applyFont="1" applyFill="1" applyBorder="1" applyAlignment="1">
      <alignment horizontal="center" vertical="center" wrapText="1"/>
    </xf>
    <xf numFmtId="0" fontId="8" fillId="0" borderId="1" xfId="29" applyFont="1" applyFill="1" applyBorder="1" applyAlignment="1">
      <alignment horizontal="center" vertical="center" wrapText="1"/>
    </xf>
    <xf numFmtId="165" fontId="8" fillId="0" borderId="1" xfId="0" applyNumberFormat="1" applyFont="1" applyFill="1" applyBorder="1" applyAlignment="1">
      <alignment horizontal="center" vertical="center" wrapText="1"/>
    </xf>
    <xf numFmtId="2" fontId="9" fillId="0" borderId="1" xfId="0" applyNumberFormat="1" applyFont="1" applyFill="1" applyBorder="1" applyAlignment="1">
      <alignment horizontal="center" vertical="center" wrapText="1"/>
    </xf>
    <xf numFmtId="2" fontId="8" fillId="0" borderId="5" xfId="30" applyNumberFormat="1" applyFont="1" applyFill="1" applyBorder="1" applyAlignment="1">
      <alignment horizontal="center" vertical="center" wrapText="1"/>
    </xf>
    <xf numFmtId="2" fontId="9" fillId="0" borderId="13" xfId="0" applyNumberFormat="1" applyFont="1" applyFill="1" applyBorder="1" applyAlignment="1">
      <alignment horizontal="center" vertical="center" wrapText="1"/>
    </xf>
    <xf numFmtId="2" fontId="8" fillId="0" borderId="13" xfId="30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vertical="center"/>
    </xf>
    <xf numFmtId="0" fontId="9" fillId="0" borderId="13" xfId="0" applyFont="1" applyFill="1" applyBorder="1" applyAlignment="1">
      <alignment horizontal="center" vertical="center" wrapText="1"/>
    </xf>
    <xf numFmtId="2" fontId="8" fillId="0" borderId="13" xfId="0" applyNumberFormat="1" applyFont="1" applyFill="1" applyBorder="1" applyAlignment="1">
      <alignment horizontal="left" vertical="center" wrapText="1"/>
    </xf>
    <xf numFmtId="2" fontId="8" fillId="0" borderId="4" xfId="30" applyNumberFormat="1" applyFont="1" applyFill="1" applyBorder="1" applyAlignment="1">
      <alignment horizontal="center" vertical="center" wrapText="1"/>
    </xf>
    <xf numFmtId="0" fontId="31" fillId="0" borderId="13" xfId="0" applyFont="1" applyFill="1" applyBorder="1" applyAlignment="1">
      <alignment vertical="center"/>
    </xf>
    <xf numFmtId="0" fontId="31" fillId="0" borderId="0" xfId="0" applyFont="1" applyFill="1" applyAlignment="1">
      <alignment vertical="center"/>
    </xf>
    <xf numFmtId="2" fontId="8" fillId="0" borderId="3" xfId="30" applyNumberFormat="1" applyFont="1" applyFill="1" applyBorder="1" applyAlignment="1">
      <alignment horizontal="center" vertical="center" wrapText="1"/>
    </xf>
    <xf numFmtId="2" fontId="8" fillId="0" borderId="0" xfId="30" applyNumberFormat="1" applyFont="1" applyFill="1" applyAlignment="1">
      <alignment horizontal="center" vertical="center" wrapText="1"/>
    </xf>
    <xf numFmtId="0" fontId="8" fillId="0" borderId="0" xfId="29" applyFont="1" applyFill="1" applyAlignment="1">
      <alignment horizontal="left" vertical="center"/>
    </xf>
    <xf numFmtId="0" fontId="8" fillId="0" borderId="0" xfId="29" applyFont="1" applyFill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165" fontId="8" fillId="0" borderId="2" xfId="0" applyNumberFormat="1" applyFont="1" applyFill="1" applyBorder="1" applyAlignment="1">
      <alignment horizontal="center" vertical="center" wrapText="1"/>
    </xf>
    <xf numFmtId="2" fontId="8" fillId="0" borderId="2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/>
    </xf>
    <xf numFmtId="0" fontId="8" fillId="0" borderId="19" xfId="23" applyFont="1" applyFill="1" applyBorder="1" applyAlignment="1">
      <alignment horizontal="left" vertical="center" wrapText="1"/>
    </xf>
    <xf numFmtId="0" fontId="8" fillId="0" borderId="0" xfId="23" applyFont="1" applyFill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165" fontId="9" fillId="0" borderId="1" xfId="0" applyNumberFormat="1" applyFont="1" applyFill="1" applyBorder="1" applyAlignment="1">
      <alignment horizontal="center" vertical="center"/>
    </xf>
    <xf numFmtId="0" fontId="8" fillId="0" borderId="3" xfId="32" applyFont="1" applyFill="1" applyBorder="1" applyAlignment="1">
      <alignment horizontal="center" vertical="center" wrapText="1"/>
    </xf>
    <xf numFmtId="2" fontId="8" fillId="0" borderId="17" xfId="5" applyNumberFormat="1" applyFont="1" applyFill="1" applyBorder="1" applyAlignment="1">
      <alignment horizontal="center" vertical="center" wrapText="1"/>
    </xf>
    <xf numFmtId="2" fontId="8" fillId="0" borderId="18" xfId="5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right" vertical="center" wrapText="1"/>
    </xf>
    <xf numFmtId="2" fontId="8" fillId="0" borderId="14" xfId="32" applyNumberFormat="1" applyFont="1" applyFill="1" applyBorder="1" applyAlignment="1">
      <alignment horizontal="center" vertical="center" wrapText="1"/>
    </xf>
    <xf numFmtId="0" fontId="8" fillId="0" borderId="3" xfId="23" applyFont="1" applyFill="1" applyBorder="1" applyAlignment="1">
      <alignment horizontal="center" vertical="center"/>
    </xf>
    <xf numFmtId="0" fontId="9" fillId="0" borderId="1" xfId="32" applyFont="1" applyFill="1" applyBorder="1" applyAlignment="1">
      <alignment horizontal="left" vertical="center" wrapText="1"/>
    </xf>
    <xf numFmtId="165" fontId="9" fillId="0" borderId="1" xfId="32" applyNumberFormat="1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 wrapText="1"/>
    </xf>
    <xf numFmtId="0" fontId="8" fillId="0" borderId="5" xfId="32" applyFont="1" applyFill="1" applyBorder="1" applyAlignment="1">
      <alignment horizontal="center" vertical="center" wrapText="1"/>
    </xf>
    <xf numFmtId="2" fontId="8" fillId="0" borderId="5" xfId="0" applyNumberFormat="1" applyFont="1" applyFill="1" applyBorder="1" applyAlignment="1">
      <alignment horizontal="center" vertical="center" wrapText="1"/>
    </xf>
    <xf numFmtId="2" fontId="8" fillId="0" borderId="5" xfId="32" applyNumberFormat="1" applyFont="1" applyFill="1" applyBorder="1" applyAlignment="1">
      <alignment horizontal="center" vertical="center" wrapText="1"/>
    </xf>
    <xf numFmtId="2" fontId="8" fillId="0" borderId="23" xfId="32" applyNumberFormat="1" applyFont="1" applyFill="1" applyBorder="1" applyAlignment="1">
      <alignment horizontal="center" vertical="center" wrapText="1"/>
    </xf>
    <xf numFmtId="164" fontId="8" fillId="0" borderId="23" xfId="1" applyNumberFormat="1" applyFont="1" applyFill="1" applyBorder="1" applyAlignment="1">
      <alignment horizontal="center" vertical="center"/>
    </xf>
    <xf numFmtId="164" fontId="8" fillId="0" borderId="23" xfId="1" applyNumberFormat="1" applyFont="1" applyFill="1" applyBorder="1" applyAlignment="1">
      <alignment horizontal="center" vertical="center" wrapText="1"/>
    </xf>
    <xf numFmtId="165" fontId="8" fillId="0" borderId="13" xfId="23" applyNumberFormat="1" applyFont="1" applyFill="1" applyBorder="1" applyAlignment="1">
      <alignment horizontal="center" vertical="center" wrapText="1"/>
    </xf>
    <xf numFmtId="1" fontId="8" fillId="0" borderId="13" xfId="32" applyNumberFormat="1" applyFont="1" applyFill="1" applyBorder="1" applyAlignment="1">
      <alignment horizontal="center" vertical="center" wrapText="1"/>
    </xf>
    <xf numFmtId="0" fontId="8" fillId="0" borderId="0" xfId="32" applyFont="1" applyFill="1" applyAlignment="1">
      <alignment horizontal="left" vertical="center" wrapText="1"/>
    </xf>
    <xf numFmtId="2" fontId="8" fillId="0" borderId="0" xfId="0" applyNumberFormat="1" applyFont="1" applyFill="1" applyAlignment="1">
      <alignment vertical="center"/>
    </xf>
    <xf numFmtId="2" fontId="8" fillId="0" borderId="0" xfId="0" applyNumberFormat="1" applyFont="1" applyFill="1" applyAlignment="1">
      <alignment horizontal="center" vertical="center"/>
    </xf>
    <xf numFmtId="0" fontId="8" fillId="0" borderId="0" xfId="15" applyFont="1" applyFill="1" applyAlignment="1">
      <alignment horizontal="center" vertical="center"/>
    </xf>
    <xf numFmtId="0" fontId="8" fillId="0" borderId="0" xfId="15" applyFont="1" applyFill="1" applyAlignment="1">
      <alignment horizontal="center" vertical="center" wrapText="1"/>
    </xf>
    <xf numFmtId="0" fontId="8" fillId="0" borderId="2" xfId="15" applyFont="1" applyFill="1" applyBorder="1" applyAlignment="1">
      <alignment horizontal="center" vertical="center"/>
    </xf>
    <xf numFmtId="0" fontId="8" fillId="0" borderId="2" xfId="15" applyFont="1" applyFill="1" applyBorder="1" applyAlignment="1">
      <alignment horizontal="left" vertical="center" wrapText="1"/>
    </xf>
    <xf numFmtId="164" fontId="8" fillId="0" borderId="0" xfId="0" applyNumberFormat="1" applyFont="1" applyFill="1" applyAlignment="1">
      <alignment vertical="center"/>
    </xf>
    <xf numFmtId="0" fontId="8" fillId="0" borderId="1" xfId="15" applyFont="1" applyFill="1" applyBorder="1" applyAlignment="1">
      <alignment horizontal="left" vertical="center" wrapText="1"/>
    </xf>
    <xf numFmtId="1" fontId="8" fillId="0" borderId="1" xfId="15" applyNumberFormat="1" applyFont="1" applyFill="1" applyBorder="1" applyAlignment="1">
      <alignment horizontal="left" vertical="center" wrapText="1"/>
    </xf>
    <xf numFmtId="164" fontId="8" fillId="0" borderId="0" xfId="15" applyNumberFormat="1" applyFont="1" applyFill="1" applyAlignment="1">
      <alignment horizontal="center" vertical="center"/>
    </xf>
    <xf numFmtId="2" fontId="9" fillId="0" borderId="0" xfId="15" applyNumberFormat="1" applyFont="1" applyFill="1" applyAlignment="1">
      <alignment horizontal="center" vertical="center" wrapText="1"/>
    </xf>
    <xf numFmtId="0" fontId="8" fillId="0" borderId="0" xfId="15" applyFont="1" applyFill="1" applyAlignment="1">
      <alignment vertical="center"/>
    </xf>
    <xf numFmtId="0" fontId="8" fillId="0" borderId="0" xfId="15" applyFont="1" applyFill="1" applyAlignment="1">
      <alignment horizontal="right" vertical="center"/>
    </xf>
    <xf numFmtId="9" fontId="8" fillId="0" borderId="0" xfId="15" applyNumberFormat="1" applyFont="1" applyFill="1" applyAlignment="1">
      <alignment horizontal="center" vertical="center"/>
    </xf>
    <xf numFmtId="2" fontId="8" fillId="0" borderId="0" xfId="15" applyNumberFormat="1" applyFont="1" applyFill="1" applyAlignment="1">
      <alignment vertical="center"/>
    </xf>
    <xf numFmtId="9" fontId="8" fillId="0" borderId="0" xfId="15" applyNumberFormat="1" applyFont="1" applyFill="1" applyAlignment="1">
      <alignment horizontal="right" vertical="center"/>
    </xf>
    <xf numFmtId="2" fontId="9" fillId="0" borderId="0" xfId="15" applyNumberFormat="1" applyFont="1" applyFill="1" applyAlignment="1">
      <alignment vertical="center"/>
    </xf>
    <xf numFmtId="0" fontId="8" fillId="0" borderId="0" xfId="15" applyFont="1" applyFill="1" applyAlignment="1">
      <alignment horizontal="right" vertical="center" wrapText="1"/>
    </xf>
    <xf numFmtId="9" fontId="8" fillId="0" borderId="0" xfId="15" applyNumberFormat="1" applyFont="1" applyFill="1" applyAlignment="1">
      <alignment horizontal="center" vertical="center" wrapText="1"/>
    </xf>
    <xf numFmtId="2" fontId="9" fillId="0" borderId="0" xfId="15" applyNumberFormat="1" applyFont="1" applyFill="1" applyAlignment="1">
      <alignment vertical="center" wrapText="1"/>
    </xf>
    <xf numFmtId="0" fontId="8" fillId="0" borderId="0" xfId="25" applyFont="1" applyFill="1" applyAlignment="1">
      <alignment horizontal="left" vertical="center"/>
    </xf>
    <xf numFmtId="0" fontId="8" fillId="0" borderId="0" xfId="15" applyFont="1" applyFill="1" applyAlignment="1">
      <alignment vertical="center" wrapText="1"/>
    </xf>
    <xf numFmtId="0" fontId="33" fillId="0" borderId="0" xfId="36" applyFont="1"/>
    <xf numFmtId="0" fontId="8" fillId="0" borderId="0" xfId="37" applyFont="1"/>
    <xf numFmtId="0" fontId="35" fillId="0" borderId="0" xfId="36" applyFont="1" applyAlignment="1">
      <alignment horizontal="center"/>
    </xf>
    <xf numFmtId="0" fontId="8" fillId="0" borderId="32" xfId="37" applyFont="1" applyBorder="1"/>
    <xf numFmtId="0" fontId="8" fillId="0" borderId="0" xfId="36" applyFont="1" applyAlignment="1">
      <alignment horizontal="right"/>
    </xf>
    <xf numFmtId="0" fontId="8" fillId="0" borderId="0" xfId="36" applyFont="1"/>
    <xf numFmtId="0" fontId="29" fillId="0" borderId="0" xfId="36" applyFont="1" applyAlignment="1">
      <alignment horizontal="center"/>
    </xf>
    <xf numFmtId="0" fontId="8" fillId="0" borderId="0" xfId="36" applyFont="1" applyAlignment="1">
      <alignment horizontal="left" vertical="center"/>
    </xf>
    <xf numFmtId="0" fontId="9" fillId="0" borderId="0" xfId="37" applyFont="1" applyAlignment="1">
      <alignment horizontal="center" vertical="center"/>
    </xf>
    <xf numFmtId="0" fontId="9" fillId="0" borderId="0" xfId="37" applyFont="1" applyAlignment="1">
      <alignment horizontal="left" vertical="center"/>
    </xf>
    <xf numFmtId="0" fontId="8" fillId="0" borderId="0" xfId="37" applyFont="1" applyAlignment="1">
      <alignment vertical="center"/>
    </xf>
    <xf numFmtId="0" fontId="8" fillId="0" borderId="0" xfId="37" applyFont="1" applyAlignment="1">
      <alignment horizontal="left" vertical="center"/>
    </xf>
    <xf numFmtId="0" fontId="8" fillId="0" borderId="0" xfId="37" applyFont="1" applyAlignment="1">
      <alignment horizontal="center" vertical="center"/>
    </xf>
    <xf numFmtId="0" fontId="8" fillId="0" borderId="0" xfId="37" applyFont="1" applyAlignment="1">
      <alignment horizontal="center" vertical="center" wrapText="1"/>
    </xf>
    <xf numFmtId="0" fontId="8" fillId="0" borderId="0" xfId="37" applyFont="1" applyAlignment="1">
      <alignment horizontal="left" vertical="center" wrapText="1"/>
    </xf>
    <xf numFmtId="0" fontId="1" fillId="0" borderId="0" xfId="37" applyFont="1"/>
    <xf numFmtId="2" fontId="8" fillId="4" borderId="0" xfId="37" applyNumberFormat="1" applyFont="1" applyFill="1" applyAlignment="1">
      <alignment horizontal="center" vertical="center"/>
    </xf>
    <xf numFmtId="0" fontId="8" fillId="4" borderId="28" xfId="37" applyFont="1" applyFill="1" applyBorder="1" applyAlignment="1">
      <alignment horizontal="center" vertical="center" wrapText="1"/>
    </xf>
    <xf numFmtId="0" fontId="8" fillId="0" borderId="28" xfId="37" applyFont="1" applyBorder="1" applyAlignment="1">
      <alignment horizontal="center" vertical="center"/>
    </xf>
    <xf numFmtId="0" fontId="8" fillId="0" borderId="28" xfId="37" applyFont="1" applyBorder="1" applyAlignment="1">
      <alignment horizontal="center" vertical="center" wrapText="1"/>
    </xf>
    <xf numFmtId="0" fontId="8" fillId="0" borderId="28" xfId="37" applyFont="1" applyBorder="1" applyAlignment="1">
      <alignment horizontal="left" vertical="center" wrapText="1"/>
    </xf>
    <xf numFmtId="0" fontId="9" fillId="0" borderId="0" xfId="37" applyFont="1" applyAlignment="1">
      <alignment horizontal="right" vertical="center"/>
    </xf>
    <xf numFmtId="0" fontId="9" fillId="0" borderId="0" xfId="37" applyFont="1" applyAlignment="1">
      <alignment horizontal="right" vertical="center" wrapText="1"/>
    </xf>
    <xf numFmtId="0" fontId="9" fillId="0" borderId="0" xfId="37" applyFont="1" applyAlignment="1">
      <alignment horizontal="center" vertical="center" wrapText="1"/>
    </xf>
    <xf numFmtId="0" fontId="8" fillId="0" borderId="0" xfId="37" applyFont="1" applyAlignment="1">
      <alignment horizontal="right" vertical="center" wrapText="1"/>
    </xf>
    <xf numFmtId="0" fontId="8" fillId="0" borderId="0" xfId="37" applyFont="1" applyAlignment="1">
      <alignment horizontal="right" vertical="center"/>
    </xf>
    <xf numFmtId="0" fontId="32" fillId="0" borderId="0" xfId="36"/>
    <xf numFmtId="0" fontId="8" fillId="0" borderId="0" xfId="15" applyNumberFormat="1" applyFont="1" applyFill="1" applyBorder="1" applyAlignment="1" applyProtection="1">
      <alignment horizontal="center" vertical="center" wrapText="1"/>
    </xf>
    <xf numFmtId="164" fontId="9" fillId="0" borderId="0" xfId="15" applyNumberFormat="1" applyFont="1" applyFill="1" applyBorder="1" applyAlignment="1" applyProtection="1">
      <alignment horizontal="right" vertical="center" wrapText="1"/>
    </xf>
    <xf numFmtId="0" fontId="8" fillId="0" borderId="28" xfId="0" applyFont="1" applyBorder="1" applyAlignment="1" applyProtection="1">
      <alignment horizontal="right" vertical="center"/>
    </xf>
    <xf numFmtId="0" fontId="8" fillId="0" borderId="28" xfId="0" applyFont="1" applyBorder="1" applyAlignment="1" applyProtection="1">
      <alignment horizontal="left" vertical="center"/>
    </xf>
    <xf numFmtId="0" fontId="10" fillId="0" borderId="28" xfId="0" applyFont="1" applyBorder="1" applyAlignment="1" applyProtection="1">
      <alignment horizontal="right" vertical="center"/>
    </xf>
    <xf numFmtId="9" fontId="8" fillId="0" borderId="28" xfId="0" applyNumberFormat="1" applyFont="1" applyBorder="1" applyAlignment="1" applyProtection="1">
      <alignment horizontal="left" vertical="center"/>
    </xf>
    <xf numFmtId="0" fontId="9" fillId="0" borderId="28" xfId="0" applyFont="1" applyBorder="1" applyAlignment="1" applyProtection="1">
      <alignment horizontal="right" vertical="center"/>
    </xf>
    <xf numFmtId="0" fontId="9" fillId="0" borderId="0" xfId="0" applyFont="1" applyBorder="1" applyAlignment="1" applyProtection="1">
      <alignment horizontal="right" vertical="center"/>
    </xf>
    <xf numFmtId="0" fontId="8" fillId="0" borderId="0" xfId="0" applyFont="1" applyBorder="1" applyAlignment="1" applyProtection="1">
      <alignment horizontal="left" vertical="center"/>
    </xf>
    <xf numFmtId="0" fontId="33" fillId="0" borderId="0" xfId="0" applyFont="1"/>
    <xf numFmtId="0" fontId="36" fillId="0" borderId="38" xfId="0" applyFont="1" applyBorder="1" applyAlignment="1">
      <alignment horizontal="center" vertical="center" wrapText="1"/>
    </xf>
    <xf numFmtId="0" fontId="8" fillId="0" borderId="0" xfId="0" applyFont="1" applyFill="1" applyAlignment="1">
      <alignment horizontal="right" vertical="center"/>
    </xf>
    <xf numFmtId="0" fontId="8" fillId="0" borderId="39" xfId="26" applyFont="1" applyFill="1" applyBorder="1" applyAlignment="1">
      <alignment horizontal="center" vertical="center" textRotation="90" wrapText="1"/>
    </xf>
    <xf numFmtId="0" fontId="8" fillId="0" borderId="5" xfId="26" applyFont="1" applyFill="1" applyBorder="1" applyAlignment="1">
      <alignment horizontal="center" vertical="center" textRotation="90" wrapText="1"/>
    </xf>
    <xf numFmtId="0" fontId="8" fillId="0" borderId="40" xfId="26" applyFont="1" applyFill="1" applyBorder="1" applyAlignment="1">
      <alignment horizontal="center" vertical="center" textRotation="90" wrapText="1"/>
    </xf>
    <xf numFmtId="0" fontId="8" fillId="0" borderId="6" xfId="26" applyFont="1" applyFill="1" applyBorder="1" applyAlignment="1">
      <alignment horizontal="center" vertical="center" textRotation="90" wrapText="1"/>
    </xf>
    <xf numFmtId="0" fontId="10" fillId="0" borderId="29" xfId="32" applyFont="1" applyFill="1" applyBorder="1" applyAlignment="1">
      <alignment horizontal="center" vertical="center"/>
    </xf>
    <xf numFmtId="2" fontId="8" fillId="0" borderId="29" xfId="35" applyNumberFormat="1" applyFont="1" applyFill="1" applyBorder="1" applyAlignment="1">
      <alignment horizontal="center" vertical="center" wrapText="1"/>
    </xf>
    <xf numFmtId="2" fontId="8" fillId="0" borderId="4" xfId="35" applyNumberFormat="1" applyFont="1" applyFill="1" applyBorder="1" applyAlignment="1">
      <alignment horizontal="center" vertical="center" wrapText="1"/>
    </xf>
    <xf numFmtId="0" fontId="1" fillId="0" borderId="41" xfId="0" applyFont="1" applyFill="1" applyBorder="1" applyAlignment="1">
      <alignment vertical="center"/>
    </xf>
    <xf numFmtId="2" fontId="8" fillId="0" borderId="6" xfId="35" applyNumberFormat="1" applyFont="1" applyFill="1" applyBorder="1" applyAlignment="1">
      <alignment horizontal="center" vertical="center" wrapText="1"/>
    </xf>
    <xf numFmtId="2" fontId="8" fillId="0" borderId="16" xfId="35" applyNumberFormat="1" applyFont="1" applyFill="1" applyBorder="1" applyAlignment="1">
      <alignment horizontal="center" vertical="center" wrapText="1"/>
    </xf>
    <xf numFmtId="0" fontId="8" fillId="0" borderId="13" xfId="26" applyFont="1" applyFill="1" applyBorder="1" applyAlignment="1">
      <alignment horizontal="center" vertical="center" textRotation="90" wrapText="1"/>
    </xf>
    <xf numFmtId="0" fontId="8" fillId="0" borderId="13" xfId="27" applyFont="1" applyFill="1" applyBorder="1" applyAlignment="1">
      <alignment vertical="center"/>
    </xf>
    <xf numFmtId="0" fontId="8" fillId="0" borderId="0" xfId="24" applyFont="1" applyFill="1" applyBorder="1" applyAlignment="1">
      <alignment horizontal="right" vertical="center" wrapText="1"/>
    </xf>
    <xf numFmtId="0" fontId="9" fillId="0" borderId="0" xfId="24" applyFont="1" applyFill="1" applyAlignment="1">
      <alignment horizontal="right" vertical="center"/>
    </xf>
    <xf numFmtId="9" fontId="9" fillId="0" borderId="0" xfId="24" applyNumberFormat="1" applyFont="1" applyFill="1" applyAlignment="1">
      <alignment horizontal="center" vertical="center"/>
    </xf>
    <xf numFmtId="0" fontId="9" fillId="0" borderId="0" xfId="24" applyFont="1" applyFill="1" applyAlignment="1">
      <alignment vertical="center"/>
    </xf>
    <xf numFmtId="2" fontId="8" fillId="0" borderId="0" xfId="35" applyNumberFormat="1" applyFont="1" applyFill="1" applyBorder="1" applyAlignment="1">
      <alignment horizontal="center" vertical="center" wrapText="1"/>
    </xf>
    <xf numFmtId="0" fontId="8" fillId="0" borderId="0" xfId="24" applyFont="1" applyFill="1" applyAlignment="1">
      <alignment vertical="center"/>
    </xf>
    <xf numFmtId="0" fontId="8" fillId="0" borderId="0" xfId="25" applyNumberFormat="1" applyFont="1" applyFill="1" applyBorder="1" applyAlignment="1" applyProtection="1">
      <alignment horizontal="right" vertical="center" wrapText="1"/>
    </xf>
    <xf numFmtId="0" fontId="9" fillId="0" borderId="0" xfId="25" applyNumberFormat="1" applyFont="1" applyFill="1" applyBorder="1" applyAlignment="1" applyProtection="1">
      <alignment horizontal="right" vertical="center"/>
    </xf>
    <xf numFmtId="0" fontId="9" fillId="0" borderId="0" xfId="25" applyNumberFormat="1" applyFont="1" applyFill="1" applyBorder="1" applyAlignment="1" applyProtection="1">
      <alignment vertical="center"/>
    </xf>
    <xf numFmtId="0" fontId="8" fillId="0" borderId="0" xfId="13" applyFont="1" applyFill="1" applyAlignment="1">
      <alignment vertical="center"/>
    </xf>
    <xf numFmtId="2" fontId="8" fillId="0" borderId="0" xfId="26" applyNumberFormat="1" applyFont="1" applyFill="1" applyAlignment="1">
      <alignment vertical="center"/>
    </xf>
    <xf numFmtId="0" fontId="10" fillId="0" borderId="0" xfId="0" applyFont="1" applyFill="1" applyAlignment="1">
      <alignment vertical="center"/>
    </xf>
    <xf numFmtId="0" fontId="39" fillId="0" borderId="0" xfId="0" applyFont="1" applyFill="1"/>
    <xf numFmtId="0" fontId="38" fillId="0" borderId="0" xfId="0" applyFont="1" applyFill="1" applyAlignment="1">
      <alignment wrapText="1"/>
    </xf>
    <xf numFmtId="0" fontId="38" fillId="0" borderId="0" xfId="0" applyFont="1" applyFill="1"/>
    <xf numFmtId="0" fontId="38" fillId="0" borderId="0" xfId="0" applyFont="1" applyFill="1" applyBorder="1"/>
    <xf numFmtId="0" fontId="8" fillId="0" borderId="29" xfId="32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vertical="center"/>
    </xf>
    <xf numFmtId="0" fontId="8" fillId="0" borderId="0" xfId="36" applyFont="1" applyBorder="1" applyAlignment="1">
      <alignment horizontal="right"/>
    </xf>
    <xf numFmtId="0" fontId="9" fillId="0" borderId="0" xfId="37" applyFont="1" applyAlignment="1">
      <alignment horizontal="center" vertical="center"/>
    </xf>
    <xf numFmtId="0" fontId="8" fillId="0" borderId="28" xfId="37" applyFont="1" applyBorder="1" applyAlignment="1">
      <alignment horizontal="center" vertical="center"/>
    </xf>
    <xf numFmtId="2" fontId="8" fillId="0" borderId="28" xfId="37" applyNumberFormat="1" applyFont="1" applyBorder="1" applyAlignment="1">
      <alignment horizontal="center" vertical="center"/>
    </xf>
    <xf numFmtId="167" fontId="8" fillId="0" borderId="28" xfId="37" applyNumberFormat="1" applyFont="1" applyBorder="1" applyAlignment="1">
      <alignment horizontal="center" vertical="center"/>
    </xf>
    <xf numFmtId="167" fontId="8" fillId="0" borderId="28" xfId="37" applyNumberFormat="1" applyFont="1" applyBorder="1" applyAlignment="1">
      <alignment horizontal="center" vertical="center" wrapText="1"/>
    </xf>
    <xf numFmtId="0" fontId="8" fillId="0" borderId="0" xfId="26" applyFont="1" applyFill="1" applyAlignment="1">
      <alignment horizontal="left" vertical="center" wrapText="1"/>
    </xf>
    <xf numFmtId="0" fontId="9" fillId="0" borderId="1" xfId="25" applyFont="1" applyFill="1" applyBorder="1" applyAlignment="1">
      <alignment horizontal="center" vertical="center" wrapText="1"/>
    </xf>
    <xf numFmtId="0" fontId="9" fillId="0" borderId="1" xfId="15" applyFont="1" applyFill="1" applyBorder="1" applyAlignment="1">
      <alignment horizontal="center" vertical="center" wrapText="1"/>
    </xf>
    <xf numFmtId="0" fontId="9" fillId="0" borderId="33" xfId="37" applyFont="1" applyBorder="1" applyAlignment="1">
      <alignment horizontal="center" vertical="center" wrapText="1"/>
    </xf>
    <xf numFmtId="0" fontId="9" fillId="0" borderId="37" xfId="37" applyFont="1" applyBorder="1" applyAlignment="1">
      <alignment horizontal="center" vertical="center" wrapText="1"/>
    </xf>
    <xf numFmtId="0" fontId="36" fillId="0" borderId="34" xfId="0" applyFont="1" applyBorder="1" applyAlignment="1" applyProtection="1">
      <alignment horizontal="center" vertical="center"/>
    </xf>
    <xf numFmtId="0" fontId="36" fillId="0" borderId="35" xfId="0" applyFont="1" applyBorder="1" applyAlignment="1" applyProtection="1">
      <alignment horizontal="center" vertical="center"/>
    </xf>
    <xf numFmtId="0" fontId="36" fillId="0" borderId="36" xfId="0" applyFont="1" applyBorder="1" applyAlignment="1" applyProtection="1">
      <alignment horizontal="center" vertical="center"/>
    </xf>
    <xf numFmtId="0" fontId="36" fillId="0" borderId="33" xfId="0" applyFont="1" applyBorder="1" applyAlignment="1">
      <alignment horizontal="center" vertical="center" wrapText="1"/>
    </xf>
    <xf numFmtId="0" fontId="36" fillId="0" borderId="37" xfId="0" applyFont="1" applyBorder="1" applyAlignment="1">
      <alignment horizontal="center" vertical="center" wrapText="1"/>
    </xf>
    <xf numFmtId="0" fontId="39" fillId="0" borderId="0" xfId="0" applyFont="1" applyAlignment="1">
      <alignment horizontal="left" wrapText="1"/>
    </xf>
    <xf numFmtId="0" fontId="8" fillId="0" borderId="1" xfId="26" applyFont="1" applyFill="1" applyBorder="1" applyAlignment="1">
      <alignment horizontal="center" vertical="center"/>
    </xf>
    <xf numFmtId="0" fontId="8" fillId="0" borderId="1" xfId="32" applyFont="1" applyFill="1" applyBorder="1" applyAlignment="1">
      <alignment horizontal="center" vertical="center" textRotation="90" wrapText="1"/>
    </xf>
    <xf numFmtId="0" fontId="8" fillId="0" borderId="1" xfId="32" applyFont="1" applyFill="1" applyBorder="1" applyAlignment="1">
      <alignment horizontal="center" vertical="center" wrapText="1"/>
    </xf>
    <xf numFmtId="0" fontId="8" fillId="0" borderId="1" xfId="32" applyFont="1" applyFill="1" applyBorder="1" applyAlignment="1">
      <alignment horizontal="center" vertical="center" textRotation="90"/>
    </xf>
    <xf numFmtId="0" fontId="8" fillId="0" borderId="0" xfId="32" applyFont="1" applyFill="1" applyAlignment="1">
      <alignment horizontal="right" vertical="center"/>
    </xf>
    <xf numFmtId="0" fontId="8" fillId="0" borderId="0" xfId="7" applyFont="1" applyFill="1" applyAlignment="1" applyProtection="1">
      <alignment horizontal="right" vertical="center"/>
      <protection locked="0"/>
    </xf>
    <xf numFmtId="0" fontId="8" fillId="0" borderId="0" xfId="7" applyFont="1" applyFill="1" applyAlignment="1" applyProtection="1">
      <alignment horizontal="left" vertical="center"/>
      <protection locked="0"/>
    </xf>
    <xf numFmtId="1" fontId="8" fillId="0" borderId="3" xfId="32" applyNumberFormat="1" applyFont="1" applyFill="1" applyBorder="1" applyAlignment="1">
      <alignment horizontal="center" vertical="center" wrapText="1"/>
    </xf>
    <xf numFmtId="1" fontId="8" fillId="0" borderId="27" xfId="32" applyNumberFormat="1" applyFont="1" applyFill="1" applyBorder="1" applyAlignment="1">
      <alignment horizontal="center" vertical="center" wrapText="1"/>
    </xf>
    <xf numFmtId="2" fontId="8" fillId="0" borderId="0" xfId="17" applyNumberFormat="1" applyFont="1" applyFill="1" applyAlignment="1">
      <alignment horizontal="center" vertical="center" wrapText="1"/>
    </xf>
    <xf numFmtId="0" fontId="8" fillId="0" borderId="1" xfId="32" applyFont="1" applyFill="1" applyBorder="1" applyAlignment="1">
      <alignment horizontal="left" vertical="center" textRotation="90" wrapText="1"/>
    </xf>
    <xf numFmtId="0" fontId="8" fillId="0" borderId="6" xfId="32" applyFont="1" applyFill="1" applyBorder="1" applyAlignment="1">
      <alignment horizontal="center" vertical="center" wrapText="1"/>
    </xf>
    <xf numFmtId="0" fontId="8" fillId="0" borderId="25" xfId="32" applyFont="1" applyFill="1" applyBorder="1" applyAlignment="1">
      <alignment horizontal="center" vertical="center" wrapText="1"/>
    </xf>
    <xf numFmtId="0" fontId="8" fillId="0" borderId="4" xfId="32" applyFont="1" applyFill="1" applyBorder="1" applyAlignment="1">
      <alignment horizontal="center" vertical="center" wrapText="1"/>
    </xf>
    <xf numFmtId="0" fontId="8" fillId="0" borderId="26" xfId="32" applyFont="1" applyFill="1" applyBorder="1" applyAlignment="1">
      <alignment horizontal="center" vertical="center" wrapText="1"/>
    </xf>
    <xf numFmtId="0" fontId="8" fillId="0" borderId="29" xfId="26" applyFont="1" applyFill="1" applyBorder="1" applyAlignment="1">
      <alignment horizontal="center" vertical="center"/>
    </xf>
    <xf numFmtId="0" fontId="8" fillId="0" borderId="30" xfId="26" applyFont="1" applyFill="1" applyBorder="1" applyAlignment="1">
      <alignment horizontal="center" vertical="center"/>
    </xf>
    <xf numFmtId="0" fontId="8" fillId="0" borderId="31" xfId="26" applyFont="1" applyFill="1" applyBorder="1" applyAlignment="1">
      <alignment horizontal="center" vertical="center"/>
    </xf>
    <xf numFmtId="0" fontId="8" fillId="0" borderId="1" xfId="32" applyFont="1" applyFill="1" applyBorder="1" applyAlignment="1">
      <alignment horizontal="left" vertical="center" wrapText="1"/>
    </xf>
    <xf numFmtId="0" fontId="8" fillId="0" borderId="0" xfId="0" applyFont="1" applyFill="1" applyAlignment="1">
      <alignment horizontal="center" vertical="center"/>
    </xf>
    <xf numFmtId="0" fontId="28" fillId="0" borderId="13" xfId="0" applyFont="1" applyBorder="1" applyAlignment="1">
      <alignment horizontal="center" vertical="center" wrapText="1"/>
    </xf>
    <xf numFmtId="0" fontId="28" fillId="0" borderId="24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1" fillId="0" borderId="0" xfId="0" applyFont="1" applyAlignment="1">
      <alignment horizontal="right" vertical="center"/>
    </xf>
    <xf numFmtId="0" fontId="8" fillId="0" borderId="0" xfId="0" applyFont="1" applyFill="1" applyAlignment="1">
      <alignment horizontal="center" vertical="center" wrapText="1"/>
    </xf>
    <xf numFmtId="0" fontId="8" fillId="0" borderId="0" xfId="32" applyFont="1" applyFill="1" applyAlignment="1">
      <alignment vertical="center"/>
    </xf>
    <xf numFmtId="0" fontId="8" fillId="0" borderId="0" xfId="26" applyFont="1" applyFill="1" applyAlignment="1">
      <alignment vertical="center" wrapText="1"/>
    </xf>
    <xf numFmtId="0" fontId="8" fillId="0" borderId="0" xfId="7" applyFont="1" applyFill="1" applyAlignment="1" applyProtection="1">
      <alignment horizontal="center" vertical="center"/>
      <protection locked="0"/>
    </xf>
    <xf numFmtId="0" fontId="8" fillId="0" borderId="1" xfId="32" applyFont="1" applyFill="1" applyBorder="1" applyAlignment="1">
      <alignment vertical="center" textRotation="90" wrapText="1"/>
    </xf>
    <xf numFmtId="0" fontId="8" fillId="0" borderId="1" xfId="32" applyFont="1" applyFill="1" applyBorder="1" applyAlignment="1">
      <alignment vertical="center" wrapText="1"/>
    </xf>
    <xf numFmtId="0" fontId="13" fillId="0" borderId="17" xfId="13" applyFont="1" applyFill="1" applyBorder="1" applyAlignment="1">
      <alignment horizontal="center" vertical="justify"/>
    </xf>
    <xf numFmtId="0" fontId="10" fillId="0" borderId="17" xfId="13" applyFont="1" applyFill="1" applyBorder="1" applyAlignment="1">
      <alignment horizontal="center" vertical="justify"/>
    </xf>
    <xf numFmtId="0" fontId="8" fillId="0" borderId="1" xfId="23" applyFont="1" applyBorder="1" applyAlignment="1">
      <alignment vertical="center" wrapText="1"/>
    </xf>
    <xf numFmtId="2" fontId="40" fillId="0" borderId="1" xfId="32" applyNumberFormat="1" applyFont="1" applyBorder="1" applyAlignment="1">
      <alignment horizontal="center" vertical="center" wrapText="1"/>
    </xf>
    <xf numFmtId="165" fontId="40" fillId="0" borderId="1" xfId="32" applyNumberFormat="1" applyFont="1" applyFill="1" applyBorder="1" applyAlignment="1">
      <alignment horizontal="center" vertical="center" wrapText="1"/>
    </xf>
  </cellXfs>
  <cellStyles count="38">
    <cellStyle name="Comma 2" xfId="2" xr:uid="{00000000-0005-0000-0000-000000000000}"/>
    <cellStyle name="Excel Built-in Explanatory Text" xfId="3" xr:uid="{00000000-0005-0000-0000-000001000000}"/>
    <cellStyle name="Excel_BuiltIn_Explanatory Text" xfId="4" xr:uid="{00000000-0005-0000-0000-000002000000}"/>
    <cellStyle name="Explanatory Text 2" xfId="6" xr:uid="{00000000-0005-0000-0000-000003000000}"/>
    <cellStyle name="Good 2" xfId="7" xr:uid="{00000000-0005-0000-0000-000004000000}"/>
    <cellStyle name="Komats" xfId="1" builtinId="3"/>
    <cellStyle name="Normal 10" xfId="8" xr:uid="{00000000-0005-0000-0000-000006000000}"/>
    <cellStyle name="Normal 11" xfId="9" xr:uid="{00000000-0005-0000-0000-000007000000}"/>
    <cellStyle name="Normal 12" xfId="10" xr:uid="{00000000-0005-0000-0000-000008000000}"/>
    <cellStyle name="Normal 13" xfId="11" xr:uid="{00000000-0005-0000-0000-000009000000}"/>
    <cellStyle name="Normal 2" xfId="12" xr:uid="{00000000-0005-0000-0000-00000A000000}"/>
    <cellStyle name="Normal 2 2" xfId="13" xr:uid="{00000000-0005-0000-0000-00000B000000}"/>
    <cellStyle name="Normal 2_Tame AVK Uliha 56 07.05.2010." xfId="14" xr:uid="{00000000-0005-0000-0000-00000C000000}"/>
    <cellStyle name="Normal 3" xfId="15" xr:uid="{00000000-0005-0000-0000-00000D000000}"/>
    <cellStyle name="Normal 4" xfId="16" xr:uid="{00000000-0005-0000-0000-00000E000000}"/>
    <cellStyle name="Normal 4 2" xfId="17" xr:uid="{00000000-0005-0000-0000-00000F000000}"/>
    <cellStyle name="Normal 5" xfId="18" xr:uid="{00000000-0005-0000-0000-000010000000}"/>
    <cellStyle name="Normal 6" xfId="19" xr:uid="{00000000-0005-0000-0000-000011000000}"/>
    <cellStyle name="Normal 7" xfId="20" xr:uid="{00000000-0005-0000-0000-000012000000}"/>
    <cellStyle name="Normal 8" xfId="21" xr:uid="{00000000-0005-0000-0000-000013000000}"/>
    <cellStyle name="Normal 9" xfId="22" xr:uid="{00000000-0005-0000-0000-000014000000}"/>
    <cellStyle name="Normal_DA" xfId="23" xr:uid="{00000000-0005-0000-0000-000015000000}"/>
    <cellStyle name="Normal_Liepaja Peldu 5 UK tames" xfId="24" xr:uid="{00000000-0005-0000-0000-000016000000}"/>
    <cellStyle name="Normal_Sheet1 2" xfId="25" xr:uid="{00000000-0005-0000-0000-000017000000}"/>
    <cellStyle name="Normal_Siguldas 27 - tabulas" xfId="26" xr:uid="{00000000-0005-0000-0000-000018000000}"/>
    <cellStyle name="Normal_Tame AVK Uliha 56 07.05.2010." xfId="27" xr:uid="{00000000-0005-0000-0000-000019000000}"/>
    <cellStyle name="Parasts" xfId="0" builtinId="0"/>
    <cellStyle name="Parasts 2" xfId="28" xr:uid="{00000000-0005-0000-0000-00001B000000}"/>
    <cellStyle name="Parasts 3" xfId="29" xr:uid="{00000000-0005-0000-0000-00001C000000}"/>
    <cellStyle name="Parasts 3 2" xfId="30" xr:uid="{00000000-0005-0000-0000-00001D000000}"/>
    <cellStyle name="Parasts 4" xfId="36" xr:uid="{B4D6BDB5-754C-4E97-B46F-D665949797A9}"/>
    <cellStyle name="Paskaidrojošs teksts" xfId="5" builtinId="53"/>
    <cellStyle name="Paskaidrojošs teksts 2" xfId="37" xr:uid="{E7964351-68D3-41A8-8F38-C2818705EB8F}"/>
    <cellStyle name="Procenti 2" xfId="31" xr:uid="{00000000-0005-0000-0000-00001F000000}"/>
    <cellStyle name="Style 1" xfId="32" xr:uid="{00000000-0005-0000-0000-000020000000}"/>
    <cellStyle name="Style 1 2" xfId="33" xr:uid="{00000000-0005-0000-0000-000021000000}"/>
    <cellStyle name="Style 1 4" xfId="34" xr:uid="{00000000-0005-0000-0000-000022000000}"/>
    <cellStyle name="Стиль 1" xfId="35" xr:uid="{00000000-0005-0000-0000-000023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6100"/>
      <rgbColor rgb="00000080"/>
      <rgbColor rgb="00808000"/>
      <rgbColor rgb="00800080"/>
      <rgbColor rgb="00008080"/>
      <rgbColor rgb="00C0C0C0"/>
      <rgbColor rgb="007F7F7F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6EFCE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333375</xdr:colOff>
      <xdr:row>132</xdr:row>
      <xdr:rowOff>66675</xdr:rowOff>
    </xdr:from>
    <xdr:to>
      <xdr:col>5</xdr:col>
      <xdr:colOff>342900</xdr:colOff>
      <xdr:row>132</xdr:row>
      <xdr:rowOff>142875</xdr:rowOff>
    </xdr:to>
    <xdr:sp macro="" textlink="">
      <xdr:nvSpPr>
        <xdr:cNvPr id="10709" name="Text Box 193">
          <a:extLst>
            <a:ext uri="{FF2B5EF4-FFF2-40B4-BE49-F238E27FC236}">
              <a16:creationId xmlns:a16="http://schemas.microsoft.com/office/drawing/2014/main" id="{2BF7F1CA-E5A5-463D-9CAE-4DBE293287F2}"/>
            </a:ext>
          </a:extLst>
        </xdr:cNvPr>
        <xdr:cNvSpPr>
          <a:spLocks noChangeArrowheads="1"/>
        </xdr:cNvSpPr>
      </xdr:nvSpPr>
      <xdr:spPr bwMode="auto">
        <a:xfrm>
          <a:off x="4191000" y="30965775"/>
          <a:ext cx="95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333375</xdr:colOff>
      <xdr:row>132</xdr:row>
      <xdr:rowOff>66675</xdr:rowOff>
    </xdr:from>
    <xdr:to>
      <xdr:col>5</xdr:col>
      <xdr:colOff>342900</xdr:colOff>
      <xdr:row>132</xdr:row>
      <xdr:rowOff>142875</xdr:rowOff>
    </xdr:to>
    <xdr:sp macro="" textlink="">
      <xdr:nvSpPr>
        <xdr:cNvPr id="10710" name="Text Box 194">
          <a:extLst>
            <a:ext uri="{FF2B5EF4-FFF2-40B4-BE49-F238E27FC236}">
              <a16:creationId xmlns:a16="http://schemas.microsoft.com/office/drawing/2014/main" id="{B9F0D184-1BC7-4238-8E95-46844CA83EAC}"/>
            </a:ext>
          </a:extLst>
        </xdr:cNvPr>
        <xdr:cNvSpPr>
          <a:spLocks noChangeArrowheads="1"/>
        </xdr:cNvSpPr>
      </xdr:nvSpPr>
      <xdr:spPr bwMode="auto">
        <a:xfrm>
          <a:off x="4191000" y="30965775"/>
          <a:ext cx="95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333375</xdr:colOff>
      <xdr:row>132</xdr:row>
      <xdr:rowOff>66675</xdr:rowOff>
    </xdr:from>
    <xdr:to>
      <xdr:col>5</xdr:col>
      <xdr:colOff>342900</xdr:colOff>
      <xdr:row>132</xdr:row>
      <xdr:rowOff>142875</xdr:rowOff>
    </xdr:to>
    <xdr:sp macro="" textlink="">
      <xdr:nvSpPr>
        <xdr:cNvPr id="10711" name="Text Box 195">
          <a:extLst>
            <a:ext uri="{FF2B5EF4-FFF2-40B4-BE49-F238E27FC236}">
              <a16:creationId xmlns:a16="http://schemas.microsoft.com/office/drawing/2014/main" id="{2F851313-31A7-4EE6-A9FE-D54C836AB523}"/>
            </a:ext>
          </a:extLst>
        </xdr:cNvPr>
        <xdr:cNvSpPr>
          <a:spLocks noChangeArrowheads="1"/>
        </xdr:cNvSpPr>
      </xdr:nvSpPr>
      <xdr:spPr bwMode="auto">
        <a:xfrm>
          <a:off x="4191000" y="30965775"/>
          <a:ext cx="95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333375</xdr:colOff>
      <xdr:row>46</xdr:row>
      <xdr:rowOff>66675</xdr:rowOff>
    </xdr:from>
    <xdr:to>
      <xdr:col>4</xdr:col>
      <xdr:colOff>342900</xdr:colOff>
      <xdr:row>46</xdr:row>
      <xdr:rowOff>142875</xdr:rowOff>
    </xdr:to>
    <xdr:sp macro="" textlink="">
      <xdr:nvSpPr>
        <xdr:cNvPr id="19859" name="Text Box 193">
          <a:extLst>
            <a:ext uri="{FF2B5EF4-FFF2-40B4-BE49-F238E27FC236}">
              <a16:creationId xmlns:a16="http://schemas.microsoft.com/office/drawing/2014/main" id="{243655AD-D504-46DF-927F-2168E1E5108F}"/>
            </a:ext>
          </a:extLst>
        </xdr:cNvPr>
        <xdr:cNvSpPr>
          <a:spLocks noChangeArrowheads="1"/>
        </xdr:cNvSpPr>
      </xdr:nvSpPr>
      <xdr:spPr bwMode="auto">
        <a:xfrm>
          <a:off x="4276725" y="9972675"/>
          <a:ext cx="95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333375</xdr:colOff>
      <xdr:row>46</xdr:row>
      <xdr:rowOff>66675</xdr:rowOff>
    </xdr:from>
    <xdr:to>
      <xdr:col>4</xdr:col>
      <xdr:colOff>342900</xdr:colOff>
      <xdr:row>46</xdr:row>
      <xdr:rowOff>142875</xdr:rowOff>
    </xdr:to>
    <xdr:sp macro="" textlink="">
      <xdr:nvSpPr>
        <xdr:cNvPr id="19860" name="Text Box 194">
          <a:extLst>
            <a:ext uri="{FF2B5EF4-FFF2-40B4-BE49-F238E27FC236}">
              <a16:creationId xmlns:a16="http://schemas.microsoft.com/office/drawing/2014/main" id="{E6BDD688-615F-41C5-BCF6-CA6B34794243}"/>
            </a:ext>
          </a:extLst>
        </xdr:cNvPr>
        <xdr:cNvSpPr>
          <a:spLocks noChangeArrowheads="1"/>
        </xdr:cNvSpPr>
      </xdr:nvSpPr>
      <xdr:spPr bwMode="auto">
        <a:xfrm>
          <a:off x="4276725" y="9972675"/>
          <a:ext cx="95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333375</xdr:colOff>
      <xdr:row>46</xdr:row>
      <xdr:rowOff>66675</xdr:rowOff>
    </xdr:from>
    <xdr:to>
      <xdr:col>4</xdr:col>
      <xdr:colOff>342900</xdr:colOff>
      <xdr:row>46</xdr:row>
      <xdr:rowOff>142875</xdr:rowOff>
    </xdr:to>
    <xdr:sp macro="" textlink="">
      <xdr:nvSpPr>
        <xdr:cNvPr id="19861" name="Text Box 195">
          <a:extLst>
            <a:ext uri="{FF2B5EF4-FFF2-40B4-BE49-F238E27FC236}">
              <a16:creationId xmlns:a16="http://schemas.microsoft.com/office/drawing/2014/main" id="{64FDC554-8F76-4328-89E5-18B38CF1F7D9}"/>
            </a:ext>
          </a:extLst>
        </xdr:cNvPr>
        <xdr:cNvSpPr>
          <a:spLocks noChangeArrowheads="1"/>
        </xdr:cNvSpPr>
      </xdr:nvSpPr>
      <xdr:spPr bwMode="auto">
        <a:xfrm>
          <a:off x="4276725" y="9972675"/>
          <a:ext cx="95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agaidu%20dokumenti/Renov&#257;cija_iepirkums/Altum_iepirkumi/47_E_Tise_50/DA_Tis&#275;_50_27.05.20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SNAS16\Kopejiedati\_LNA%20dz&#299;vojam&#257;s%20m&#257;jas\_Turaidas%208a%20EA\T%20un%20DA%20Turaidas%208a\T_%20Turaidas%208a_21.06.2018%20sakret+vate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ENERA\Users$\kbeihman\Documents\Reinu%20meza%203\Darbu%20apjomi%20Reinu%20meza%203%2021_05_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"/>
      <sheetName val="KPDV"/>
      <sheetName val="AR"/>
      <sheetName val="apjomi"/>
      <sheetName val="Logi"/>
      <sheetName val="pagrabs"/>
      <sheetName val="cokols"/>
      <sheetName val="BK"/>
      <sheetName val="jumts"/>
      <sheetName val="ieejas"/>
      <sheetName val="AVK"/>
      <sheetName val="GA"/>
    </sheetNames>
    <sheetDataSet>
      <sheetData sheetId="0"/>
      <sheetData sheetId="1">
        <row r="10">
          <cell r="B10" t="str">
            <v>Tāme sastādīta .gada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P"/>
      <sheetName val="kpdv"/>
      <sheetName val="AR"/>
      <sheetName val="logi"/>
      <sheetName val="Cokol"/>
      <sheetName val="Jumts"/>
      <sheetName val="pagr"/>
      <sheetName val="balkoni"/>
      <sheetName val="apjoms"/>
      <sheetName val="ieejas"/>
      <sheetName val="AVK"/>
      <sheetName val="gaze"/>
    </sheetNames>
    <sheetDataSet>
      <sheetData sheetId="0"/>
      <sheetData sheetId="1">
        <row r="27">
          <cell r="C27" t="str">
            <v>V.Maļukovs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"/>
      <sheetName val="KPDV"/>
      <sheetName val="AR"/>
      <sheetName val="apjomi"/>
      <sheetName val="Logi"/>
      <sheetName val="pagrabs"/>
      <sheetName val="cokols"/>
      <sheetName val="jumts"/>
      <sheetName val="Ieeja"/>
      <sheetName val="bēniņi"/>
      <sheetName val="lodžijas"/>
      <sheetName val="AVK"/>
      <sheetName val="zibens"/>
    </sheetNames>
    <sheetDataSet>
      <sheetData sheetId="0"/>
      <sheetData sheetId="1">
        <row r="31">
          <cell r="B31" t="str">
            <v>Sastādīja:</v>
          </cell>
        </row>
        <row r="32">
          <cell r="B32" t="str">
            <v>Tāme sastādīta</v>
          </cell>
        </row>
        <row r="34">
          <cell r="B34" t="str">
            <v>Pārbaudīja:</v>
          </cell>
        </row>
        <row r="35">
          <cell r="B35" t="str">
            <v>Sertifikāta Nr.: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524112-F775-4EE3-B2B8-3F6E0F9FAF6B}">
  <dimension ref="A1:AMK29"/>
  <sheetViews>
    <sheetView zoomScaleNormal="100" workbookViewId="0">
      <selection activeCell="D27" sqref="D27"/>
    </sheetView>
  </sheetViews>
  <sheetFormatPr defaultRowHeight="15" x14ac:dyDescent="0.25"/>
  <cols>
    <col min="1" max="1" width="9" style="289" customWidth="1"/>
    <col min="2" max="2" width="40.85546875" style="289" customWidth="1"/>
    <col min="3" max="3" width="10.28515625" style="289" customWidth="1"/>
    <col min="4" max="4" width="28.140625" style="289" customWidth="1"/>
    <col min="5" max="1025" width="9" style="289" customWidth="1"/>
    <col min="1026" max="16384" width="9.140625" style="315"/>
  </cols>
  <sheetData>
    <row r="1" spans="1:5" x14ac:dyDescent="0.25">
      <c r="B1" s="290"/>
      <c r="C1" s="290"/>
      <c r="D1" s="290"/>
      <c r="E1" s="290"/>
    </row>
    <row r="2" spans="1:5" x14ac:dyDescent="0.25">
      <c r="B2" s="291"/>
      <c r="C2" s="291"/>
      <c r="D2" s="290"/>
      <c r="E2" s="290"/>
    </row>
    <row r="3" spans="1:5" x14ac:dyDescent="0.25">
      <c r="B3" s="290"/>
      <c r="C3" s="290"/>
      <c r="D3" s="290"/>
      <c r="E3" s="290"/>
    </row>
    <row r="4" spans="1:5" x14ac:dyDescent="0.25">
      <c r="B4" s="290"/>
      <c r="C4" s="290"/>
      <c r="D4" s="292"/>
      <c r="E4" s="292"/>
    </row>
    <row r="5" spans="1:5" x14ac:dyDescent="0.25">
      <c r="B5" s="358"/>
      <c r="C5" s="358"/>
      <c r="D5" s="358"/>
      <c r="E5" s="358"/>
    </row>
    <row r="6" spans="1:5" x14ac:dyDescent="0.25">
      <c r="B6" s="293"/>
      <c r="C6" s="293"/>
      <c r="D6" s="293"/>
      <c r="E6" s="290"/>
    </row>
    <row r="7" spans="1:5" x14ac:dyDescent="0.25">
      <c r="B7" s="290"/>
      <c r="C7" s="294"/>
      <c r="D7" s="290"/>
      <c r="E7" s="290"/>
    </row>
    <row r="8" spans="1:5" x14ac:dyDescent="0.25">
      <c r="D8" s="295" t="s">
        <v>314</v>
      </c>
    </row>
    <row r="9" spans="1:5" x14ac:dyDescent="0.25">
      <c r="A9" s="359" t="s">
        <v>315</v>
      </c>
      <c r="B9" s="359"/>
      <c r="C9" s="359"/>
      <c r="D9" s="359"/>
    </row>
    <row r="10" spans="1:5" x14ac:dyDescent="0.25">
      <c r="A10" s="296" t="s">
        <v>316</v>
      </c>
      <c r="B10" s="297"/>
      <c r="C10" s="298"/>
      <c r="D10" s="297"/>
    </row>
    <row r="11" spans="1:5" ht="14.25" customHeight="1" x14ac:dyDescent="0.25">
      <c r="A11" s="299" t="s">
        <v>2</v>
      </c>
      <c r="B11" s="299"/>
      <c r="C11" s="299"/>
      <c r="D11" s="299"/>
    </row>
    <row r="12" spans="1:5" x14ac:dyDescent="0.25">
      <c r="A12" s="300" t="str">
        <f>KPDV!A7</f>
        <v>Objekta adrese: Raiņa iela 18/20, Liepāja</v>
      </c>
      <c r="B12" s="301"/>
      <c r="C12" s="300"/>
      <c r="D12" s="301"/>
    </row>
    <row r="13" spans="1:5" x14ac:dyDescent="0.25">
      <c r="A13" s="300" t="str">
        <f>KPDV!A8</f>
        <v>Pasūtījuma Nr.: EA-78-16</v>
      </c>
      <c r="B13" s="302"/>
      <c r="C13" s="303"/>
      <c r="D13" s="301"/>
    </row>
    <row r="14" spans="1:5" x14ac:dyDescent="0.25">
      <c r="A14" s="304"/>
      <c r="C14" s="298"/>
      <c r="D14" s="305" t="s">
        <v>317</v>
      </c>
    </row>
    <row r="17" spans="1:4" x14ac:dyDescent="0.25">
      <c r="A17" s="306" t="s">
        <v>17</v>
      </c>
      <c r="B17" s="307" t="s">
        <v>318</v>
      </c>
      <c r="C17" s="360" t="s">
        <v>319</v>
      </c>
      <c r="D17" s="360"/>
    </row>
    <row r="18" spans="1:4" ht="22.5" x14ac:dyDescent="0.25">
      <c r="A18" s="308">
        <v>1</v>
      </c>
      <c r="B18" s="309" t="s">
        <v>324</v>
      </c>
      <c r="C18" s="361"/>
      <c r="D18" s="361"/>
    </row>
    <row r="19" spans="1:4" x14ac:dyDescent="0.25">
      <c r="A19" s="302"/>
      <c r="B19" s="310" t="s">
        <v>320</v>
      </c>
      <c r="C19" s="362"/>
      <c r="D19" s="362"/>
    </row>
    <row r="20" spans="1:4" x14ac:dyDescent="0.25">
      <c r="B20" s="311" t="s">
        <v>321</v>
      </c>
      <c r="C20" s="363"/>
      <c r="D20" s="363"/>
    </row>
    <row r="21" spans="1:4" x14ac:dyDescent="0.25">
      <c r="A21" s="302"/>
      <c r="B21" s="311"/>
      <c r="C21" s="312"/>
    </row>
    <row r="22" spans="1:4" x14ac:dyDescent="0.25">
      <c r="A22" s="304"/>
      <c r="B22" s="313"/>
      <c r="C22" s="304"/>
      <c r="D22" s="304"/>
    </row>
    <row r="23" spans="1:4" x14ac:dyDescent="0.25">
      <c r="A23" s="304"/>
      <c r="B23" s="314"/>
      <c r="C23" s="304"/>
      <c r="D23" s="304"/>
    </row>
    <row r="24" spans="1:4" x14ac:dyDescent="0.25">
      <c r="C24" s="304"/>
      <c r="D24" s="301"/>
    </row>
    <row r="25" spans="1:4" x14ac:dyDescent="0.25">
      <c r="A25" s="304"/>
      <c r="B25" s="314" t="s">
        <v>322</v>
      </c>
      <c r="C25" s="300"/>
      <c r="D25" s="301"/>
    </row>
    <row r="26" spans="1:4" x14ac:dyDescent="0.25">
      <c r="A26" s="304"/>
      <c r="B26" s="314" t="s">
        <v>323</v>
      </c>
      <c r="C26" s="304"/>
      <c r="D26" s="304"/>
    </row>
    <row r="28" spans="1:4" x14ac:dyDescent="0.25">
      <c r="B28" s="313" t="s">
        <v>317</v>
      </c>
    </row>
    <row r="29" spans="1:4" x14ac:dyDescent="0.25">
      <c r="B29" s="314"/>
    </row>
  </sheetData>
  <mergeCells count="6">
    <mergeCell ref="C20:D20"/>
    <mergeCell ref="B5:E5"/>
    <mergeCell ref="A9:D9"/>
    <mergeCell ref="C17:D17"/>
    <mergeCell ref="C18:D18"/>
    <mergeCell ref="C19:D19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W20"/>
  <sheetViews>
    <sheetView zoomScale="70" zoomScaleNormal="70" zoomScaleSheetLayoutView="100" workbookViewId="0">
      <selection activeCell="E20" sqref="E20"/>
    </sheetView>
  </sheetViews>
  <sheetFormatPr defaultColWidth="9" defaultRowHeight="11.25" x14ac:dyDescent="0.2"/>
  <cols>
    <col min="1" max="1" width="4.5703125" style="2" customWidth="1"/>
    <col min="2" max="2" width="42.140625" style="1" customWidth="1"/>
    <col min="3" max="3" width="4" style="2" customWidth="1"/>
    <col min="4" max="5" width="7.140625" style="2" bestFit="1" customWidth="1"/>
    <col min="6" max="6" width="4.85546875" style="2" customWidth="1"/>
    <col min="7" max="7" width="9.85546875" style="2" customWidth="1"/>
    <col min="8" max="9" width="6.42578125" style="2" customWidth="1"/>
    <col min="10" max="10" width="5.85546875" style="2" customWidth="1"/>
    <col min="11" max="11" width="9.85546875" style="2" customWidth="1"/>
    <col min="12" max="12" width="7" style="2" customWidth="1"/>
    <col min="13" max="14" width="10.85546875" style="2" customWidth="1"/>
    <col min="15" max="15" width="7.42578125" style="2" customWidth="1"/>
    <col min="16" max="17" width="6.42578125" style="2" customWidth="1"/>
    <col min="18" max="18" width="7.42578125" style="2" customWidth="1"/>
    <col min="19" max="19" width="5.85546875" style="2" customWidth="1"/>
    <col min="20" max="21" width="9" style="2" customWidth="1"/>
    <col min="22" max="22" width="10.42578125" style="2" customWidth="1"/>
    <col min="23" max="23" width="7.85546875" style="2" customWidth="1"/>
    <col min="24" max="16384" width="9" style="2"/>
  </cols>
  <sheetData>
    <row r="1" spans="1:23" x14ac:dyDescent="0.2">
      <c r="K1" s="397" t="s">
        <v>85</v>
      </c>
      <c r="L1" s="397"/>
      <c r="M1" s="397" t="s">
        <v>86</v>
      </c>
      <c r="N1" s="397"/>
      <c r="O1" s="397" t="s">
        <v>87</v>
      </c>
      <c r="P1" s="397"/>
      <c r="Q1" s="398" t="s">
        <v>88</v>
      </c>
      <c r="R1" s="398"/>
      <c r="S1" s="398"/>
      <c r="T1" s="398"/>
      <c r="U1" s="398"/>
      <c r="V1" s="398"/>
      <c r="W1" s="1"/>
    </row>
    <row r="2" spans="1:23" ht="11.25" customHeight="1" x14ac:dyDescent="0.2">
      <c r="B2" s="399" t="s">
        <v>89</v>
      </c>
      <c r="C2" s="397" t="s">
        <v>90</v>
      </c>
      <c r="D2" s="397"/>
      <c r="E2" s="397"/>
      <c r="F2" s="397" t="s">
        <v>91</v>
      </c>
      <c r="G2" s="397"/>
      <c r="H2" s="397" t="s">
        <v>92</v>
      </c>
      <c r="I2" s="397"/>
      <c r="J2" s="397"/>
      <c r="M2" s="2" t="s">
        <v>93</v>
      </c>
      <c r="N2" s="2" t="s">
        <v>94</v>
      </c>
      <c r="O2" s="2" t="s">
        <v>94</v>
      </c>
      <c r="P2" s="2" t="s">
        <v>95</v>
      </c>
      <c r="Q2" s="395" t="s">
        <v>290</v>
      </c>
      <c r="R2" s="395" t="s">
        <v>291</v>
      </c>
      <c r="S2" s="395" t="s">
        <v>292</v>
      </c>
      <c r="T2" s="395" t="s">
        <v>293</v>
      </c>
      <c r="U2" s="395" t="s">
        <v>294</v>
      </c>
      <c r="V2" s="396" t="s">
        <v>295</v>
      </c>
    </row>
    <row r="3" spans="1:23" ht="31.5" customHeight="1" x14ac:dyDescent="0.2">
      <c r="B3" s="399"/>
      <c r="C3" s="2" t="s">
        <v>96</v>
      </c>
      <c r="D3" s="2" t="s">
        <v>97</v>
      </c>
      <c r="E3" s="2" t="s">
        <v>10</v>
      </c>
      <c r="F3" s="2" t="s">
        <v>98</v>
      </c>
      <c r="G3" s="2" t="s">
        <v>99</v>
      </c>
      <c r="H3" s="2" t="s">
        <v>175</v>
      </c>
      <c r="I3" s="2" t="str">
        <f>C3</f>
        <v>PVC</v>
      </c>
      <c r="J3" s="2" t="str">
        <f>D3</f>
        <v>koka</v>
      </c>
      <c r="K3" s="2" t="s">
        <v>100</v>
      </c>
      <c r="L3" s="2" t="s">
        <v>101</v>
      </c>
      <c r="M3" s="4">
        <v>0.25</v>
      </c>
      <c r="N3" s="4">
        <v>0.4</v>
      </c>
      <c r="Q3" s="395"/>
      <c r="R3" s="395"/>
      <c r="S3" s="395"/>
      <c r="T3" s="395"/>
      <c r="U3" s="395"/>
      <c r="V3" s="396"/>
    </row>
    <row r="4" spans="1:23" x14ac:dyDescent="0.2">
      <c r="B4" s="3" t="s">
        <v>102</v>
      </c>
      <c r="C4" s="5">
        <f t="shared" ref="C4:C9" si="0">E4-D4</f>
        <v>18</v>
      </c>
      <c r="D4" s="4">
        <v>6</v>
      </c>
      <c r="E4" s="4">
        <v>24</v>
      </c>
      <c r="F4" s="4">
        <v>2.0150000000000001</v>
      </c>
      <c r="G4" s="4">
        <v>1.5449999999999999</v>
      </c>
      <c r="H4" s="20">
        <f t="shared" ref="H4:H11" si="1">F4*G4</f>
        <v>3.113175</v>
      </c>
      <c r="I4" s="20">
        <f t="shared" ref="I4:I11" si="2">H4*C4</f>
        <v>56.037149999999997</v>
      </c>
      <c r="J4" s="20">
        <f t="shared" ref="J4:J11" si="3">H4*D4</f>
        <v>18.67905</v>
      </c>
      <c r="K4" s="20">
        <f t="shared" ref="K4:K9" si="4">(F4*2+G4*2)*E4</f>
        <v>170.88</v>
      </c>
      <c r="L4" s="20">
        <f t="shared" ref="L4:L9" si="5">(F4*2+G4*2)*D4</f>
        <v>42.72</v>
      </c>
      <c r="M4" s="20">
        <f t="shared" ref="M4:M11" si="6">K4*$M$3</f>
        <v>42.72</v>
      </c>
      <c r="N4" s="20">
        <f t="shared" ref="N4:N11" si="7">L4*$N$3</f>
        <v>17.088000000000001</v>
      </c>
      <c r="O4" s="20">
        <f>F4*D4</f>
        <v>12.09</v>
      </c>
      <c r="P4" s="20">
        <f>E4*F4*1.05</f>
        <v>50.777999999999999</v>
      </c>
      <c r="Q4" s="20">
        <f t="shared" ref="Q4:Q11" si="8">E4*(F4+2*G4)</f>
        <v>122.52000000000001</v>
      </c>
      <c r="R4" s="20">
        <f t="shared" ref="R4:R11" si="9">Q4</f>
        <v>122.52000000000001</v>
      </c>
      <c r="S4" s="20">
        <f t="shared" ref="S4:S11" si="10">E4*F4</f>
        <v>48.36</v>
      </c>
      <c r="T4" s="20">
        <f t="shared" ref="T4:T11" si="11">S4</f>
        <v>48.36</v>
      </c>
      <c r="U4" s="20">
        <f>E4*2</f>
        <v>48</v>
      </c>
      <c r="V4" s="6"/>
      <c r="W4" s="7" t="s">
        <v>296</v>
      </c>
    </row>
    <row r="5" spans="1:23" x14ac:dyDescent="0.2">
      <c r="B5" s="3" t="s">
        <v>103</v>
      </c>
      <c r="C5" s="5">
        <f t="shared" si="0"/>
        <v>11</v>
      </c>
      <c r="D5" s="4">
        <v>4</v>
      </c>
      <c r="E5" s="4">
        <v>15</v>
      </c>
      <c r="F5" s="4">
        <v>1.52</v>
      </c>
      <c r="G5" s="4">
        <v>1.425</v>
      </c>
      <c r="H5" s="20">
        <f t="shared" si="1"/>
        <v>2.1659999999999999</v>
      </c>
      <c r="I5" s="20">
        <f t="shared" si="2"/>
        <v>23.826000000000001</v>
      </c>
      <c r="J5" s="20">
        <f t="shared" si="3"/>
        <v>8.6639999999999997</v>
      </c>
      <c r="K5" s="20">
        <f t="shared" si="4"/>
        <v>88.350000000000009</v>
      </c>
      <c r="L5" s="20">
        <f t="shared" si="5"/>
        <v>23.560000000000002</v>
      </c>
      <c r="M5" s="20">
        <f t="shared" si="6"/>
        <v>22.087500000000002</v>
      </c>
      <c r="N5" s="20">
        <f t="shared" si="7"/>
        <v>9.4240000000000013</v>
      </c>
      <c r="O5" s="20">
        <f>F5*D5</f>
        <v>6.08</v>
      </c>
      <c r="P5" s="20">
        <f>E5*F5*1.05</f>
        <v>23.94</v>
      </c>
      <c r="Q5" s="20">
        <f t="shared" si="8"/>
        <v>65.55</v>
      </c>
      <c r="R5" s="20">
        <f t="shared" si="9"/>
        <v>65.55</v>
      </c>
      <c r="S5" s="20">
        <f t="shared" si="10"/>
        <v>22.8</v>
      </c>
      <c r="T5" s="20">
        <f t="shared" si="11"/>
        <v>22.8</v>
      </c>
      <c r="U5" s="20">
        <f t="shared" ref="U5:U11" si="12">E5*2</f>
        <v>30</v>
      </c>
      <c r="V5" s="6"/>
      <c r="W5" s="7"/>
    </row>
    <row r="6" spans="1:23" x14ac:dyDescent="0.2">
      <c r="B6" s="3" t="s">
        <v>115</v>
      </c>
      <c r="C6" s="5">
        <f t="shared" si="0"/>
        <v>0</v>
      </c>
      <c r="D6" s="4">
        <v>4</v>
      </c>
      <c r="E6" s="4">
        <v>4</v>
      </c>
      <c r="F6" s="4">
        <v>1.48</v>
      </c>
      <c r="G6" s="4">
        <v>1.54</v>
      </c>
      <c r="H6" s="20">
        <f t="shared" si="1"/>
        <v>2.2791999999999999</v>
      </c>
      <c r="I6" s="20">
        <f t="shared" si="2"/>
        <v>0</v>
      </c>
      <c r="J6" s="20">
        <f t="shared" si="3"/>
        <v>9.1167999999999996</v>
      </c>
      <c r="K6" s="20">
        <f t="shared" si="4"/>
        <v>24.16</v>
      </c>
      <c r="L6" s="20">
        <f t="shared" si="5"/>
        <v>24.16</v>
      </c>
      <c r="M6" s="20">
        <f t="shared" si="6"/>
        <v>6.04</v>
      </c>
      <c r="N6" s="20">
        <f t="shared" si="7"/>
        <v>9.6640000000000015</v>
      </c>
      <c r="O6" s="20">
        <f>F6*D6</f>
        <v>5.92</v>
      </c>
      <c r="P6" s="20">
        <f>E6*F6*1.05</f>
        <v>6.2160000000000002</v>
      </c>
      <c r="Q6" s="20">
        <f t="shared" si="8"/>
        <v>18.240000000000002</v>
      </c>
      <c r="R6" s="20">
        <f t="shared" si="9"/>
        <v>18.240000000000002</v>
      </c>
      <c r="S6" s="20">
        <f t="shared" si="10"/>
        <v>5.92</v>
      </c>
      <c r="T6" s="20">
        <f t="shared" si="11"/>
        <v>5.92</v>
      </c>
      <c r="U6" s="20">
        <f t="shared" si="12"/>
        <v>8</v>
      </c>
      <c r="V6" s="6"/>
      <c r="W6" s="7"/>
    </row>
    <row r="7" spans="1:23" x14ac:dyDescent="0.2">
      <c r="B7" s="3" t="s">
        <v>116</v>
      </c>
      <c r="C7" s="5">
        <f t="shared" si="0"/>
        <v>17</v>
      </c>
      <c r="D7" s="4">
        <v>3</v>
      </c>
      <c r="E7" s="4">
        <v>20</v>
      </c>
      <c r="F7" s="4">
        <v>1.52</v>
      </c>
      <c r="G7" s="4">
        <v>1.425</v>
      </c>
      <c r="H7" s="20">
        <f t="shared" si="1"/>
        <v>2.1659999999999999</v>
      </c>
      <c r="I7" s="20">
        <f t="shared" si="2"/>
        <v>36.821999999999996</v>
      </c>
      <c r="J7" s="20">
        <f t="shared" si="3"/>
        <v>6.4979999999999993</v>
      </c>
      <c r="K7" s="20">
        <f t="shared" si="4"/>
        <v>117.80000000000001</v>
      </c>
      <c r="L7" s="20">
        <f t="shared" si="5"/>
        <v>17.670000000000002</v>
      </c>
      <c r="M7" s="20">
        <f t="shared" si="6"/>
        <v>29.450000000000003</v>
      </c>
      <c r="N7" s="20">
        <f t="shared" si="7"/>
        <v>7.0680000000000014</v>
      </c>
      <c r="O7" s="20">
        <f>F7*D7</f>
        <v>4.5600000000000005</v>
      </c>
      <c r="P7" s="20">
        <f>E7*F7*1.05</f>
        <v>31.919999999999998</v>
      </c>
      <c r="Q7" s="20">
        <f t="shared" si="8"/>
        <v>87.4</v>
      </c>
      <c r="R7" s="20">
        <f t="shared" si="9"/>
        <v>87.4</v>
      </c>
      <c r="S7" s="20">
        <f t="shared" si="10"/>
        <v>30.4</v>
      </c>
      <c r="T7" s="20">
        <f t="shared" si="11"/>
        <v>30.4</v>
      </c>
      <c r="U7" s="20">
        <f t="shared" si="12"/>
        <v>40</v>
      </c>
      <c r="V7" s="6"/>
      <c r="W7" s="7"/>
    </row>
    <row r="8" spans="1:23" x14ac:dyDescent="0.2">
      <c r="B8" s="3" t="s">
        <v>117</v>
      </c>
      <c r="C8" s="5">
        <f t="shared" si="0"/>
        <v>0</v>
      </c>
      <c r="D8" s="4">
        <v>6</v>
      </c>
      <c r="E8" s="4">
        <v>6</v>
      </c>
      <c r="F8" s="4">
        <v>1.2</v>
      </c>
      <c r="G8" s="4">
        <v>0.5</v>
      </c>
      <c r="H8" s="20">
        <f t="shared" si="1"/>
        <v>0.6</v>
      </c>
      <c r="I8" s="20">
        <f t="shared" si="2"/>
        <v>0</v>
      </c>
      <c r="J8" s="20">
        <f t="shared" si="3"/>
        <v>3.5999999999999996</v>
      </c>
      <c r="K8" s="20">
        <f t="shared" si="4"/>
        <v>20.399999999999999</v>
      </c>
      <c r="L8" s="20">
        <f t="shared" si="5"/>
        <v>20.399999999999999</v>
      </c>
      <c r="M8" s="20">
        <f t="shared" si="6"/>
        <v>5.0999999999999996</v>
      </c>
      <c r="N8" s="20">
        <f t="shared" si="7"/>
        <v>8.16</v>
      </c>
      <c r="O8" s="20">
        <f>F8*D8</f>
        <v>7.1999999999999993</v>
      </c>
      <c r="P8" s="20">
        <f>E8*F8*1.05</f>
        <v>7.56</v>
      </c>
      <c r="Q8" s="20">
        <f t="shared" si="8"/>
        <v>13.200000000000001</v>
      </c>
      <c r="R8" s="20">
        <f t="shared" si="9"/>
        <v>13.200000000000001</v>
      </c>
      <c r="S8" s="20">
        <f t="shared" si="10"/>
        <v>7.1999999999999993</v>
      </c>
      <c r="T8" s="20">
        <f t="shared" si="11"/>
        <v>7.1999999999999993</v>
      </c>
      <c r="U8" s="20">
        <f t="shared" si="12"/>
        <v>12</v>
      </c>
      <c r="V8" s="6"/>
      <c r="W8" s="7"/>
    </row>
    <row r="9" spans="1:23" x14ac:dyDescent="0.2">
      <c r="B9" s="3" t="s">
        <v>118</v>
      </c>
      <c r="C9" s="5">
        <f t="shared" si="0"/>
        <v>0</v>
      </c>
      <c r="D9" s="4"/>
      <c r="E9" s="4"/>
      <c r="F9" s="4"/>
      <c r="G9" s="4"/>
      <c r="H9" s="20">
        <f t="shared" si="1"/>
        <v>0</v>
      </c>
      <c r="I9" s="20">
        <f t="shared" si="2"/>
        <v>0</v>
      </c>
      <c r="J9" s="20">
        <f t="shared" si="3"/>
        <v>0</v>
      </c>
      <c r="K9" s="20">
        <f t="shared" si="4"/>
        <v>0</v>
      </c>
      <c r="L9" s="20">
        <f t="shared" si="5"/>
        <v>0</v>
      </c>
      <c r="M9" s="20">
        <f t="shared" si="6"/>
        <v>0</v>
      </c>
      <c r="N9" s="20">
        <f t="shared" si="7"/>
        <v>0</v>
      </c>
      <c r="O9" s="20"/>
      <c r="P9" s="20"/>
      <c r="Q9" s="20">
        <f t="shared" si="8"/>
        <v>0</v>
      </c>
      <c r="R9" s="20">
        <f t="shared" si="9"/>
        <v>0</v>
      </c>
      <c r="S9" s="20">
        <f t="shared" si="10"/>
        <v>0</v>
      </c>
      <c r="T9" s="20">
        <f t="shared" si="11"/>
        <v>0</v>
      </c>
      <c r="U9" s="20">
        <f t="shared" si="12"/>
        <v>0</v>
      </c>
    </row>
    <row r="10" spans="1:23" x14ac:dyDescent="0.2">
      <c r="B10" s="3" t="s">
        <v>104</v>
      </c>
      <c r="C10" s="5">
        <v>0</v>
      </c>
      <c r="D10" s="4">
        <v>6</v>
      </c>
      <c r="E10" s="4">
        <v>6</v>
      </c>
      <c r="F10" s="4">
        <v>1.2</v>
      </c>
      <c r="G10" s="4">
        <v>0.5</v>
      </c>
      <c r="H10" s="20">
        <f t="shared" si="1"/>
        <v>0.6</v>
      </c>
      <c r="I10" s="20">
        <f t="shared" si="2"/>
        <v>0</v>
      </c>
      <c r="J10" s="20">
        <f t="shared" si="3"/>
        <v>3.5999999999999996</v>
      </c>
      <c r="K10" s="20">
        <f>(F10+G10*2)*E10</f>
        <v>13.200000000000001</v>
      </c>
      <c r="L10" s="20">
        <f>(F10+G10*2)*D10</f>
        <v>13.200000000000001</v>
      </c>
      <c r="M10" s="20">
        <f t="shared" si="6"/>
        <v>3.3000000000000003</v>
      </c>
      <c r="N10" s="20">
        <f t="shared" si="7"/>
        <v>5.2800000000000011</v>
      </c>
      <c r="O10" s="20">
        <f>F10*D10</f>
        <v>7.1999999999999993</v>
      </c>
      <c r="P10" s="20">
        <f>E10*F10*1.05</f>
        <v>7.56</v>
      </c>
      <c r="Q10" s="20">
        <f t="shared" si="8"/>
        <v>13.200000000000001</v>
      </c>
      <c r="R10" s="20">
        <f t="shared" si="9"/>
        <v>13.200000000000001</v>
      </c>
      <c r="S10" s="20">
        <f t="shared" si="10"/>
        <v>7.1999999999999993</v>
      </c>
      <c r="T10" s="20">
        <f t="shared" si="11"/>
        <v>7.1999999999999993</v>
      </c>
      <c r="U10" s="20">
        <f t="shared" si="12"/>
        <v>12</v>
      </c>
    </row>
    <row r="11" spans="1:23" x14ac:dyDescent="0.2">
      <c r="B11" s="3" t="s">
        <v>187</v>
      </c>
      <c r="C11" s="5">
        <v>0</v>
      </c>
      <c r="D11" s="4">
        <v>2</v>
      </c>
      <c r="E11" s="4">
        <v>2</v>
      </c>
      <c r="F11" s="4">
        <v>1</v>
      </c>
      <c r="G11" s="4">
        <v>0.6</v>
      </c>
      <c r="H11" s="20">
        <f t="shared" si="1"/>
        <v>0.6</v>
      </c>
      <c r="I11" s="20">
        <f t="shared" si="2"/>
        <v>0</v>
      </c>
      <c r="J11" s="20">
        <f t="shared" si="3"/>
        <v>1.2</v>
      </c>
      <c r="K11" s="20">
        <f>(F11+G11*2)*E11</f>
        <v>4.4000000000000004</v>
      </c>
      <c r="L11" s="20">
        <f>(F11+G11*2)*D11</f>
        <v>4.4000000000000004</v>
      </c>
      <c r="M11" s="20">
        <f t="shared" si="6"/>
        <v>1.1000000000000001</v>
      </c>
      <c r="N11" s="20">
        <f t="shared" si="7"/>
        <v>1.7600000000000002</v>
      </c>
      <c r="O11" s="20">
        <f>F11*D11</f>
        <v>2</v>
      </c>
      <c r="P11" s="20">
        <f>E11*F11*1.05</f>
        <v>2.1</v>
      </c>
      <c r="Q11" s="20">
        <f t="shared" si="8"/>
        <v>4.4000000000000004</v>
      </c>
      <c r="R11" s="20">
        <f t="shared" si="9"/>
        <v>4.4000000000000004</v>
      </c>
      <c r="S11" s="20">
        <f t="shared" si="10"/>
        <v>2</v>
      </c>
      <c r="T11" s="20">
        <f t="shared" si="11"/>
        <v>2</v>
      </c>
      <c r="U11" s="20">
        <f t="shared" si="12"/>
        <v>4</v>
      </c>
    </row>
    <row r="12" spans="1:23" x14ac:dyDescent="0.2">
      <c r="B12" s="3"/>
      <c r="D12" s="8"/>
      <c r="E12" s="9">
        <f>SUM(E4:E11)</f>
        <v>77</v>
      </c>
      <c r="F12" s="8"/>
      <c r="G12" s="8"/>
      <c r="H12" s="8"/>
      <c r="I12" s="9">
        <f t="shared" ref="I12:U12" si="13">SUM(I4:I11)</f>
        <v>116.68514999999999</v>
      </c>
      <c r="J12" s="9">
        <f t="shared" si="13"/>
        <v>51.357849999999999</v>
      </c>
      <c r="K12" s="9">
        <f t="shared" si="13"/>
        <v>439.19</v>
      </c>
      <c r="L12" s="9">
        <f t="shared" si="13"/>
        <v>146.10999999999999</v>
      </c>
      <c r="M12" s="9">
        <f t="shared" si="13"/>
        <v>109.7975</v>
      </c>
      <c r="N12" s="9">
        <f t="shared" si="13"/>
        <v>58.443999999999996</v>
      </c>
      <c r="O12" s="9">
        <f t="shared" si="13"/>
        <v>45.050000000000011</v>
      </c>
      <c r="P12" s="9">
        <f t="shared" si="13"/>
        <v>130.07400000000001</v>
      </c>
      <c r="Q12" s="9">
        <f t="shared" si="13"/>
        <v>324.51</v>
      </c>
      <c r="R12" s="9">
        <f t="shared" si="13"/>
        <v>324.51</v>
      </c>
      <c r="S12" s="9">
        <f t="shared" si="13"/>
        <v>123.88</v>
      </c>
      <c r="T12" s="9">
        <f t="shared" si="13"/>
        <v>123.88</v>
      </c>
      <c r="U12" s="9">
        <f t="shared" si="13"/>
        <v>154</v>
      </c>
      <c r="V12" s="10">
        <v>98</v>
      </c>
    </row>
    <row r="13" spans="1:23" x14ac:dyDescent="0.2">
      <c r="A13" s="11"/>
      <c r="B13" s="12" t="s">
        <v>105</v>
      </c>
    </row>
    <row r="14" spans="1:23" x14ac:dyDescent="0.2">
      <c r="A14" s="13" t="s">
        <v>106</v>
      </c>
      <c r="B14" s="13" t="s">
        <v>107</v>
      </c>
      <c r="C14" s="14"/>
      <c r="D14" s="14" t="s">
        <v>108</v>
      </c>
      <c r="E14" s="14"/>
    </row>
    <row r="15" spans="1:23" x14ac:dyDescent="0.2">
      <c r="A15" s="13"/>
      <c r="B15" s="15" t="s">
        <v>109</v>
      </c>
      <c r="C15" s="14"/>
      <c r="D15" s="14" t="s">
        <v>188</v>
      </c>
      <c r="E15" s="14" t="s">
        <v>189</v>
      </c>
    </row>
    <row r="16" spans="1:23" ht="31.35" customHeight="1" x14ac:dyDescent="0.2">
      <c r="A16" s="13" t="s">
        <v>110</v>
      </c>
      <c r="B16" s="16" t="s">
        <v>190</v>
      </c>
      <c r="C16" s="14" t="s">
        <v>32</v>
      </c>
      <c r="D16" s="18"/>
      <c r="E16" s="18">
        <v>825</v>
      </c>
    </row>
    <row r="17" spans="1:7" ht="31.35" customHeight="1" x14ac:dyDescent="0.2">
      <c r="A17" s="13" t="s">
        <v>111</v>
      </c>
      <c r="B17" s="16" t="s">
        <v>280</v>
      </c>
      <c r="C17" s="14" t="str">
        <f>C16</f>
        <v>m²</v>
      </c>
      <c r="D17" s="18">
        <v>110</v>
      </c>
      <c r="E17" s="17"/>
      <c r="F17" s="19"/>
      <c r="G17" s="19"/>
    </row>
    <row r="18" spans="1:7" ht="31.35" customHeight="1" x14ac:dyDescent="0.2">
      <c r="A18" s="13"/>
      <c r="B18" s="15" t="s">
        <v>112</v>
      </c>
      <c r="C18" s="14"/>
      <c r="D18" s="18">
        <f>SUM(D16:D17)</f>
        <v>110</v>
      </c>
      <c r="E18" s="18">
        <f>SUM(E16:E17)</f>
        <v>825</v>
      </c>
    </row>
    <row r="19" spans="1:7" ht="31.35" customHeight="1" x14ac:dyDescent="0.2">
      <c r="A19" s="13" t="s">
        <v>113</v>
      </c>
      <c r="B19" s="16" t="s">
        <v>191</v>
      </c>
      <c r="C19" s="14" t="s">
        <v>32</v>
      </c>
      <c r="D19" s="18"/>
      <c r="E19" s="18">
        <v>366</v>
      </c>
    </row>
    <row r="20" spans="1:7" ht="31.35" customHeight="1" x14ac:dyDescent="0.2">
      <c r="A20" s="13" t="s">
        <v>119</v>
      </c>
      <c r="B20" s="16" t="s">
        <v>192</v>
      </c>
      <c r="C20" s="14" t="s">
        <v>32</v>
      </c>
      <c r="D20" s="18"/>
      <c r="E20" s="22">
        <v>210</v>
      </c>
    </row>
  </sheetData>
  <sheetProtection selectLockedCells="1" selectUnlockedCells="1"/>
  <mergeCells count="14">
    <mergeCell ref="B2:B3"/>
    <mergeCell ref="C2:E2"/>
    <mergeCell ref="F2:G2"/>
    <mergeCell ref="H2:J2"/>
    <mergeCell ref="R2:R3"/>
    <mergeCell ref="S2:S3"/>
    <mergeCell ref="T2:T3"/>
    <mergeCell ref="V2:V3"/>
    <mergeCell ref="K1:L1"/>
    <mergeCell ref="M1:N1"/>
    <mergeCell ref="O1:P1"/>
    <mergeCell ref="Q1:V1"/>
    <mergeCell ref="Q2:Q3"/>
    <mergeCell ref="U2:U3"/>
  </mergeCells>
  <pageMargins left="0.78749999999999998" right="0" top="0.59027777777777779" bottom="0.78749999999999998" header="0.51180555555555551" footer="0.51180555555555551"/>
  <pageSetup paperSize="9" scale="69" firstPageNumber="0" orientation="landscape" horizontalDpi="300" verticalDpi="300" r:id="rId1"/>
  <headerFooter alignWithMargins="0"/>
  <colBreaks count="1" manualBreakCount="1">
    <brk id="22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92D050"/>
  </sheetPr>
  <dimension ref="A1:IN31"/>
  <sheetViews>
    <sheetView view="pageBreakPreview" zoomScale="85" zoomScaleNormal="100" zoomScaleSheetLayoutView="85" workbookViewId="0">
      <selection activeCell="C14" sqref="C14"/>
    </sheetView>
  </sheetViews>
  <sheetFormatPr defaultColWidth="11.5703125" defaultRowHeight="11.25" x14ac:dyDescent="0.2"/>
  <cols>
    <col min="1" max="1" width="4.5703125" style="27" customWidth="1"/>
    <col min="2" max="2" width="5.140625" style="27" customWidth="1"/>
    <col min="3" max="3" width="33.140625" style="91" customWidth="1"/>
    <col min="4" max="4" width="6.42578125" style="92" customWidth="1"/>
    <col min="5" max="5" width="10.42578125" style="92" customWidth="1"/>
    <col min="6" max="6" width="5.5703125" style="92" hidden="1" customWidth="1"/>
    <col min="7" max="7" width="9.140625" style="92" customWidth="1"/>
    <col min="8" max="13" width="7" style="92" customWidth="1"/>
    <col min="14" max="17" width="8" style="92" customWidth="1"/>
    <col min="18" max="16384" width="11.5703125" style="27"/>
  </cols>
  <sheetData>
    <row r="1" spans="1:17" x14ac:dyDescent="0.2">
      <c r="A1" s="401" t="s">
        <v>11</v>
      </c>
      <c r="B1" s="401"/>
      <c r="C1" s="401"/>
      <c r="D1" s="401"/>
      <c r="E1" s="401"/>
      <c r="F1" s="401"/>
      <c r="G1" s="401"/>
      <c r="H1" s="26">
        <f>KPDV!A22</f>
        <v>8</v>
      </c>
      <c r="I1" s="26"/>
      <c r="J1" s="26"/>
      <c r="K1" s="26"/>
      <c r="L1" s="26"/>
      <c r="M1" s="26"/>
      <c r="N1" s="26"/>
      <c r="O1" s="26"/>
      <c r="P1" s="26"/>
      <c r="Q1" s="26"/>
    </row>
    <row r="2" spans="1:17" x14ac:dyDescent="0.2">
      <c r="A2" s="36"/>
      <c r="B2" s="36"/>
      <c r="C2" s="38" t="s">
        <v>202</v>
      </c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</row>
    <row r="3" spans="1:17" x14ac:dyDescent="0.2">
      <c r="A3" s="402" t="str">
        <f>KPDV!A5</f>
        <v>Būves nosaukums: Daudzdzīvokļu dzīvojamā ēka</v>
      </c>
      <c r="B3" s="402"/>
      <c r="C3" s="402"/>
      <c r="D3" s="402"/>
      <c r="E3" s="402"/>
      <c r="F3" s="402"/>
      <c r="G3" s="402"/>
      <c r="H3" s="402"/>
      <c r="I3" s="94"/>
      <c r="J3" s="94"/>
      <c r="K3" s="94"/>
      <c r="L3" s="94"/>
      <c r="M3" s="31"/>
      <c r="N3" s="31"/>
      <c r="O3" s="31"/>
      <c r="P3" s="31"/>
      <c r="Q3" s="26"/>
    </row>
    <row r="4" spans="1:17" x14ac:dyDescent="0.2">
      <c r="A4" s="402" t="str">
        <f>KPDV!A6</f>
        <v>Objekta nosaukums: Dzīvojamās ēkas fasādes vienkāršota atjaunošana</v>
      </c>
      <c r="B4" s="402"/>
      <c r="C4" s="402"/>
      <c r="D4" s="402"/>
      <c r="E4" s="402"/>
      <c r="F4" s="402"/>
      <c r="G4" s="402"/>
      <c r="H4" s="402"/>
      <c r="I4" s="32"/>
      <c r="J4" s="32"/>
      <c r="K4" s="31"/>
      <c r="L4" s="31"/>
      <c r="M4" s="31"/>
      <c r="N4" s="31"/>
      <c r="O4" s="31"/>
      <c r="P4" s="31"/>
      <c r="Q4" s="26"/>
    </row>
    <row r="5" spans="1:17" x14ac:dyDescent="0.2">
      <c r="A5" s="123" t="str">
        <f>KPDV!A7</f>
        <v>Objekta adrese: Raiņa iela 18/20, Liepāja</v>
      </c>
      <c r="B5" s="123"/>
      <c r="C5" s="123"/>
      <c r="D5" s="32"/>
      <c r="E5" s="94"/>
      <c r="F5" s="94"/>
      <c r="G5" s="32"/>
      <c r="H5" s="32"/>
      <c r="I5" s="32"/>
      <c r="J5" s="32"/>
      <c r="K5" s="31"/>
      <c r="L5" s="31"/>
      <c r="M5" s="31"/>
      <c r="N5" s="31"/>
      <c r="O5" s="31"/>
      <c r="P5" s="31"/>
      <c r="Q5" s="26"/>
    </row>
    <row r="6" spans="1:17" x14ac:dyDescent="0.2">
      <c r="A6" s="123" t="str">
        <f>KPDV!A8</f>
        <v>Pasūtījuma Nr.: EA-78-16</v>
      </c>
      <c r="B6" s="123"/>
      <c r="C6" s="123"/>
      <c r="D6" s="32"/>
      <c r="E6" s="32"/>
      <c r="F6" s="32"/>
      <c r="G6" s="32"/>
      <c r="H6" s="32"/>
      <c r="I6" s="32"/>
      <c r="J6" s="32"/>
      <c r="K6" s="31"/>
      <c r="L6" s="31"/>
      <c r="M6" s="31"/>
      <c r="N6" s="31"/>
      <c r="O6" s="31"/>
      <c r="P6" s="31"/>
      <c r="Q6" s="26"/>
    </row>
    <row r="7" spans="1:17" x14ac:dyDescent="0.2">
      <c r="A7" s="123"/>
      <c r="B7" s="123"/>
      <c r="C7" s="123"/>
      <c r="D7" s="32"/>
      <c r="E7" s="32"/>
      <c r="F7" s="32"/>
      <c r="G7" s="32"/>
      <c r="H7" s="32"/>
      <c r="I7" s="32"/>
      <c r="J7" s="32"/>
      <c r="K7" s="31"/>
      <c r="L7" s="31"/>
      <c r="M7" s="31"/>
      <c r="N7" s="31"/>
      <c r="O7" s="31"/>
      <c r="P7" s="31"/>
      <c r="Q7" s="26"/>
    </row>
    <row r="8" spans="1:17" x14ac:dyDescent="0.2">
      <c r="A8" s="380" t="s">
        <v>341</v>
      </c>
      <c r="B8" s="380"/>
      <c r="C8" s="380"/>
      <c r="D8" s="380"/>
      <c r="E8" s="35" t="s">
        <v>13</v>
      </c>
      <c r="F8" s="26"/>
      <c r="G8" s="403" t="s">
        <v>14</v>
      </c>
      <c r="H8" s="403"/>
      <c r="I8" s="403"/>
      <c r="J8" s="403"/>
      <c r="K8" s="26"/>
      <c r="L8" s="26"/>
      <c r="M8" s="26"/>
      <c r="N8" s="26" t="s">
        <v>15</v>
      </c>
      <c r="O8" s="26"/>
      <c r="P8" s="37">
        <f>Q21</f>
        <v>0</v>
      </c>
      <c r="Q8" s="21" t="s">
        <v>16</v>
      </c>
    </row>
    <row r="9" spans="1:17" x14ac:dyDescent="0.2">
      <c r="B9" s="38"/>
      <c r="C9" s="38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27" t="str">
        <f>dat</f>
        <v>Tāme sastādīta .gada</v>
      </c>
    </row>
    <row r="10" spans="1:17" x14ac:dyDescent="0.2">
      <c r="A10" s="404" t="s">
        <v>17</v>
      </c>
      <c r="B10" s="404" t="s">
        <v>18</v>
      </c>
      <c r="C10" s="405" t="s">
        <v>19</v>
      </c>
      <c r="D10" s="378" t="s">
        <v>20</v>
      </c>
      <c r="E10" s="376" t="s">
        <v>21</v>
      </c>
      <c r="F10" s="39"/>
      <c r="G10" s="375" t="s">
        <v>22</v>
      </c>
      <c r="H10" s="375"/>
      <c r="I10" s="375"/>
      <c r="J10" s="375"/>
      <c r="K10" s="375"/>
      <c r="L10" s="375"/>
      <c r="M10" s="375" t="s">
        <v>23</v>
      </c>
      <c r="N10" s="375"/>
      <c r="O10" s="375"/>
      <c r="P10" s="375"/>
      <c r="Q10" s="375"/>
    </row>
    <row r="11" spans="1:17" ht="66.75" x14ac:dyDescent="0.2">
      <c r="A11" s="404"/>
      <c r="B11" s="404"/>
      <c r="C11" s="405"/>
      <c r="D11" s="378"/>
      <c r="E11" s="376"/>
      <c r="F11" s="39"/>
      <c r="G11" s="328" t="s">
        <v>342</v>
      </c>
      <c r="H11" s="329" t="s">
        <v>343</v>
      </c>
      <c r="I11" s="329" t="s">
        <v>344</v>
      </c>
      <c r="J11" s="329" t="s">
        <v>345</v>
      </c>
      <c r="K11" s="329" t="s">
        <v>346</v>
      </c>
      <c r="L11" s="330" t="s">
        <v>333</v>
      </c>
      <c r="M11" s="328" t="s">
        <v>24</v>
      </c>
      <c r="N11" s="329" t="s">
        <v>344</v>
      </c>
      <c r="O11" s="329" t="s">
        <v>345</v>
      </c>
      <c r="P11" s="329" t="s">
        <v>346</v>
      </c>
      <c r="Q11" s="330" t="s">
        <v>347</v>
      </c>
    </row>
    <row r="12" spans="1:17" x14ac:dyDescent="0.2">
      <c r="A12" s="124">
        <v>1</v>
      </c>
      <c r="B12" s="124">
        <f>A12+1</f>
        <v>2</v>
      </c>
      <c r="C12" s="63">
        <f>B12+1</f>
        <v>3</v>
      </c>
      <c r="D12" s="125">
        <f>C12+1</f>
        <v>4</v>
      </c>
      <c r="E12" s="125">
        <f>D12+1</f>
        <v>5</v>
      </c>
      <c r="F12" s="98"/>
      <c r="G12" s="125">
        <f>E12+1</f>
        <v>6</v>
      </c>
      <c r="H12" s="125">
        <f t="shared" ref="H12:Q12" si="0">G12+1</f>
        <v>7</v>
      </c>
      <c r="I12" s="125">
        <f t="shared" si="0"/>
        <v>8</v>
      </c>
      <c r="J12" s="125">
        <f t="shared" si="0"/>
        <v>9</v>
      </c>
      <c r="K12" s="125">
        <f t="shared" si="0"/>
        <v>10</v>
      </c>
      <c r="L12" s="125">
        <f t="shared" si="0"/>
        <v>11</v>
      </c>
      <c r="M12" s="125">
        <f t="shared" si="0"/>
        <v>12</v>
      </c>
      <c r="N12" s="125">
        <f t="shared" si="0"/>
        <v>13</v>
      </c>
      <c r="O12" s="125">
        <f t="shared" si="0"/>
        <v>14</v>
      </c>
      <c r="P12" s="125">
        <f t="shared" si="0"/>
        <v>15</v>
      </c>
      <c r="Q12" s="125">
        <f t="shared" si="0"/>
        <v>16</v>
      </c>
    </row>
    <row r="13" spans="1:17" x14ac:dyDescent="0.2">
      <c r="A13" s="124"/>
      <c r="B13" s="124"/>
      <c r="C13" s="126" t="s">
        <v>154</v>
      </c>
      <c r="D13" s="125"/>
      <c r="E13" s="125"/>
      <c r="F13" s="98"/>
      <c r="G13" s="125"/>
      <c r="H13" s="125"/>
      <c r="I13" s="125"/>
      <c r="J13" s="125"/>
      <c r="K13" s="125"/>
      <c r="L13" s="125"/>
      <c r="M13" s="125"/>
      <c r="N13" s="125"/>
      <c r="O13" s="125"/>
      <c r="P13" s="125"/>
      <c r="Q13" s="127"/>
    </row>
    <row r="14" spans="1:17" ht="90" x14ac:dyDescent="0.2">
      <c r="A14" s="55">
        <f>IF(COUNTBLANK(B14)=1," ",COUNTA($B$13:B14))</f>
        <v>1</v>
      </c>
      <c r="B14" s="128" t="s">
        <v>25</v>
      </c>
      <c r="C14" s="129" t="s">
        <v>311</v>
      </c>
      <c r="D14" s="47" t="s">
        <v>143</v>
      </c>
      <c r="E14" s="130">
        <v>5</v>
      </c>
      <c r="F14" s="130"/>
      <c r="G14" s="71"/>
      <c r="H14" s="57"/>
      <c r="I14" s="71"/>
      <c r="J14" s="71"/>
      <c r="K14" s="71"/>
      <c r="L14" s="131"/>
      <c r="M14" s="132"/>
      <c r="N14" s="132"/>
      <c r="O14" s="132"/>
      <c r="P14" s="132"/>
      <c r="Q14" s="133"/>
    </row>
    <row r="15" spans="1:17" x14ac:dyDescent="0.2">
      <c r="A15" s="55">
        <f>IF(COUNTBLANK(B15)=1," ",COUNTA($B$13:B15))</f>
        <v>2</v>
      </c>
      <c r="B15" s="128" t="s">
        <v>25</v>
      </c>
      <c r="C15" s="129" t="s">
        <v>254</v>
      </c>
      <c r="D15" s="85" t="s">
        <v>131</v>
      </c>
      <c r="E15" s="130">
        <v>1</v>
      </c>
      <c r="F15" s="130"/>
      <c r="G15" s="71"/>
      <c r="H15" s="57"/>
      <c r="I15" s="71"/>
      <c r="J15" s="71"/>
      <c r="K15" s="71"/>
      <c r="L15" s="131"/>
      <c r="M15" s="132"/>
      <c r="N15" s="132"/>
      <c r="O15" s="132"/>
      <c r="P15" s="132"/>
      <c r="Q15" s="133"/>
    </row>
    <row r="16" spans="1:17" x14ac:dyDescent="0.2">
      <c r="A16" s="55">
        <f>IF(COUNTBLANK(B16)=1," ",COUNTA($B$13:B16))</f>
        <v>3</v>
      </c>
      <c r="B16" s="128" t="s">
        <v>25</v>
      </c>
      <c r="C16" s="129" t="s">
        <v>201</v>
      </c>
      <c r="D16" s="130" t="s">
        <v>27</v>
      </c>
      <c r="E16" s="130">
        <v>60</v>
      </c>
      <c r="F16" s="130"/>
      <c r="G16" s="71"/>
      <c r="H16" s="57"/>
      <c r="I16" s="71"/>
      <c r="J16" s="71"/>
      <c r="K16" s="71"/>
      <c r="L16" s="131"/>
      <c r="M16" s="132"/>
      <c r="N16" s="132"/>
      <c r="O16" s="132"/>
      <c r="P16" s="132"/>
      <c r="Q16" s="133"/>
    </row>
    <row r="17" spans="1:248" x14ac:dyDescent="0.2">
      <c r="A17" s="55">
        <f>IF(COUNTBLANK(B17)=1," ",COUNTA($B$13:B17))</f>
        <v>4</v>
      </c>
      <c r="B17" s="128" t="s">
        <v>25</v>
      </c>
      <c r="C17" s="134" t="s">
        <v>171</v>
      </c>
      <c r="D17" s="135" t="s">
        <v>32</v>
      </c>
      <c r="E17" s="130">
        <v>40</v>
      </c>
      <c r="F17" s="135"/>
      <c r="G17" s="130"/>
      <c r="H17" s="57"/>
      <c r="I17" s="130"/>
      <c r="J17" s="130"/>
      <c r="K17" s="130"/>
      <c r="L17" s="131"/>
      <c r="M17" s="132"/>
      <c r="N17" s="132"/>
      <c r="O17" s="132"/>
      <c r="P17" s="132"/>
      <c r="Q17" s="133"/>
      <c r="R17" s="400"/>
      <c r="S17" s="400"/>
    </row>
    <row r="18" spans="1:248" x14ac:dyDescent="0.2">
      <c r="A18" s="55">
        <f>IF(COUNTBLANK(B18)=1," ",COUNTA($B$13:B18))</f>
        <v>5</v>
      </c>
      <c r="B18" s="128" t="s">
        <v>25</v>
      </c>
      <c r="C18" s="134" t="s">
        <v>152</v>
      </c>
      <c r="D18" s="135" t="s">
        <v>27</v>
      </c>
      <c r="E18" s="130">
        <v>27</v>
      </c>
      <c r="F18" s="135"/>
      <c r="G18" s="130"/>
      <c r="H18" s="57"/>
      <c r="I18" s="130"/>
      <c r="J18" s="130"/>
      <c r="K18" s="130"/>
      <c r="L18" s="131"/>
      <c r="M18" s="132"/>
      <c r="N18" s="132"/>
      <c r="O18" s="132"/>
      <c r="P18" s="132"/>
      <c r="Q18" s="133"/>
      <c r="R18" s="400"/>
      <c r="S18" s="400"/>
    </row>
    <row r="19" spans="1:248" x14ac:dyDescent="0.2">
      <c r="A19" s="55">
        <f>IF(COUNTBLANK(B19)=1," ",COUNTA($B$13:B19))</f>
        <v>6</v>
      </c>
      <c r="B19" s="128" t="s">
        <v>25</v>
      </c>
      <c r="C19" s="134" t="s">
        <v>153</v>
      </c>
      <c r="D19" s="135" t="s">
        <v>32</v>
      </c>
      <c r="E19" s="130">
        <f>E17*1.25</f>
        <v>50</v>
      </c>
      <c r="F19" s="135"/>
      <c r="G19" s="130"/>
      <c r="H19" s="57"/>
      <c r="I19" s="130"/>
      <c r="J19" s="130"/>
      <c r="K19" s="130"/>
      <c r="L19" s="131"/>
      <c r="M19" s="132"/>
      <c r="N19" s="132"/>
      <c r="O19" s="132"/>
      <c r="P19" s="132"/>
      <c r="Q19" s="133"/>
    </row>
    <row r="20" spans="1:248" ht="22.5" x14ac:dyDescent="0.2">
      <c r="C20" s="340" t="s">
        <v>156</v>
      </c>
      <c r="D20" s="341"/>
      <c r="E20" s="342"/>
      <c r="F20" s="342"/>
      <c r="G20" s="343"/>
      <c r="H20" s="343"/>
      <c r="I20" s="343"/>
      <c r="J20" s="343"/>
      <c r="K20" s="343"/>
      <c r="L20" s="27"/>
      <c r="M20" s="344"/>
      <c r="N20" s="344"/>
      <c r="O20" s="344"/>
      <c r="P20" s="344"/>
      <c r="Q20" s="344"/>
    </row>
    <row r="21" spans="1:248" s="36" customFormat="1" x14ac:dyDescent="0.2">
      <c r="A21" s="72" t="str">
        <f>IF(COUNTBLANK(I21)=1," ",COUNTA($I21:I$126))</f>
        <v xml:space="preserve"> </v>
      </c>
      <c r="B21" s="27"/>
      <c r="C21" s="345"/>
      <c r="D21" s="345"/>
      <c r="E21" s="345"/>
      <c r="F21" s="345"/>
      <c r="G21" s="345"/>
      <c r="H21" s="345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27"/>
      <c r="AK21" s="27"/>
      <c r="AL21" s="27"/>
      <c r="AM21" s="27"/>
      <c r="AN21" s="27"/>
      <c r="AO21" s="27"/>
      <c r="AP21" s="27"/>
      <c r="AQ21" s="27"/>
      <c r="AR21" s="27"/>
      <c r="AS21" s="27"/>
      <c r="AT21" s="27"/>
      <c r="AU21" s="27"/>
      <c r="AV21" s="27"/>
      <c r="AW21" s="27"/>
      <c r="AX21" s="27"/>
      <c r="AY21" s="27"/>
      <c r="AZ21" s="27"/>
      <c r="BA21" s="27"/>
      <c r="BB21" s="27"/>
      <c r="BC21" s="27"/>
      <c r="BD21" s="27"/>
      <c r="BE21" s="27"/>
      <c r="BF21" s="27"/>
      <c r="BG21" s="27"/>
      <c r="BH21" s="27"/>
      <c r="BI21" s="27"/>
      <c r="BJ21" s="27"/>
      <c r="BK21" s="27"/>
      <c r="BL21" s="27"/>
      <c r="BM21" s="27"/>
      <c r="BN21" s="27"/>
      <c r="BO21" s="27"/>
      <c r="BP21" s="27"/>
      <c r="BQ21" s="27"/>
      <c r="BR21" s="27"/>
      <c r="BS21" s="27"/>
      <c r="BT21" s="27"/>
      <c r="BU21" s="27"/>
      <c r="BV21" s="27"/>
      <c r="BW21" s="27"/>
      <c r="BX21" s="27"/>
      <c r="BY21" s="27"/>
      <c r="BZ21" s="27"/>
      <c r="CA21" s="27"/>
      <c r="CB21" s="27"/>
      <c r="CC21" s="27"/>
      <c r="CD21" s="27"/>
      <c r="CE21" s="27"/>
      <c r="CF21" s="27"/>
      <c r="CG21" s="27"/>
      <c r="CH21" s="27"/>
      <c r="CI21" s="27"/>
      <c r="CJ21" s="27"/>
      <c r="CK21" s="27"/>
      <c r="CL21" s="27"/>
      <c r="CM21" s="27"/>
      <c r="CN21" s="27"/>
      <c r="CO21" s="27"/>
      <c r="CP21" s="27"/>
      <c r="CQ21" s="27"/>
      <c r="CR21" s="27"/>
      <c r="CS21" s="27"/>
      <c r="CT21" s="27"/>
      <c r="CU21" s="27"/>
      <c r="CV21" s="27"/>
      <c r="CW21" s="27"/>
      <c r="CX21" s="27"/>
      <c r="CY21" s="27"/>
      <c r="CZ21" s="27"/>
      <c r="DA21" s="27"/>
      <c r="DB21" s="27"/>
      <c r="DC21" s="27"/>
      <c r="DD21" s="27"/>
      <c r="DE21" s="27"/>
      <c r="DF21" s="27"/>
      <c r="DG21" s="27"/>
      <c r="DH21" s="27"/>
      <c r="DI21" s="27"/>
      <c r="DJ21" s="27"/>
      <c r="DK21" s="27"/>
      <c r="DL21" s="27"/>
      <c r="DM21" s="27"/>
      <c r="DN21" s="27"/>
      <c r="DO21" s="27"/>
      <c r="DP21" s="27"/>
      <c r="DQ21" s="27"/>
      <c r="DR21" s="27"/>
      <c r="DS21" s="27"/>
      <c r="DT21" s="27"/>
      <c r="DU21" s="27"/>
      <c r="DV21" s="27"/>
      <c r="DW21" s="27"/>
      <c r="DX21" s="27"/>
      <c r="DY21" s="27"/>
      <c r="DZ21" s="27"/>
      <c r="EA21" s="27"/>
      <c r="EB21" s="27"/>
      <c r="EC21" s="27"/>
      <c r="ED21" s="27"/>
      <c r="EE21" s="27"/>
      <c r="EF21" s="27"/>
      <c r="EG21" s="27"/>
      <c r="EH21" s="27"/>
      <c r="EI21" s="27"/>
      <c r="EJ21" s="27"/>
      <c r="EK21" s="27"/>
      <c r="EL21" s="27"/>
      <c r="EM21" s="27"/>
      <c r="EN21" s="27"/>
      <c r="EO21" s="27"/>
      <c r="EP21" s="27"/>
      <c r="EQ21" s="27"/>
      <c r="ER21" s="27"/>
      <c r="ES21" s="27"/>
      <c r="ET21" s="27"/>
      <c r="EU21" s="27"/>
      <c r="EV21" s="27"/>
      <c r="EW21" s="27"/>
      <c r="EX21" s="27"/>
      <c r="EY21" s="27"/>
      <c r="EZ21" s="27"/>
      <c r="FA21" s="27"/>
      <c r="FB21" s="27"/>
      <c r="FC21" s="27"/>
      <c r="FD21" s="27"/>
      <c r="FE21" s="27"/>
      <c r="FF21" s="27"/>
      <c r="FG21" s="27"/>
      <c r="FH21" s="27"/>
      <c r="FI21" s="27"/>
      <c r="FJ21" s="27"/>
      <c r="FK21" s="27"/>
      <c r="FL21" s="27"/>
      <c r="FM21" s="27"/>
      <c r="FN21" s="27"/>
      <c r="FO21" s="27"/>
      <c r="FP21" s="27"/>
      <c r="FQ21" s="27"/>
      <c r="FR21" s="27"/>
      <c r="FS21" s="27"/>
      <c r="FT21" s="27"/>
      <c r="FU21" s="27"/>
      <c r="FV21" s="27"/>
      <c r="FW21" s="27"/>
      <c r="FX21" s="27"/>
      <c r="FY21" s="27"/>
      <c r="FZ21" s="27"/>
      <c r="GA21" s="27"/>
      <c r="GB21" s="27"/>
      <c r="GC21" s="27"/>
      <c r="GD21" s="27"/>
      <c r="GE21" s="27"/>
      <c r="GF21" s="27"/>
      <c r="GG21" s="27"/>
      <c r="GH21" s="27"/>
      <c r="GI21" s="27"/>
      <c r="GJ21" s="27"/>
      <c r="GK21" s="27"/>
      <c r="GL21" s="27"/>
      <c r="GM21" s="27"/>
      <c r="GN21" s="27"/>
      <c r="GO21" s="27"/>
      <c r="GP21" s="27"/>
      <c r="GQ21" s="27"/>
      <c r="GR21" s="27"/>
      <c r="GS21" s="27"/>
      <c r="GT21" s="27"/>
      <c r="GU21" s="27"/>
      <c r="GV21" s="27"/>
      <c r="GW21" s="27"/>
      <c r="GX21" s="27"/>
      <c r="GY21" s="27"/>
      <c r="GZ21" s="27"/>
      <c r="HA21" s="27"/>
      <c r="HB21" s="27"/>
      <c r="HC21" s="27"/>
      <c r="HD21" s="27"/>
      <c r="HE21" s="27"/>
      <c r="HF21" s="27"/>
      <c r="HG21" s="27"/>
      <c r="HH21" s="27"/>
      <c r="HI21" s="27"/>
      <c r="HJ21" s="27"/>
      <c r="HK21" s="27"/>
      <c r="HL21" s="27"/>
      <c r="HM21" s="27"/>
      <c r="HN21" s="27"/>
      <c r="HO21" s="27"/>
      <c r="HP21" s="27"/>
      <c r="HQ21" s="27"/>
      <c r="HR21" s="27"/>
      <c r="HS21" s="27"/>
      <c r="HT21" s="27"/>
      <c r="HU21" s="27"/>
      <c r="HV21" s="27"/>
      <c r="HW21" s="27"/>
      <c r="HX21" s="27"/>
      <c r="HY21" s="27"/>
      <c r="HZ21" s="27"/>
      <c r="IA21" s="27"/>
      <c r="IB21" s="27"/>
      <c r="IC21" s="27"/>
      <c r="ID21" s="27"/>
      <c r="IE21" s="27"/>
      <c r="IF21" s="27"/>
      <c r="IG21" s="27"/>
      <c r="IH21" s="27"/>
      <c r="II21" s="27"/>
      <c r="IJ21" s="27"/>
      <c r="IK21" s="27"/>
      <c r="IL21" s="27"/>
      <c r="IM21" s="27"/>
      <c r="IN21" s="27"/>
    </row>
    <row r="22" spans="1:248" s="36" customFormat="1" x14ac:dyDescent="0.2">
      <c r="A22" s="27"/>
      <c r="B22" s="27"/>
      <c r="C22" s="346" t="str">
        <f>[3]KPDV!$B$31</f>
        <v>Sastādīja:</v>
      </c>
      <c r="D22" s="347"/>
      <c r="E22" s="348"/>
      <c r="F22" s="348"/>
      <c r="G22" s="345"/>
      <c r="H22" s="345"/>
      <c r="I22" s="27"/>
      <c r="J22" s="27"/>
      <c r="K22" s="27"/>
      <c r="L22" s="27"/>
      <c r="M22" s="27"/>
      <c r="N22" s="27"/>
      <c r="O22" s="27"/>
      <c r="P22" s="27"/>
      <c r="Q22" s="27"/>
      <c r="IN22" s="27"/>
    </row>
    <row r="23" spans="1:248" s="36" customFormat="1" x14ac:dyDescent="0.2">
      <c r="A23" s="27"/>
      <c r="B23" s="27"/>
      <c r="C23" s="346" t="str">
        <f>[3]KPDV!$B$32</f>
        <v>Tāme sastādīta</v>
      </c>
      <c r="D23" s="123"/>
      <c r="E23" s="278"/>
      <c r="F23" s="278"/>
      <c r="G23" s="345"/>
      <c r="H23" s="345"/>
      <c r="I23" s="27"/>
      <c r="J23" s="27"/>
      <c r="K23" s="27"/>
      <c r="L23" s="27"/>
      <c r="M23" s="27"/>
      <c r="N23" s="27"/>
      <c r="O23" s="27"/>
      <c r="P23" s="27"/>
      <c r="Q23" s="27"/>
      <c r="R23" s="75"/>
      <c r="S23" s="75"/>
      <c r="T23" s="75"/>
      <c r="U23" s="75"/>
      <c r="V23" s="75"/>
      <c r="W23" s="75"/>
      <c r="X23" s="75"/>
      <c r="Y23" s="75"/>
      <c r="Z23" s="75"/>
      <c r="AA23" s="75"/>
      <c r="AB23" s="75"/>
      <c r="AC23" s="75"/>
      <c r="AD23" s="75"/>
      <c r="AE23" s="75"/>
      <c r="AF23" s="75"/>
      <c r="AG23" s="75"/>
      <c r="AH23" s="75"/>
      <c r="AI23" s="75"/>
      <c r="AJ23" s="75"/>
      <c r="AK23" s="75"/>
      <c r="AL23" s="75"/>
      <c r="AM23" s="75"/>
      <c r="AN23" s="75"/>
      <c r="AO23" s="75"/>
      <c r="AP23" s="75"/>
      <c r="AQ23" s="75"/>
      <c r="AR23" s="75"/>
      <c r="AS23" s="75"/>
      <c r="AT23" s="75"/>
      <c r="AU23" s="75"/>
      <c r="AV23" s="75"/>
      <c r="AW23" s="75"/>
      <c r="AX23" s="75"/>
      <c r="AY23" s="75"/>
      <c r="AZ23" s="75"/>
      <c r="BA23" s="75"/>
      <c r="BB23" s="75"/>
      <c r="BC23" s="75"/>
      <c r="BD23" s="75"/>
      <c r="BE23" s="75"/>
      <c r="BF23" s="75"/>
      <c r="BG23" s="75"/>
      <c r="BH23" s="75"/>
      <c r="BI23" s="75"/>
      <c r="BJ23" s="75"/>
      <c r="BK23" s="75"/>
      <c r="BL23" s="75"/>
      <c r="BM23" s="75"/>
      <c r="BN23" s="75"/>
      <c r="BO23" s="75"/>
      <c r="BP23" s="75"/>
      <c r="BQ23" s="75"/>
      <c r="BR23" s="75"/>
      <c r="BS23" s="75"/>
      <c r="BT23" s="75"/>
      <c r="BU23" s="75"/>
      <c r="BV23" s="75"/>
      <c r="BW23" s="75"/>
      <c r="BX23" s="75"/>
      <c r="BY23" s="75"/>
      <c r="BZ23" s="75"/>
      <c r="CA23" s="75"/>
      <c r="CB23" s="75"/>
      <c r="CC23" s="75"/>
      <c r="CD23" s="75"/>
      <c r="CE23" s="75"/>
      <c r="CF23" s="75"/>
      <c r="CG23" s="75"/>
      <c r="CH23" s="75"/>
      <c r="CI23" s="75"/>
      <c r="CJ23" s="75"/>
      <c r="CK23" s="75"/>
      <c r="CL23" s="75"/>
      <c r="CM23" s="75"/>
      <c r="CN23" s="75"/>
      <c r="CO23" s="75"/>
      <c r="CP23" s="75"/>
      <c r="CQ23" s="75"/>
      <c r="CR23" s="75"/>
      <c r="CS23" s="75"/>
      <c r="CT23" s="75"/>
      <c r="CU23" s="75"/>
      <c r="CV23" s="75"/>
      <c r="CW23" s="75"/>
      <c r="CX23" s="75"/>
      <c r="CY23" s="75"/>
      <c r="CZ23" s="75"/>
      <c r="DA23" s="75"/>
      <c r="DB23" s="75"/>
      <c r="DC23" s="75"/>
      <c r="DD23" s="75"/>
      <c r="DE23" s="75"/>
      <c r="DF23" s="75"/>
      <c r="DG23" s="75"/>
      <c r="DH23" s="75"/>
      <c r="DI23" s="75"/>
      <c r="DJ23" s="75"/>
      <c r="DK23" s="75"/>
      <c r="DL23" s="75"/>
      <c r="DM23" s="75"/>
      <c r="DN23" s="75"/>
      <c r="DO23" s="75"/>
      <c r="DP23" s="75"/>
      <c r="DQ23" s="75"/>
      <c r="DR23" s="75"/>
      <c r="DS23" s="75"/>
      <c r="DT23" s="75"/>
      <c r="DU23" s="75"/>
      <c r="DV23" s="75"/>
      <c r="DW23" s="75"/>
      <c r="DX23" s="75"/>
      <c r="DY23" s="75"/>
      <c r="DZ23" s="75"/>
      <c r="EA23" s="75"/>
      <c r="EB23" s="75"/>
      <c r="EC23" s="75"/>
      <c r="ED23" s="75"/>
      <c r="EE23" s="75"/>
      <c r="EF23" s="75"/>
      <c r="EG23" s="75"/>
      <c r="EH23" s="75"/>
      <c r="EI23" s="75"/>
      <c r="EJ23" s="75"/>
      <c r="EK23" s="75"/>
      <c r="EL23" s="75"/>
      <c r="EM23" s="75"/>
      <c r="EN23" s="75"/>
      <c r="EO23" s="75"/>
      <c r="EP23" s="75"/>
      <c r="EQ23" s="75"/>
      <c r="ER23" s="75"/>
      <c r="ES23" s="75"/>
      <c r="ET23" s="75"/>
      <c r="EU23" s="75"/>
      <c r="EV23" s="75"/>
      <c r="EW23" s="75"/>
      <c r="EX23" s="75"/>
      <c r="EY23" s="75"/>
      <c r="EZ23" s="75"/>
      <c r="FA23" s="75"/>
      <c r="FB23" s="75"/>
      <c r="FC23" s="75"/>
      <c r="FD23" s="75"/>
      <c r="FE23" s="75"/>
      <c r="FF23" s="75"/>
      <c r="FG23" s="75"/>
      <c r="FH23" s="75"/>
      <c r="FI23" s="75"/>
      <c r="FJ23" s="75"/>
      <c r="FK23" s="75"/>
      <c r="FL23" s="75"/>
      <c r="FM23" s="75"/>
      <c r="FN23" s="75"/>
      <c r="FO23" s="75"/>
      <c r="FP23" s="75"/>
      <c r="FQ23" s="75"/>
      <c r="FR23" s="75"/>
      <c r="FS23" s="75"/>
      <c r="FT23" s="75"/>
      <c r="FU23" s="75"/>
      <c r="FV23" s="75"/>
      <c r="FW23" s="75"/>
      <c r="FX23" s="75"/>
      <c r="FY23" s="75"/>
      <c r="FZ23" s="75"/>
      <c r="GA23" s="75"/>
      <c r="GB23" s="75"/>
      <c r="GC23" s="75"/>
      <c r="GD23" s="75"/>
      <c r="GE23" s="75"/>
      <c r="GF23" s="75"/>
      <c r="GG23" s="75"/>
      <c r="GH23" s="75"/>
      <c r="GI23" s="75"/>
      <c r="GJ23" s="75"/>
      <c r="GK23" s="75"/>
      <c r="GL23" s="75"/>
      <c r="GM23" s="75"/>
      <c r="GN23" s="75"/>
      <c r="GO23" s="75"/>
      <c r="GP23" s="75"/>
      <c r="GQ23" s="75"/>
      <c r="GR23" s="75"/>
      <c r="GS23" s="75"/>
      <c r="GT23" s="75"/>
      <c r="GU23" s="75"/>
      <c r="GV23" s="75"/>
      <c r="GW23" s="75"/>
      <c r="GX23" s="75"/>
      <c r="GY23" s="75"/>
      <c r="GZ23" s="75"/>
      <c r="HA23" s="75"/>
      <c r="HB23" s="75"/>
      <c r="HC23" s="75"/>
      <c r="HD23" s="75"/>
      <c r="HE23" s="75"/>
      <c r="HF23" s="75"/>
      <c r="HG23" s="75"/>
      <c r="HH23" s="75"/>
      <c r="HI23" s="75"/>
      <c r="HJ23" s="75"/>
      <c r="HK23" s="75"/>
      <c r="HL23" s="75"/>
      <c r="HM23" s="75"/>
      <c r="HN23" s="75"/>
      <c r="HO23" s="75"/>
      <c r="HP23" s="75"/>
      <c r="HQ23" s="75"/>
      <c r="HR23" s="75"/>
      <c r="HS23" s="75"/>
      <c r="HT23" s="75"/>
      <c r="HU23" s="75"/>
      <c r="HV23" s="75"/>
      <c r="HW23" s="75"/>
      <c r="HX23" s="75"/>
      <c r="HY23" s="75"/>
      <c r="HZ23" s="75"/>
      <c r="IA23" s="75"/>
      <c r="IB23" s="75"/>
      <c r="IC23" s="75"/>
      <c r="ID23" s="75"/>
      <c r="IE23" s="75"/>
      <c r="IF23" s="75"/>
      <c r="IG23" s="75"/>
      <c r="IH23" s="75"/>
      <c r="II23" s="75"/>
      <c r="IJ23" s="75"/>
      <c r="IK23" s="75"/>
      <c r="IL23" s="75"/>
      <c r="IM23" s="75"/>
      <c r="IN23" s="75"/>
    </row>
    <row r="24" spans="1:248" s="36" customFormat="1" x14ac:dyDescent="0.2">
      <c r="A24" s="27"/>
      <c r="B24" s="27"/>
      <c r="C24" s="346"/>
      <c r="D24" s="123"/>
      <c r="E24" s="345"/>
      <c r="F24" s="345"/>
      <c r="G24" s="345"/>
      <c r="H24" s="345"/>
      <c r="I24" s="345"/>
      <c r="J24" s="345"/>
      <c r="K24" s="345"/>
      <c r="L24" s="345"/>
      <c r="M24" s="345"/>
      <c r="N24" s="345"/>
      <c r="O24" s="345"/>
      <c r="P24" s="345"/>
      <c r="Q24" s="27"/>
      <c r="R24" s="75"/>
      <c r="S24" s="75"/>
      <c r="T24" s="75"/>
      <c r="U24" s="75"/>
      <c r="V24" s="75"/>
      <c r="W24" s="75"/>
      <c r="X24" s="75"/>
      <c r="Y24" s="75"/>
      <c r="Z24" s="75"/>
      <c r="AA24" s="75"/>
      <c r="AB24" s="75"/>
      <c r="AC24" s="75"/>
      <c r="AD24" s="75"/>
      <c r="AE24" s="75"/>
      <c r="AF24" s="75"/>
      <c r="AG24" s="75"/>
      <c r="AH24" s="75"/>
      <c r="AI24" s="75"/>
      <c r="AJ24" s="75"/>
      <c r="AK24" s="75"/>
      <c r="AL24" s="75"/>
      <c r="AM24" s="75"/>
      <c r="AN24" s="75"/>
      <c r="AO24" s="75"/>
      <c r="AP24" s="75"/>
      <c r="AQ24" s="75"/>
      <c r="AR24" s="75"/>
      <c r="AS24" s="75"/>
      <c r="AT24" s="75"/>
      <c r="AU24" s="75"/>
      <c r="AV24" s="75"/>
      <c r="AW24" s="75"/>
      <c r="AX24" s="75"/>
      <c r="AY24" s="75"/>
      <c r="AZ24" s="75"/>
      <c r="BA24" s="75"/>
      <c r="BB24" s="75"/>
      <c r="BC24" s="75"/>
      <c r="BD24" s="75"/>
      <c r="BE24" s="75"/>
      <c r="BF24" s="75"/>
      <c r="BG24" s="75"/>
      <c r="BH24" s="75"/>
      <c r="BI24" s="75"/>
      <c r="BJ24" s="75"/>
      <c r="BK24" s="75"/>
      <c r="BL24" s="75"/>
      <c r="BM24" s="75"/>
      <c r="BN24" s="75"/>
      <c r="BO24" s="75"/>
      <c r="BP24" s="75"/>
      <c r="BQ24" s="75"/>
      <c r="BR24" s="75"/>
      <c r="BS24" s="75"/>
      <c r="BT24" s="75"/>
      <c r="BU24" s="75"/>
      <c r="BV24" s="75"/>
      <c r="BW24" s="75"/>
      <c r="BX24" s="75"/>
      <c r="BY24" s="75"/>
      <c r="BZ24" s="75"/>
      <c r="CA24" s="75"/>
      <c r="CB24" s="75"/>
      <c r="CC24" s="75"/>
      <c r="CD24" s="75"/>
      <c r="CE24" s="75"/>
      <c r="CF24" s="75"/>
      <c r="CG24" s="75"/>
      <c r="CH24" s="75"/>
      <c r="CI24" s="75"/>
      <c r="CJ24" s="75"/>
      <c r="CK24" s="75"/>
      <c r="CL24" s="75"/>
      <c r="CM24" s="75"/>
      <c r="CN24" s="75"/>
      <c r="CO24" s="75"/>
      <c r="CP24" s="75"/>
      <c r="CQ24" s="75"/>
      <c r="CR24" s="75"/>
      <c r="CS24" s="75"/>
      <c r="CT24" s="75"/>
      <c r="CU24" s="75"/>
      <c r="CV24" s="75"/>
      <c r="CW24" s="75"/>
      <c r="CX24" s="75"/>
      <c r="CY24" s="75"/>
      <c r="CZ24" s="75"/>
      <c r="DA24" s="75"/>
      <c r="DB24" s="75"/>
      <c r="DC24" s="75"/>
      <c r="DD24" s="75"/>
      <c r="DE24" s="75"/>
      <c r="DF24" s="75"/>
      <c r="DG24" s="75"/>
      <c r="DH24" s="75"/>
      <c r="DI24" s="75"/>
      <c r="DJ24" s="75"/>
      <c r="DK24" s="75"/>
      <c r="DL24" s="75"/>
      <c r="DM24" s="75"/>
      <c r="DN24" s="75"/>
      <c r="DO24" s="75"/>
      <c r="DP24" s="75"/>
      <c r="DQ24" s="75"/>
      <c r="DR24" s="75"/>
      <c r="DS24" s="75"/>
      <c r="DT24" s="75"/>
      <c r="DU24" s="75"/>
      <c r="DV24" s="75"/>
      <c r="DW24" s="75"/>
      <c r="DX24" s="75"/>
      <c r="DY24" s="75"/>
      <c r="DZ24" s="75"/>
      <c r="EA24" s="75"/>
      <c r="EB24" s="75"/>
      <c r="EC24" s="75"/>
      <c r="ED24" s="75"/>
      <c r="EE24" s="75"/>
      <c r="EF24" s="75"/>
      <c r="EG24" s="75"/>
      <c r="EH24" s="75"/>
      <c r="EI24" s="75"/>
      <c r="EJ24" s="75"/>
      <c r="EK24" s="75"/>
      <c r="EL24" s="75"/>
      <c r="EM24" s="75"/>
      <c r="EN24" s="75"/>
      <c r="EO24" s="75"/>
      <c r="EP24" s="75"/>
      <c r="EQ24" s="75"/>
      <c r="ER24" s="75"/>
      <c r="ES24" s="75"/>
      <c r="ET24" s="75"/>
      <c r="EU24" s="75"/>
      <c r="EV24" s="75"/>
      <c r="EW24" s="75"/>
      <c r="EX24" s="75"/>
      <c r="EY24" s="75"/>
      <c r="EZ24" s="75"/>
      <c r="FA24" s="75"/>
      <c r="FB24" s="75"/>
      <c r="FC24" s="75"/>
      <c r="FD24" s="75"/>
      <c r="FE24" s="75"/>
      <c r="FF24" s="75"/>
      <c r="FG24" s="75"/>
      <c r="FH24" s="75"/>
      <c r="FI24" s="75"/>
      <c r="FJ24" s="75"/>
      <c r="FK24" s="75"/>
      <c r="FL24" s="75"/>
      <c r="FM24" s="75"/>
      <c r="FN24" s="75"/>
      <c r="FO24" s="75"/>
      <c r="FP24" s="75"/>
      <c r="FQ24" s="75"/>
      <c r="FR24" s="75"/>
      <c r="FS24" s="75"/>
      <c r="FT24" s="75"/>
      <c r="FU24" s="75"/>
      <c r="FV24" s="75"/>
      <c r="FW24" s="75"/>
      <c r="FX24" s="75"/>
      <c r="FY24" s="75"/>
      <c r="FZ24" s="75"/>
      <c r="GA24" s="75"/>
      <c r="GB24" s="75"/>
      <c r="GC24" s="75"/>
      <c r="GD24" s="75"/>
      <c r="GE24" s="75"/>
      <c r="GF24" s="75"/>
      <c r="GG24" s="75"/>
      <c r="GH24" s="75"/>
      <c r="GI24" s="75"/>
      <c r="GJ24" s="75"/>
      <c r="GK24" s="75"/>
      <c r="GL24" s="75"/>
      <c r="GM24" s="75"/>
      <c r="GN24" s="75"/>
      <c r="GO24" s="75"/>
      <c r="GP24" s="75"/>
      <c r="GQ24" s="75"/>
      <c r="GR24" s="75"/>
      <c r="GS24" s="75"/>
      <c r="GT24" s="75"/>
      <c r="GU24" s="75"/>
      <c r="GV24" s="75"/>
      <c r="GW24" s="75"/>
      <c r="GX24" s="75"/>
      <c r="GY24" s="75"/>
      <c r="GZ24" s="75"/>
      <c r="HA24" s="75"/>
      <c r="HB24" s="75"/>
      <c r="HC24" s="75"/>
      <c r="HD24" s="75"/>
      <c r="HE24" s="75"/>
      <c r="HF24" s="75"/>
      <c r="HG24" s="75"/>
      <c r="HH24" s="75"/>
      <c r="HI24" s="75"/>
      <c r="HJ24" s="75"/>
      <c r="HK24" s="75"/>
      <c r="HL24" s="75"/>
      <c r="HM24" s="75"/>
      <c r="HN24" s="75"/>
      <c r="HO24" s="75"/>
      <c r="HP24" s="75"/>
      <c r="HQ24" s="75"/>
      <c r="HR24" s="75"/>
      <c r="HS24" s="75"/>
      <c r="HT24" s="75"/>
      <c r="HU24" s="75"/>
      <c r="HV24" s="75"/>
      <c r="HW24" s="75"/>
      <c r="HX24" s="75"/>
      <c r="HY24" s="75"/>
      <c r="HZ24" s="75"/>
      <c r="IA24" s="75"/>
      <c r="IB24" s="75"/>
      <c r="IC24" s="75"/>
      <c r="ID24" s="75"/>
      <c r="IE24" s="75"/>
      <c r="IF24" s="75"/>
      <c r="IG24" s="75"/>
      <c r="IH24" s="75"/>
      <c r="II24" s="75"/>
      <c r="IJ24" s="75"/>
      <c r="IK24" s="75"/>
      <c r="IL24" s="75"/>
      <c r="IM24" s="75"/>
      <c r="IN24" s="75"/>
    </row>
    <row r="25" spans="1:248" x14ac:dyDescent="0.2">
      <c r="C25" s="346" t="str">
        <f>[3]KPDV!$B$34</f>
        <v>Pārbaudīja:</v>
      </c>
      <c r="D25" s="347"/>
      <c r="E25" s="348"/>
      <c r="F25" s="348"/>
      <c r="G25" s="123"/>
      <c r="H25" s="123"/>
      <c r="I25" s="123"/>
      <c r="J25" s="123"/>
      <c r="K25" s="123"/>
      <c r="L25" s="123"/>
      <c r="M25" s="123"/>
      <c r="N25" s="123"/>
      <c r="O25" s="123"/>
      <c r="P25" s="123"/>
      <c r="Q25" s="27"/>
    </row>
    <row r="26" spans="1:248" x14ac:dyDescent="0.2">
      <c r="C26" s="346" t="str">
        <f>[3]KPDV!$B$35</f>
        <v>Sertifikāta Nr.:</v>
      </c>
      <c r="D26" s="347"/>
      <c r="E26" s="349"/>
      <c r="F26" s="349"/>
      <c r="G26" s="123"/>
      <c r="H26" s="123"/>
      <c r="I26" s="123"/>
      <c r="J26" s="123"/>
      <c r="K26" s="123"/>
      <c r="L26" s="123"/>
      <c r="M26" s="350"/>
      <c r="N26" s="123"/>
      <c r="O26" s="350"/>
      <c r="P26" s="123"/>
      <c r="Q26" s="27"/>
    </row>
    <row r="27" spans="1:248" x14ac:dyDescent="0.2">
      <c r="C27" s="27"/>
      <c r="D27" s="27"/>
      <c r="E27" s="27"/>
      <c r="F27" s="27"/>
      <c r="G27" s="27"/>
      <c r="H27" s="27"/>
      <c r="I27" s="351"/>
      <c r="J27" s="267"/>
      <c r="K27" s="267"/>
      <c r="L27" s="27"/>
      <c r="M27" s="27"/>
      <c r="N27" s="27"/>
      <c r="O27" s="267"/>
      <c r="P27" s="267"/>
      <c r="Q27" s="27"/>
    </row>
    <row r="28" spans="1:248" ht="12.75" x14ac:dyDescent="0.2">
      <c r="B28" s="352" t="s">
        <v>348</v>
      </c>
      <c r="C28" s="353"/>
      <c r="D28" s="354"/>
      <c r="E28" s="354"/>
      <c r="F28" s="354"/>
      <c r="G28" s="355"/>
      <c r="H28" s="354"/>
      <c r="I28" s="354"/>
      <c r="J28" s="354"/>
      <c r="K28" s="354"/>
      <c r="L28" s="354"/>
      <c r="M28" s="354"/>
      <c r="N28" s="354"/>
      <c r="O28" s="354"/>
      <c r="P28" s="354"/>
      <c r="Q28" s="354"/>
    </row>
    <row r="29" spans="1:248" x14ac:dyDescent="0.2">
      <c r="B29" s="374" t="s">
        <v>349</v>
      </c>
      <c r="C29" s="374"/>
      <c r="D29" s="374"/>
      <c r="E29" s="374"/>
      <c r="F29" s="374"/>
      <c r="G29" s="374"/>
      <c r="H29" s="374"/>
      <c r="I29" s="374"/>
      <c r="J29" s="374"/>
      <c r="K29" s="374"/>
      <c r="L29" s="374"/>
      <c r="M29" s="374"/>
      <c r="N29" s="374"/>
      <c r="O29" s="374"/>
      <c r="P29" s="374"/>
      <c r="Q29" s="374"/>
    </row>
    <row r="30" spans="1:248" x14ac:dyDescent="0.2">
      <c r="B30" s="374"/>
      <c r="C30" s="374"/>
      <c r="D30" s="374"/>
      <c r="E30" s="374"/>
      <c r="F30" s="374"/>
      <c r="G30" s="374"/>
      <c r="H30" s="374"/>
      <c r="I30" s="374"/>
      <c r="J30" s="374"/>
      <c r="K30" s="374"/>
      <c r="L30" s="374"/>
      <c r="M30" s="374"/>
      <c r="N30" s="374"/>
      <c r="O30" s="374"/>
      <c r="P30" s="374"/>
      <c r="Q30" s="374"/>
    </row>
    <row r="31" spans="1:248" x14ac:dyDescent="0.2">
      <c r="B31" s="374"/>
      <c r="C31" s="374"/>
      <c r="D31" s="374"/>
      <c r="E31" s="374"/>
      <c r="F31" s="374"/>
      <c r="G31" s="374"/>
      <c r="H31" s="374"/>
      <c r="I31" s="374"/>
      <c r="J31" s="374"/>
      <c r="K31" s="374"/>
      <c r="L31" s="374"/>
      <c r="M31" s="374"/>
      <c r="N31" s="374"/>
      <c r="O31" s="374"/>
      <c r="P31" s="374"/>
      <c r="Q31" s="374"/>
    </row>
  </sheetData>
  <sheetProtection selectLockedCells="1" selectUnlockedCells="1"/>
  <autoFilter ref="A12:Q41" xr:uid="{00000000-0009-0000-0000-000009000000}"/>
  <mergeCells count="14">
    <mergeCell ref="A10:A11"/>
    <mergeCell ref="B10:B11"/>
    <mergeCell ref="C10:C11"/>
    <mergeCell ref="D10:D11"/>
    <mergeCell ref="A1:G1"/>
    <mergeCell ref="A3:H3"/>
    <mergeCell ref="A4:H4"/>
    <mergeCell ref="A8:D8"/>
    <mergeCell ref="G8:J8"/>
    <mergeCell ref="B29:Q31"/>
    <mergeCell ref="E10:E11"/>
    <mergeCell ref="G10:L10"/>
    <mergeCell ref="M10:Q10"/>
    <mergeCell ref="R17:S18"/>
  </mergeCells>
  <pageMargins left="0.39374999999999999" right="0" top="0.59027777777777779" bottom="0.39374999999999999" header="0.51180555555555551" footer="0.51180555555555551"/>
  <pageSetup paperSize="9" firstPageNumber="0" orientation="landscape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92D050"/>
  </sheetPr>
  <dimension ref="A1:Q140"/>
  <sheetViews>
    <sheetView view="pageBreakPreview" topLeftCell="A103" zoomScale="85" zoomScaleNormal="100" zoomScaleSheetLayoutView="85" workbookViewId="0">
      <selection activeCell="C46" sqref="C46"/>
    </sheetView>
  </sheetViews>
  <sheetFormatPr defaultColWidth="9.140625" defaultRowHeight="11.25" x14ac:dyDescent="0.2"/>
  <cols>
    <col min="1" max="1" width="4.5703125" style="76" customWidth="1"/>
    <col min="2" max="2" width="3.85546875" style="76" customWidth="1"/>
    <col min="3" max="3" width="45.85546875" style="76" customWidth="1"/>
    <col min="4" max="4" width="3.5703125" style="93" customWidth="1"/>
    <col min="5" max="5" width="3.5703125" style="93" hidden="1" customWidth="1"/>
    <col min="6" max="6" width="5.140625" style="93" customWidth="1"/>
    <col min="7" max="7" width="6.5703125" style="76" customWidth="1"/>
    <col min="8" max="13" width="7.140625" style="76" customWidth="1"/>
    <col min="14" max="16" width="7.42578125" style="76" customWidth="1"/>
    <col min="17" max="16384" width="9.140625" style="76"/>
  </cols>
  <sheetData>
    <row r="1" spans="1:17" x14ac:dyDescent="0.2">
      <c r="A1" s="379" t="s">
        <v>11</v>
      </c>
      <c r="B1" s="379"/>
      <c r="C1" s="379"/>
      <c r="D1" s="379"/>
      <c r="E1" s="379"/>
      <c r="F1" s="379"/>
      <c r="G1" s="379"/>
      <c r="H1" s="26">
        <f>KPDV!A23</f>
        <v>9</v>
      </c>
      <c r="I1" s="26"/>
      <c r="J1" s="26"/>
      <c r="K1" s="26"/>
      <c r="L1" s="26"/>
      <c r="M1" s="26"/>
      <c r="N1" s="26"/>
      <c r="O1" s="26"/>
      <c r="P1" s="26"/>
    </row>
    <row r="2" spans="1:17" x14ac:dyDescent="0.2">
      <c r="A2" s="28"/>
      <c r="B2" s="28"/>
      <c r="C2" s="29" t="s">
        <v>340</v>
      </c>
      <c r="D2" s="26"/>
      <c r="E2" s="26"/>
      <c r="F2" s="26"/>
      <c r="G2" s="28"/>
      <c r="H2" s="28"/>
      <c r="I2" s="26"/>
      <c r="J2" s="26"/>
      <c r="K2" s="26"/>
      <c r="L2" s="26"/>
      <c r="M2" s="26"/>
      <c r="N2" s="26"/>
      <c r="O2" s="26"/>
      <c r="P2" s="26"/>
    </row>
    <row r="3" spans="1:17" x14ac:dyDescent="0.2">
      <c r="A3" s="364" t="str">
        <f>KPDV!A5</f>
        <v>Būves nosaukums: Daudzdzīvokļu dzīvojamā ēka</v>
      </c>
      <c r="B3" s="364"/>
      <c r="C3" s="364"/>
      <c r="D3" s="364"/>
      <c r="E3" s="364"/>
      <c r="F3" s="364"/>
      <c r="G3" s="364"/>
      <c r="H3" s="364"/>
      <c r="I3" s="30"/>
      <c r="J3" s="30"/>
      <c r="K3" s="30"/>
      <c r="L3" s="30"/>
      <c r="M3" s="31"/>
      <c r="N3" s="31"/>
      <c r="O3" s="31"/>
      <c r="P3" s="31"/>
    </row>
    <row r="4" spans="1:17" x14ac:dyDescent="0.2">
      <c r="A4" s="364" t="str">
        <f>KPDV!A6</f>
        <v>Objekta nosaukums: Dzīvojamās ēkas fasādes vienkāršota atjaunošana</v>
      </c>
      <c r="B4" s="364"/>
      <c r="C4" s="364"/>
      <c r="D4" s="364"/>
      <c r="E4" s="364"/>
      <c r="F4" s="364"/>
      <c r="G4" s="364"/>
      <c r="H4" s="364"/>
      <c r="I4" s="32"/>
      <c r="J4" s="32"/>
      <c r="K4" s="31"/>
      <c r="L4" s="31"/>
      <c r="M4" s="31"/>
      <c r="N4" s="31"/>
      <c r="O4" s="31"/>
      <c r="P4" s="31"/>
    </row>
    <row r="5" spans="1:17" x14ac:dyDescent="0.2">
      <c r="A5" s="33" t="str">
        <f>KPDV!A7</f>
        <v>Objekta adrese: Raiņa iela 18/20, Liepāja</v>
      </c>
      <c r="B5" s="33"/>
      <c r="C5" s="33"/>
      <c r="D5" s="32"/>
      <c r="E5" s="32"/>
      <c r="F5" s="94"/>
      <c r="G5" s="33"/>
      <c r="H5" s="33"/>
      <c r="I5" s="32"/>
      <c r="J5" s="32"/>
      <c r="K5" s="31"/>
      <c r="L5" s="31"/>
      <c r="M5" s="31"/>
      <c r="N5" s="31"/>
      <c r="O5" s="31"/>
      <c r="P5" s="31"/>
    </row>
    <row r="6" spans="1:17" x14ac:dyDescent="0.2">
      <c r="A6" s="33" t="str">
        <f>KPDV!A8</f>
        <v>Pasūtījuma Nr.: EA-78-16</v>
      </c>
      <c r="B6" s="33"/>
      <c r="C6" s="33"/>
      <c r="D6" s="32"/>
      <c r="E6" s="32"/>
      <c r="F6" s="32"/>
      <c r="G6" s="33"/>
      <c r="H6" s="33"/>
      <c r="I6" s="32"/>
      <c r="J6" s="32"/>
      <c r="K6" s="31"/>
      <c r="L6" s="31"/>
      <c r="M6" s="31"/>
      <c r="N6" s="31"/>
      <c r="O6" s="31"/>
      <c r="P6" s="31"/>
    </row>
    <row r="7" spans="1:17" x14ac:dyDescent="0.2">
      <c r="A7" s="33"/>
      <c r="B7" s="33"/>
      <c r="C7" s="33"/>
      <c r="D7" s="32"/>
      <c r="E7" s="32"/>
      <c r="F7" s="32"/>
      <c r="G7" s="33"/>
      <c r="H7" s="33"/>
      <c r="I7" s="32"/>
      <c r="J7" s="32"/>
      <c r="K7" s="31"/>
      <c r="L7" s="31"/>
      <c r="M7" s="31"/>
      <c r="N7" s="31"/>
      <c r="O7" s="31"/>
      <c r="P7" s="31"/>
    </row>
    <row r="8" spans="1:17" x14ac:dyDescent="0.2">
      <c r="A8" s="380" t="s">
        <v>341</v>
      </c>
      <c r="B8" s="380"/>
      <c r="C8" s="380"/>
      <c r="D8" s="380"/>
      <c r="E8" s="21"/>
      <c r="F8" s="35" t="s">
        <v>84</v>
      </c>
      <c r="G8" s="381" t="s">
        <v>14</v>
      </c>
      <c r="H8" s="381"/>
      <c r="I8" s="381"/>
      <c r="J8" s="381"/>
      <c r="K8" s="36"/>
      <c r="L8" s="36"/>
      <c r="M8" s="36"/>
      <c r="N8" s="36" t="s">
        <v>15</v>
      </c>
      <c r="O8" s="36"/>
      <c r="P8" s="37">
        <f>P131</f>
        <v>0</v>
      </c>
    </row>
    <row r="9" spans="1:17" x14ac:dyDescent="0.2">
      <c r="A9" s="77"/>
      <c r="B9" s="77"/>
      <c r="C9" s="78"/>
      <c r="D9" s="95"/>
      <c r="E9" s="95"/>
      <c r="F9" s="95"/>
      <c r="J9" s="79"/>
      <c r="K9" s="80"/>
      <c r="L9" s="80"/>
      <c r="P9" s="327" t="str">
        <f>dat</f>
        <v>Tāme sastādīta .gada</v>
      </c>
    </row>
    <row r="10" spans="1:17" x14ac:dyDescent="0.2">
      <c r="A10" s="376" t="s">
        <v>17</v>
      </c>
      <c r="B10" s="376" t="s">
        <v>18</v>
      </c>
      <c r="C10" s="377" t="s">
        <v>19</v>
      </c>
      <c r="D10" s="378" t="s">
        <v>20</v>
      </c>
      <c r="E10" s="96"/>
      <c r="F10" s="376" t="s">
        <v>21</v>
      </c>
      <c r="G10" s="375" t="s">
        <v>22</v>
      </c>
      <c r="H10" s="375"/>
      <c r="I10" s="375"/>
      <c r="J10" s="375"/>
      <c r="K10" s="375"/>
      <c r="L10" s="375"/>
      <c r="M10" s="375" t="s">
        <v>23</v>
      </c>
      <c r="N10" s="375"/>
      <c r="O10" s="375"/>
      <c r="P10" s="375"/>
    </row>
    <row r="11" spans="1:17" ht="72" customHeight="1" x14ac:dyDescent="0.2">
      <c r="A11" s="376"/>
      <c r="B11" s="376"/>
      <c r="C11" s="377"/>
      <c r="D11" s="378"/>
      <c r="E11" s="96" t="s">
        <v>170</v>
      </c>
      <c r="F11" s="376"/>
      <c r="G11" s="328" t="s">
        <v>342</v>
      </c>
      <c r="H11" s="329" t="s">
        <v>343</v>
      </c>
      <c r="I11" s="329" t="s">
        <v>344</v>
      </c>
      <c r="J11" s="329" t="s">
        <v>345</v>
      </c>
      <c r="K11" s="329" t="s">
        <v>346</v>
      </c>
      <c r="L11" s="330" t="s">
        <v>333</v>
      </c>
      <c r="M11" s="328" t="s">
        <v>24</v>
      </c>
      <c r="N11" s="329" t="s">
        <v>344</v>
      </c>
      <c r="O11" s="329" t="s">
        <v>345</v>
      </c>
      <c r="P11" s="331" t="s">
        <v>346</v>
      </c>
      <c r="Q11" s="338" t="s">
        <v>347</v>
      </c>
    </row>
    <row r="12" spans="1:17" x14ac:dyDescent="0.2">
      <c r="A12" s="81">
        <v>1</v>
      </c>
      <c r="B12" s="81">
        <f>A12+1</f>
        <v>2</v>
      </c>
      <c r="C12" s="97">
        <f>B12+1</f>
        <v>3</v>
      </c>
      <c r="D12" s="81">
        <f>C12+1</f>
        <v>4</v>
      </c>
      <c r="E12" s="81"/>
      <c r="F12" s="81">
        <f>D12+1</f>
        <v>5</v>
      </c>
      <c r="G12" s="81">
        <f>F12+1</f>
        <v>6</v>
      </c>
      <c r="H12" s="81">
        <f t="shared" ref="H12:P12" si="0">G12+1</f>
        <v>7</v>
      </c>
      <c r="I12" s="81">
        <f t="shared" si="0"/>
        <v>8</v>
      </c>
      <c r="J12" s="83">
        <f t="shared" si="0"/>
        <v>9</v>
      </c>
      <c r="K12" s="81">
        <f t="shared" si="0"/>
        <v>10</v>
      </c>
      <c r="L12" s="81">
        <f t="shared" si="0"/>
        <v>11</v>
      </c>
      <c r="M12" s="81">
        <f t="shared" si="0"/>
        <v>12</v>
      </c>
      <c r="N12" s="81">
        <f t="shared" si="0"/>
        <v>13</v>
      </c>
      <c r="O12" s="81">
        <f t="shared" si="0"/>
        <v>14</v>
      </c>
      <c r="P12" s="332">
        <f t="shared" si="0"/>
        <v>15</v>
      </c>
      <c r="Q12" s="120"/>
    </row>
    <row r="13" spans="1:17" x14ac:dyDescent="0.2">
      <c r="A13" s="50"/>
      <c r="B13" s="50"/>
      <c r="C13" s="47" t="s">
        <v>203</v>
      </c>
      <c r="D13" s="50"/>
      <c r="E13" s="50"/>
      <c r="F13" s="50"/>
      <c r="Q13" s="120"/>
    </row>
    <row r="14" spans="1:17" x14ac:dyDescent="0.2">
      <c r="A14" s="47">
        <v>1</v>
      </c>
      <c r="B14" s="47"/>
      <c r="C14" s="49" t="s">
        <v>204</v>
      </c>
      <c r="D14" s="85" t="s">
        <v>131</v>
      </c>
      <c r="E14" s="50"/>
      <c r="F14" s="50">
        <v>1</v>
      </c>
      <c r="G14" s="98"/>
      <c r="H14" s="98"/>
      <c r="I14" s="98"/>
      <c r="J14" s="99"/>
      <c r="K14" s="98"/>
      <c r="L14" s="100"/>
      <c r="M14" s="100"/>
      <c r="N14" s="100"/>
      <c r="O14" s="100"/>
      <c r="P14" s="333"/>
      <c r="Q14" s="120"/>
    </row>
    <row r="15" spans="1:17" x14ac:dyDescent="0.2">
      <c r="A15" s="47">
        <f>A14+1</f>
        <v>2</v>
      </c>
      <c r="B15" s="47"/>
      <c r="C15" s="49" t="s">
        <v>205</v>
      </c>
      <c r="D15" s="50" t="s">
        <v>27</v>
      </c>
      <c r="E15" s="50"/>
      <c r="F15" s="50">
        <v>24</v>
      </c>
      <c r="G15" s="98"/>
      <c r="H15" s="98"/>
      <c r="I15" s="98"/>
      <c r="J15" s="99"/>
      <c r="K15" s="98"/>
      <c r="L15" s="100"/>
      <c r="M15" s="100"/>
      <c r="N15" s="100"/>
      <c r="O15" s="100"/>
      <c r="P15" s="333"/>
      <c r="Q15" s="120"/>
    </row>
    <row r="16" spans="1:17" x14ac:dyDescent="0.2">
      <c r="A16" s="47">
        <f t="shared" ref="A16:A47" si="1">A15+1</f>
        <v>3</v>
      </c>
      <c r="B16" s="47"/>
      <c r="C16" s="49" t="s">
        <v>206</v>
      </c>
      <c r="D16" s="50" t="s">
        <v>27</v>
      </c>
      <c r="E16" s="50"/>
      <c r="F16" s="50">
        <v>72</v>
      </c>
      <c r="G16" s="98"/>
      <c r="H16" s="98"/>
      <c r="I16" s="98"/>
      <c r="J16" s="99"/>
      <c r="K16" s="98"/>
      <c r="L16" s="100"/>
      <c r="M16" s="100"/>
      <c r="N16" s="100"/>
      <c r="O16" s="100"/>
      <c r="P16" s="333"/>
      <c r="Q16" s="120"/>
    </row>
    <row r="17" spans="1:17" x14ac:dyDescent="0.2">
      <c r="A17" s="47">
        <f t="shared" si="1"/>
        <v>4</v>
      </c>
      <c r="B17" s="47"/>
      <c r="C17" s="49" t="s">
        <v>207</v>
      </c>
      <c r="D17" s="50" t="s">
        <v>27</v>
      </c>
      <c r="E17" s="50"/>
      <c r="F17" s="50">
        <v>12</v>
      </c>
      <c r="G17" s="98"/>
      <c r="H17" s="98"/>
      <c r="I17" s="98"/>
      <c r="J17" s="99"/>
      <c r="K17" s="98"/>
      <c r="L17" s="100"/>
      <c r="M17" s="100"/>
      <c r="N17" s="100"/>
      <c r="O17" s="100"/>
      <c r="P17" s="333"/>
      <c r="Q17" s="120"/>
    </row>
    <row r="18" spans="1:17" x14ac:dyDescent="0.2">
      <c r="A18" s="47">
        <f t="shared" si="1"/>
        <v>5</v>
      </c>
      <c r="B18" s="47"/>
      <c r="C18" s="49" t="s">
        <v>208</v>
      </c>
      <c r="D18" s="50" t="s">
        <v>27</v>
      </c>
      <c r="E18" s="50"/>
      <c r="F18" s="50">
        <v>8</v>
      </c>
      <c r="G18" s="98"/>
      <c r="H18" s="98"/>
      <c r="I18" s="98"/>
      <c r="J18" s="99"/>
      <c r="K18" s="98"/>
      <c r="L18" s="100"/>
      <c r="M18" s="100"/>
      <c r="N18" s="100"/>
      <c r="O18" s="100"/>
      <c r="P18" s="333"/>
      <c r="Q18" s="120"/>
    </row>
    <row r="19" spans="1:17" x14ac:dyDescent="0.2">
      <c r="A19" s="47">
        <f t="shared" si="1"/>
        <v>6</v>
      </c>
      <c r="B19" s="47"/>
      <c r="C19" s="49" t="s">
        <v>209</v>
      </c>
      <c r="D19" s="50" t="s">
        <v>143</v>
      </c>
      <c r="E19" s="50"/>
      <c r="F19" s="50">
        <v>2</v>
      </c>
      <c r="G19" s="98"/>
      <c r="H19" s="98"/>
      <c r="I19" s="98"/>
      <c r="J19" s="99"/>
      <c r="K19" s="98"/>
      <c r="L19" s="100"/>
      <c r="M19" s="100"/>
      <c r="N19" s="100"/>
      <c r="O19" s="100"/>
      <c r="P19" s="333"/>
      <c r="Q19" s="120"/>
    </row>
    <row r="20" spans="1:17" x14ac:dyDescent="0.2">
      <c r="A20" s="47">
        <f t="shared" si="1"/>
        <v>7</v>
      </c>
      <c r="B20" s="47"/>
      <c r="C20" s="49" t="s">
        <v>210</v>
      </c>
      <c r="D20" s="50" t="s">
        <v>143</v>
      </c>
      <c r="E20" s="50"/>
      <c r="F20" s="50">
        <v>8</v>
      </c>
      <c r="G20" s="98"/>
      <c r="H20" s="98"/>
      <c r="I20" s="98"/>
      <c r="J20" s="99"/>
      <c r="K20" s="98"/>
      <c r="L20" s="100"/>
      <c r="M20" s="100"/>
      <c r="N20" s="100"/>
      <c r="O20" s="100"/>
      <c r="P20" s="333"/>
      <c r="Q20" s="120"/>
    </row>
    <row r="21" spans="1:17" ht="33.75" x14ac:dyDescent="0.2">
      <c r="A21" s="47">
        <f t="shared" si="1"/>
        <v>8</v>
      </c>
      <c r="B21" s="47"/>
      <c r="C21" s="69" t="s">
        <v>301</v>
      </c>
      <c r="D21" s="50" t="s">
        <v>143</v>
      </c>
      <c r="E21" s="50"/>
      <c r="F21" s="50">
        <v>2</v>
      </c>
      <c r="G21" s="98"/>
      <c r="H21" s="98"/>
      <c r="I21" s="98"/>
      <c r="J21" s="99"/>
      <c r="K21" s="98"/>
      <c r="L21" s="100"/>
      <c r="M21" s="100"/>
      <c r="N21" s="100"/>
      <c r="O21" s="100"/>
      <c r="P21" s="333"/>
      <c r="Q21" s="120"/>
    </row>
    <row r="22" spans="1:17" ht="33.75" x14ac:dyDescent="0.2">
      <c r="A22" s="47">
        <f t="shared" si="1"/>
        <v>9</v>
      </c>
      <c r="B22" s="47"/>
      <c r="C22" s="69" t="s">
        <v>302</v>
      </c>
      <c r="D22" s="50" t="s">
        <v>143</v>
      </c>
      <c r="E22" s="50"/>
      <c r="F22" s="50">
        <v>2</v>
      </c>
      <c r="G22" s="101"/>
      <c r="H22" s="98"/>
      <c r="I22" s="101"/>
      <c r="J22" s="101"/>
      <c r="K22" s="101"/>
      <c r="L22" s="100"/>
      <c r="M22" s="100"/>
      <c r="N22" s="100"/>
      <c r="O22" s="100"/>
      <c r="P22" s="333"/>
      <c r="Q22" s="120"/>
    </row>
    <row r="23" spans="1:17" x14ac:dyDescent="0.2">
      <c r="A23" s="47">
        <f t="shared" si="1"/>
        <v>10</v>
      </c>
      <c r="B23" s="47"/>
      <c r="C23" s="49" t="s">
        <v>211</v>
      </c>
      <c r="D23" s="50" t="s">
        <v>143</v>
      </c>
      <c r="E23" s="50"/>
      <c r="F23" s="50">
        <v>4</v>
      </c>
      <c r="G23" s="101"/>
      <c r="H23" s="98"/>
      <c r="I23" s="101"/>
      <c r="J23" s="101"/>
      <c r="K23" s="101"/>
      <c r="L23" s="100"/>
      <c r="M23" s="100"/>
      <c r="N23" s="100"/>
      <c r="O23" s="100"/>
      <c r="P23" s="333"/>
      <c r="Q23" s="120"/>
    </row>
    <row r="24" spans="1:17" x14ac:dyDescent="0.2">
      <c r="A24" s="47">
        <f t="shared" si="1"/>
        <v>11</v>
      </c>
      <c r="B24" s="47"/>
      <c r="C24" s="49" t="s">
        <v>212</v>
      </c>
      <c r="D24" s="50" t="s">
        <v>143</v>
      </c>
      <c r="E24" s="50"/>
      <c r="F24" s="50">
        <v>4</v>
      </c>
      <c r="G24" s="101"/>
      <c r="H24" s="98"/>
      <c r="I24" s="101"/>
      <c r="J24" s="101"/>
      <c r="K24" s="101"/>
      <c r="L24" s="100"/>
      <c r="M24" s="100"/>
      <c r="N24" s="100"/>
      <c r="O24" s="100"/>
      <c r="P24" s="333"/>
      <c r="Q24" s="120"/>
    </row>
    <row r="25" spans="1:17" x14ac:dyDescent="0.2">
      <c r="A25" s="47">
        <f t="shared" si="1"/>
        <v>12</v>
      </c>
      <c r="B25" s="47"/>
      <c r="C25" s="49" t="s">
        <v>213</v>
      </c>
      <c r="D25" s="50" t="s">
        <v>143</v>
      </c>
      <c r="E25" s="50"/>
      <c r="F25" s="50">
        <v>2</v>
      </c>
      <c r="G25" s="101"/>
      <c r="H25" s="98"/>
      <c r="I25" s="101"/>
      <c r="J25" s="101"/>
      <c r="K25" s="101"/>
      <c r="L25" s="100"/>
      <c r="M25" s="100"/>
      <c r="N25" s="100"/>
      <c r="O25" s="100"/>
      <c r="P25" s="333"/>
      <c r="Q25" s="120"/>
    </row>
    <row r="26" spans="1:17" x14ac:dyDescent="0.2">
      <c r="A26" s="47">
        <f t="shared" si="1"/>
        <v>13</v>
      </c>
      <c r="B26" s="47"/>
      <c r="C26" s="49" t="s">
        <v>214</v>
      </c>
      <c r="D26" s="50" t="s">
        <v>143</v>
      </c>
      <c r="E26" s="50"/>
      <c r="F26" s="50">
        <v>8</v>
      </c>
      <c r="G26" s="101"/>
      <c r="H26" s="98"/>
      <c r="I26" s="101"/>
      <c r="J26" s="101"/>
      <c r="K26" s="101"/>
      <c r="L26" s="100"/>
      <c r="M26" s="100"/>
      <c r="N26" s="100"/>
      <c r="O26" s="100"/>
      <c r="P26" s="333"/>
      <c r="Q26" s="120"/>
    </row>
    <row r="27" spans="1:17" x14ac:dyDescent="0.2">
      <c r="A27" s="47">
        <f t="shared" si="1"/>
        <v>14</v>
      </c>
      <c r="B27" s="47"/>
      <c r="C27" s="49" t="s">
        <v>215</v>
      </c>
      <c r="D27" s="50" t="s">
        <v>143</v>
      </c>
      <c r="E27" s="50"/>
      <c r="F27" s="50">
        <v>4</v>
      </c>
      <c r="G27" s="98"/>
      <c r="H27" s="98"/>
      <c r="I27" s="101"/>
      <c r="J27" s="101"/>
      <c r="K27" s="101"/>
      <c r="L27" s="100"/>
      <c r="M27" s="100"/>
      <c r="N27" s="100"/>
      <c r="O27" s="100"/>
      <c r="P27" s="333"/>
      <c r="Q27" s="120"/>
    </row>
    <row r="28" spans="1:17" x14ac:dyDescent="0.2">
      <c r="A28" s="47">
        <f t="shared" si="1"/>
        <v>15</v>
      </c>
      <c r="B28" s="47"/>
      <c r="C28" s="49" t="s">
        <v>216</v>
      </c>
      <c r="D28" s="50" t="s">
        <v>143</v>
      </c>
      <c r="E28" s="50"/>
      <c r="F28" s="50">
        <v>4</v>
      </c>
      <c r="G28" s="98"/>
      <c r="H28" s="98"/>
      <c r="I28" s="101"/>
      <c r="J28" s="101"/>
      <c r="K28" s="101"/>
      <c r="L28" s="100"/>
      <c r="M28" s="100"/>
      <c r="N28" s="100"/>
      <c r="O28" s="100"/>
      <c r="P28" s="333"/>
      <c r="Q28" s="120"/>
    </row>
    <row r="29" spans="1:17" x14ac:dyDescent="0.2">
      <c r="A29" s="47">
        <f t="shared" si="1"/>
        <v>16</v>
      </c>
      <c r="B29" s="47"/>
      <c r="C29" s="49" t="s">
        <v>217</v>
      </c>
      <c r="D29" s="50" t="s">
        <v>143</v>
      </c>
      <c r="E29" s="102"/>
      <c r="F29" s="102">
        <v>12</v>
      </c>
      <c r="G29" s="98"/>
      <c r="H29" s="98"/>
      <c r="I29" s="101"/>
      <c r="J29" s="101"/>
      <c r="K29" s="101"/>
      <c r="L29" s="100"/>
      <c r="M29" s="100"/>
      <c r="N29" s="100"/>
      <c r="O29" s="100"/>
      <c r="P29" s="333"/>
      <c r="Q29" s="120"/>
    </row>
    <row r="30" spans="1:17" x14ac:dyDescent="0.2">
      <c r="A30" s="47">
        <f t="shared" si="1"/>
        <v>17</v>
      </c>
      <c r="B30" s="47"/>
      <c r="C30" s="69" t="s">
        <v>218</v>
      </c>
      <c r="D30" s="50" t="s">
        <v>143</v>
      </c>
      <c r="E30" s="50"/>
      <c r="F30" s="50">
        <v>4</v>
      </c>
      <c r="G30" s="98"/>
      <c r="H30" s="98"/>
      <c r="I30" s="101"/>
      <c r="J30" s="101"/>
      <c r="K30" s="101"/>
      <c r="L30" s="100"/>
      <c r="M30" s="100"/>
      <c r="N30" s="100"/>
      <c r="O30" s="100"/>
      <c r="P30" s="333"/>
      <c r="Q30" s="120"/>
    </row>
    <row r="31" spans="1:17" ht="33.75" x14ac:dyDescent="0.2">
      <c r="A31" s="47">
        <f t="shared" si="1"/>
        <v>18</v>
      </c>
      <c r="B31" s="47"/>
      <c r="C31" s="69" t="s">
        <v>375</v>
      </c>
      <c r="D31" s="50" t="s">
        <v>143</v>
      </c>
      <c r="E31" s="50"/>
      <c r="F31" s="50">
        <v>4</v>
      </c>
      <c r="G31" s="98"/>
      <c r="H31" s="98"/>
      <c r="I31" s="101"/>
      <c r="J31" s="101"/>
      <c r="K31" s="101"/>
      <c r="L31" s="100"/>
      <c r="M31" s="100"/>
      <c r="N31" s="100"/>
      <c r="O31" s="100"/>
      <c r="P31" s="333"/>
      <c r="Q31" s="120"/>
    </row>
    <row r="32" spans="1:17" ht="33.75" x14ac:dyDescent="0.2">
      <c r="A32" s="47">
        <f t="shared" si="1"/>
        <v>19</v>
      </c>
      <c r="B32" s="47"/>
      <c r="C32" s="69" t="s">
        <v>376</v>
      </c>
      <c r="D32" s="50" t="s">
        <v>143</v>
      </c>
      <c r="E32" s="50"/>
      <c r="F32" s="50">
        <v>8</v>
      </c>
      <c r="G32" s="98"/>
      <c r="H32" s="98"/>
      <c r="I32" s="101"/>
      <c r="J32" s="101"/>
      <c r="K32" s="101"/>
      <c r="L32" s="100"/>
      <c r="M32" s="100"/>
      <c r="N32" s="100"/>
      <c r="O32" s="100"/>
      <c r="P32" s="333"/>
      <c r="Q32" s="120"/>
    </row>
    <row r="33" spans="1:17" ht="33.75" x14ac:dyDescent="0.2">
      <c r="A33" s="47">
        <f t="shared" si="1"/>
        <v>20</v>
      </c>
      <c r="B33" s="47"/>
      <c r="C33" s="69" t="s">
        <v>377</v>
      </c>
      <c r="D33" s="50" t="s">
        <v>143</v>
      </c>
      <c r="E33" s="50"/>
      <c r="F33" s="50">
        <v>4</v>
      </c>
      <c r="G33" s="98"/>
      <c r="H33" s="98"/>
      <c r="I33" s="101"/>
      <c r="J33" s="101"/>
      <c r="K33" s="101"/>
      <c r="L33" s="100"/>
      <c r="M33" s="100"/>
      <c r="N33" s="100"/>
      <c r="O33" s="100"/>
      <c r="P33" s="333"/>
      <c r="Q33" s="120"/>
    </row>
    <row r="34" spans="1:17" ht="22.5" x14ac:dyDescent="0.2">
      <c r="A34" s="47">
        <f t="shared" si="1"/>
        <v>21</v>
      </c>
      <c r="B34" s="47"/>
      <c r="C34" s="69" t="s">
        <v>378</v>
      </c>
      <c r="D34" s="50" t="s">
        <v>27</v>
      </c>
      <c r="E34" s="50"/>
      <c r="F34" s="50">
        <v>24</v>
      </c>
      <c r="G34" s="98"/>
      <c r="H34" s="98"/>
      <c r="I34" s="101"/>
      <c r="J34" s="101"/>
      <c r="K34" s="101"/>
      <c r="L34" s="100"/>
      <c r="M34" s="100"/>
      <c r="N34" s="100"/>
      <c r="O34" s="100"/>
      <c r="P34" s="333"/>
      <c r="Q34" s="120"/>
    </row>
    <row r="35" spans="1:17" ht="22.5" x14ac:dyDescent="0.2">
      <c r="A35" s="47">
        <f t="shared" si="1"/>
        <v>22</v>
      </c>
      <c r="B35" s="47"/>
      <c r="C35" s="69" t="s">
        <v>219</v>
      </c>
      <c r="D35" s="50" t="s">
        <v>27</v>
      </c>
      <c r="E35" s="50"/>
      <c r="F35" s="50">
        <v>44</v>
      </c>
      <c r="G35" s="98"/>
      <c r="H35" s="98"/>
      <c r="I35" s="101"/>
      <c r="J35" s="101"/>
      <c r="K35" s="101"/>
      <c r="L35" s="100"/>
      <c r="M35" s="100"/>
      <c r="N35" s="100"/>
      <c r="O35" s="100"/>
      <c r="P35" s="333"/>
      <c r="Q35" s="120"/>
    </row>
    <row r="36" spans="1:17" ht="22.5" x14ac:dyDescent="0.2">
      <c r="A36" s="47">
        <f t="shared" si="1"/>
        <v>23</v>
      </c>
      <c r="B36" s="47"/>
      <c r="C36" s="69" t="s">
        <v>220</v>
      </c>
      <c r="D36" s="50" t="s">
        <v>27</v>
      </c>
      <c r="E36" s="50"/>
      <c r="F36" s="50">
        <v>28</v>
      </c>
      <c r="G36" s="98"/>
      <c r="H36" s="98"/>
      <c r="I36" s="101"/>
      <c r="J36" s="101"/>
      <c r="K36" s="101"/>
      <c r="L36" s="100"/>
      <c r="M36" s="100"/>
      <c r="N36" s="100"/>
      <c r="O36" s="100"/>
      <c r="P36" s="333"/>
      <c r="Q36" s="120"/>
    </row>
    <row r="37" spans="1:17" ht="22.5" x14ac:dyDescent="0.2">
      <c r="A37" s="47">
        <f t="shared" si="1"/>
        <v>24</v>
      </c>
      <c r="B37" s="47"/>
      <c r="C37" s="69" t="s">
        <v>221</v>
      </c>
      <c r="D37" s="50" t="s">
        <v>27</v>
      </c>
      <c r="E37" s="50"/>
      <c r="F37" s="50">
        <v>12</v>
      </c>
      <c r="G37" s="98"/>
      <c r="H37" s="98"/>
      <c r="I37" s="101"/>
      <c r="J37" s="101"/>
      <c r="K37" s="101"/>
      <c r="L37" s="100"/>
      <c r="M37" s="100"/>
      <c r="N37" s="100"/>
      <c r="O37" s="100"/>
      <c r="P37" s="333"/>
      <c r="Q37" s="120"/>
    </row>
    <row r="38" spans="1:17" ht="22.5" x14ac:dyDescent="0.2">
      <c r="A38" s="47">
        <f t="shared" si="1"/>
        <v>25</v>
      </c>
      <c r="B38" s="47"/>
      <c r="C38" s="69" t="s">
        <v>222</v>
      </c>
      <c r="D38" s="50" t="s">
        <v>27</v>
      </c>
      <c r="E38" s="50"/>
      <c r="F38" s="50">
        <v>8</v>
      </c>
      <c r="G38" s="98"/>
      <c r="H38" s="98"/>
      <c r="I38" s="101"/>
      <c r="J38" s="101"/>
      <c r="K38" s="101"/>
      <c r="L38" s="100"/>
      <c r="M38" s="100"/>
      <c r="N38" s="100"/>
      <c r="O38" s="100"/>
      <c r="P38" s="333"/>
      <c r="Q38" s="120"/>
    </row>
    <row r="39" spans="1:17" x14ac:dyDescent="0.2">
      <c r="A39" s="47">
        <f t="shared" si="1"/>
        <v>26</v>
      </c>
      <c r="B39" s="47"/>
      <c r="C39" s="69" t="s">
        <v>159</v>
      </c>
      <c r="D39" s="50" t="s">
        <v>41</v>
      </c>
      <c r="E39" s="50"/>
      <c r="F39" s="50">
        <v>12</v>
      </c>
      <c r="G39" s="98"/>
      <c r="H39" s="98"/>
      <c r="I39" s="101"/>
      <c r="J39" s="101"/>
      <c r="K39" s="101"/>
      <c r="L39" s="100"/>
      <c r="M39" s="100"/>
      <c r="N39" s="100"/>
      <c r="O39" s="100"/>
      <c r="P39" s="333"/>
      <c r="Q39" s="120"/>
    </row>
    <row r="40" spans="1:17" x14ac:dyDescent="0.2">
      <c r="A40" s="47">
        <f t="shared" si="1"/>
        <v>27</v>
      </c>
      <c r="B40" s="47"/>
      <c r="C40" s="69" t="s">
        <v>160</v>
      </c>
      <c r="D40" s="85" t="s">
        <v>131</v>
      </c>
      <c r="E40" s="50"/>
      <c r="F40" s="50">
        <v>1</v>
      </c>
      <c r="G40" s="98"/>
      <c r="H40" s="98"/>
      <c r="I40" s="101"/>
      <c r="J40" s="101"/>
      <c r="K40" s="101"/>
      <c r="L40" s="100"/>
      <c r="M40" s="100"/>
      <c r="N40" s="100"/>
      <c r="O40" s="100"/>
      <c r="P40" s="333"/>
      <c r="Q40" s="120"/>
    </row>
    <row r="41" spans="1:17" x14ac:dyDescent="0.2">
      <c r="A41" s="47">
        <f t="shared" si="1"/>
        <v>28</v>
      </c>
      <c r="B41" s="47"/>
      <c r="C41" s="69" t="s">
        <v>169</v>
      </c>
      <c r="D41" s="85" t="s">
        <v>131</v>
      </c>
      <c r="E41" s="50"/>
      <c r="F41" s="50">
        <v>1</v>
      </c>
      <c r="G41" s="98"/>
      <c r="H41" s="98"/>
      <c r="I41" s="101"/>
      <c r="J41" s="101"/>
      <c r="K41" s="101"/>
      <c r="L41" s="100"/>
      <c r="M41" s="100"/>
      <c r="N41" s="100"/>
      <c r="O41" s="100"/>
      <c r="P41" s="333"/>
      <c r="Q41" s="120"/>
    </row>
    <row r="42" spans="1:17" ht="22.5" x14ac:dyDescent="0.2">
      <c r="A42" s="47">
        <f t="shared" si="1"/>
        <v>29</v>
      </c>
      <c r="B42" s="47"/>
      <c r="C42" s="69" t="s">
        <v>162</v>
      </c>
      <c r="D42" s="85" t="s">
        <v>131</v>
      </c>
      <c r="E42" s="50"/>
      <c r="F42" s="50">
        <v>1</v>
      </c>
      <c r="G42" s="98"/>
      <c r="H42" s="98"/>
      <c r="I42" s="101"/>
      <c r="J42" s="101"/>
      <c r="K42" s="101"/>
      <c r="L42" s="100"/>
      <c r="M42" s="100"/>
      <c r="N42" s="100"/>
      <c r="O42" s="100"/>
      <c r="P42" s="333"/>
      <c r="Q42" s="120"/>
    </row>
    <row r="43" spans="1:17" x14ac:dyDescent="0.2">
      <c r="A43" s="47"/>
      <c r="B43" s="47"/>
      <c r="C43" s="103" t="s">
        <v>163</v>
      </c>
      <c r="D43" s="85" t="s">
        <v>131</v>
      </c>
      <c r="E43" s="50"/>
      <c r="F43" s="104"/>
      <c r="G43" s="98"/>
      <c r="H43" s="98"/>
      <c r="I43" s="101"/>
      <c r="J43" s="101"/>
      <c r="K43" s="101"/>
      <c r="L43" s="100"/>
      <c r="M43" s="100"/>
      <c r="N43" s="100"/>
      <c r="O43" s="100"/>
      <c r="P43" s="333"/>
      <c r="Q43" s="120"/>
    </row>
    <row r="44" spans="1:17" ht="22.5" x14ac:dyDescent="0.2">
      <c r="A44" s="47">
        <f t="shared" si="1"/>
        <v>1</v>
      </c>
      <c r="B44" s="50"/>
      <c r="C44" s="69" t="s">
        <v>379</v>
      </c>
      <c r="D44" s="85" t="s">
        <v>131</v>
      </c>
      <c r="E44" s="50">
        <v>1</v>
      </c>
      <c r="F44" s="50">
        <v>24</v>
      </c>
      <c r="G44" s="98"/>
      <c r="H44" s="98"/>
      <c r="I44" s="101"/>
      <c r="J44" s="101"/>
      <c r="K44" s="101"/>
      <c r="L44" s="100"/>
      <c r="M44" s="100"/>
      <c r="N44" s="100"/>
      <c r="O44" s="100"/>
      <c r="P44" s="333"/>
      <c r="Q44" s="120"/>
    </row>
    <row r="45" spans="1:17" ht="22.5" x14ac:dyDescent="0.2">
      <c r="A45" s="47">
        <f t="shared" si="1"/>
        <v>2</v>
      </c>
      <c r="B45" s="104"/>
      <c r="C45" s="105" t="s">
        <v>223</v>
      </c>
      <c r="D45" s="85" t="s">
        <v>131</v>
      </c>
      <c r="E45" s="104">
        <v>1</v>
      </c>
      <c r="F45" s="104">
        <v>24</v>
      </c>
      <c r="G45" s="98"/>
      <c r="H45" s="98"/>
      <c r="I45" s="101"/>
      <c r="J45" s="101"/>
      <c r="K45" s="101"/>
      <c r="L45" s="100"/>
      <c r="M45" s="100"/>
      <c r="N45" s="100"/>
      <c r="O45" s="100"/>
      <c r="P45" s="333"/>
      <c r="Q45" s="120"/>
    </row>
    <row r="46" spans="1:17" ht="22.5" x14ac:dyDescent="0.2">
      <c r="A46" s="47">
        <f t="shared" si="1"/>
        <v>3</v>
      </c>
      <c r="B46" s="104"/>
      <c r="C46" s="105" t="s">
        <v>164</v>
      </c>
      <c r="D46" s="85" t="s">
        <v>131</v>
      </c>
      <c r="E46" s="104">
        <v>1</v>
      </c>
      <c r="F46" s="104">
        <v>24</v>
      </c>
      <c r="G46" s="98"/>
      <c r="H46" s="98"/>
      <c r="I46" s="101"/>
      <c r="J46" s="101"/>
      <c r="K46" s="101"/>
      <c r="L46" s="100"/>
      <c r="M46" s="100"/>
      <c r="N46" s="100"/>
      <c r="O46" s="100"/>
      <c r="P46" s="333"/>
      <c r="Q46" s="120"/>
    </row>
    <row r="47" spans="1:17" x14ac:dyDescent="0.2">
      <c r="A47" s="47">
        <f t="shared" si="1"/>
        <v>4</v>
      </c>
      <c r="B47" s="104"/>
      <c r="C47" s="105" t="s">
        <v>165</v>
      </c>
      <c r="D47" s="85" t="s">
        <v>131</v>
      </c>
      <c r="E47" s="104">
        <v>1</v>
      </c>
      <c r="F47" s="104">
        <v>24</v>
      </c>
      <c r="G47" s="98"/>
      <c r="H47" s="98"/>
      <c r="I47" s="101"/>
      <c r="J47" s="101"/>
      <c r="K47" s="101"/>
      <c r="L47" s="100"/>
      <c r="M47" s="100"/>
      <c r="N47" s="100"/>
      <c r="O47" s="100"/>
      <c r="P47" s="333"/>
      <c r="Q47" s="120"/>
    </row>
    <row r="48" spans="1:17" ht="21" x14ac:dyDescent="0.2">
      <c r="A48" s="50"/>
      <c r="B48" s="50"/>
      <c r="C48" s="106" t="s">
        <v>224</v>
      </c>
      <c r="D48" s="55"/>
      <c r="E48" s="55"/>
      <c r="F48" s="47"/>
      <c r="G48" s="98"/>
      <c r="H48" s="98"/>
      <c r="I48" s="101"/>
      <c r="J48" s="101"/>
      <c r="K48" s="101"/>
      <c r="L48" s="100"/>
      <c r="M48" s="100"/>
      <c r="N48" s="100"/>
      <c r="O48" s="100"/>
      <c r="P48" s="333"/>
      <c r="Q48" s="120"/>
    </row>
    <row r="49" spans="1:17" ht="101.25" x14ac:dyDescent="0.2">
      <c r="A49" s="50">
        <v>1</v>
      </c>
      <c r="B49" s="92"/>
      <c r="C49" s="107" t="s">
        <v>249</v>
      </c>
      <c r="D49" s="85" t="s">
        <v>131</v>
      </c>
      <c r="E49" s="104">
        <v>1</v>
      </c>
      <c r="F49" s="104">
        <v>24</v>
      </c>
      <c r="G49" s="98"/>
      <c r="H49" s="98"/>
      <c r="I49" s="101"/>
      <c r="J49" s="101"/>
      <c r="K49" s="101"/>
      <c r="L49" s="100"/>
      <c r="M49" s="100"/>
      <c r="N49" s="100"/>
      <c r="O49" s="100"/>
      <c r="P49" s="333"/>
      <c r="Q49" s="120"/>
    </row>
    <row r="50" spans="1:17" ht="22.5" x14ac:dyDescent="0.2">
      <c r="A50" s="50">
        <v>2</v>
      </c>
      <c r="B50" s="92"/>
      <c r="C50" s="108" t="s">
        <v>303</v>
      </c>
      <c r="D50" s="58" t="s">
        <v>143</v>
      </c>
      <c r="E50" s="50">
        <v>1</v>
      </c>
      <c r="F50" s="50">
        <v>24</v>
      </c>
      <c r="G50" s="98"/>
      <c r="H50" s="98"/>
      <c r="I50" s="101"/>
      <c r="J50" s="101"/>
      <c r="K50" s="101"/>
      <c r="L50" s="100"/>
      <c r="M50" s="100"/>
      <c r="N50" s="100"/>
      <c r="O50" s="100"/>
      <c r="P50" s="333"/>
      <c r="Q50" s="120"/>
    </row>
    <row r="51" spans="1:17" x14ac:dyDescent="0.2">
      <c r="A51" s="50">
        <v>3</v>
      </c>
      <c r="B51" s="92"/>
      <c r="C51" s="109" t="s">
        <v>166</v>
      </c>
      <c r="D51" s="58" t="s">
        <v>143</v>
      </c>
      <c r="E51" s="104">
        <v>2</v>
      </c>
      <c r="F51" s="104">
        <v>48</v>
      </c>
      <c r="G51" s="98"/>
      <c r="H51" s="98"/>
      <c r="I51" s="101"/>
      <c r="J51" s="101"/>
      <c r="K51" s="101"/>
      <c r="L51" s="100"/>
      <c r="M51" s="100"/>
      <c r="N51" s="100"/>
      <c r="O51" s="100"/>
      <c r="P51" s="333"/>
      <c r="Q51" s="120"/>
    </row>
    <row r="52" spans="1:17" x14ac:dyDescent="0.2">
      <c r="A52" s="50">
        <v>4</v>
      </c>
      <c r="B52" s="92"/>
      <c r="C52" s="109" t="s">
        <v>167</v>
      </c>
      <c r="D52" s="58" t="s">
        <v>143</v>
      </c>
      <c r="E52" s="50">
        <v>1</v>
      </c>
      <c r="F52" s="50">
        <v>24</v>
      </c>
      <c r="G52" s="98"/>
      <c r="H52" s="98"/>
      <c r="I52" s="101"/>
      <c r="J52" s="101"/>
      <c r="K52" s="101"/>
      <c r="L52" s="100"/>
      <c r="M52" s="100"/>
      <c r="N52" s="100"/>
      <c r="O52" s="100"/>
      <c r="P52" s="333"/>
      <c r="Q52" s="120"/>
    </row>
    <row r="53" spans="1:17" x14ac:dyDescent="0.2">
      <c r="A53" s="50">
        <v>5</v>
      </c>
      <c r="B53" s="92"/>
      <c r="C53" s="109" t="s">
        <v>159</v>
      </c>
      <c r="D53" s="58" t="s">
        <v>41</v>
      </c>
      <c r="E53" s="50">
        <v>0.1</v>
      </c>
      <c r="F53" s="50">
        <v>2.4</v>
      </c>
      <c r="G53" s="98"/>
      <c r="H53" s="98"/>
      <c r="I53" s="101"/>
      <c r="J53" s="101"/>
      <c r="K53" s="101"/>
      <c r="L53" s="100"/>
      <c r="M53" s="100"/>
      <c r="N53" s="100"/>
      <c r="O53" s="100"/>
      <c r="P53" s="333"/>
      <c r="Q53" s="120"/>
    </row>
    <row r="54" spans="1:17" x14ac:dyDescent="0.2">
      <c r="A54" s="50">
        <v>6</v>
      </c>
      <c r="B54" s="92"/>
      <c r="C54" s="109" t="s">
        <v>160</v>
      </c>
      <c r="D54" s="85" t="s">
        <v>131</v>
      </c>
      <c r="E54" s="104">
        <v>1</v>
      </c>
      <c r="F54" s="104">
        <v>24</v>
      </c>
      <c r="G54" s="98"/>
      <c r="H54" s="98"/>
      <c r="I54" s="101"/>
      <c r="J54" s="101"/>
      <c r="K54" s="101"/>
      <c r="L54" s="100"/>
      <c r="M54" s="100"/>
      <c r="N54" s="100"/>
      <c r="O54" s="100"/>
      <c r="P54" s="333"/>
      <c r="Q54" s="120"/>
    </row>
    <row r="55" spans="1:17" x14ac:dyDescent="0.2">
      <c r="A55" s="50">
        <v>7</v>
      </c>
      <c r="B55" s="92"/>
      <c r="C55" s="109" t="s">
        <v>161</v>
      </c>
      <c r="D55" s="85" t="s">
        <v>131</v>
      </c>
      <c r="E55" s="50">
        <v>1</v>
      </c>
      <c r="F55" s="50">
        <v>24</v>
      </c>
      <c r="G55" s="98"/>
      <c r="H55" s="98"/>
      <c r="I55" s="101"/>
      <c r="J55" s="101"/>
      <c r="K55" s="101"/>
      <c r="L55" s="100"/>
      <c r="M55" s="100"/>
      <c r="N55" s="100"/>
      <c r="O55" s="100"/>
      <c r="P55" s="333"/>
      <c r="Q55" s="120"/>
    </row>
    <row r="56" spans="1:17" ht="22.5" x14ac:dyDescent="0.2">
      <c r="A56" s="50">
        <v>8</v>
      </c>
      <c r="B56" s="92"/>
      <c r="C56" s="109" t="s">
        <v>225</v>
      </c>
      <c r="D56" s="85" t="s">
        <v>131</v>
      </c>
      <c r="E56" s="50">
        <v>1</v>
      </c>
      <c r="F56" s="50">
        <v>24</v>
      </c>
      <c r="G56" s="98"/>
      <c r="H56" s="98"/>
      <c r="I56" s="101"/>
      <c r="J56" s="101"/>
      <c r="K56" s="101"/>
      <c r="L56" s="100"/>
      <c r="M56" s="100"/>
      <c r="N56" s="100"/>
      <c r="O56" s="100"/>
      <c r="P56" s="333"/>
      <c r="Q56" s="120"/>
    </row>
    <row r="57" spans="1:17" ht="22.5" x14ac:dyDescent="0.2">
      <c r="A57" s="50">
        <v>9</v>
      </c>
      <c r="B57" s="92"/>
      <c r="C57" s="109" t="s">
        <v>226</v>
      </c>
      <c r="D57" s="58" t="s">
        <v>32</v>
      </c>
      <c r="E57" s="50">
        <v>1</v>
      </c>
      <c r="F57" s="50">
        <v>24</v>
      </c>
      <c r="G57" s="98"/>
      <c r="H57" s="98"/>
      <c r="I57" s="101"/>
      <c r="J57" s="101"/>
      <c r="K57" s="101"/>
      <c r="L57" s="100"/>
      <c r="M57" s="100"/>
      <c r="N57" s="100"/>
      <c r="O57" s="100"/>
      <c r="P57" s="333"/>
      <c r="Q57" s="120"/>
    </row>
    <row r="58" spans="1:17" x14ac:dyDescent="0.2">
      <c r="A58" s="50"/>
      <c r="B58" s="50"/>
      <c r="C58" s="103" t="s">
        <v>227</v>
      </c>
      <c r="D58" s="50"/>
      <c r="E58" s="50"/>
      <c r="F58" s="50"/>
      <c r="G58" s="78"/>
      <c r="H58" s="78"/>
      <c r="I58" s="110"/>
      <c r="J58" s="110"/>
      <c r="K58" s="110"/>
      <c r="L58" s="100"/>
      <c r="M58" s="100"/>
      <c r="N58" s="100"/>
      <c r="O58" s="100"/>
      <c r="P58" s="333"/>
      <c r="Q58" s="120"/>
    </row>
    <row r="59" spans="1:17" x14ac:dyDescent="0.2">
      <c r="A59" s="50"/>
      <c r="B59" s="50"/>
      <c r="C59" s="47" t="s">
        <v>228</v>
      </c>
      <c r="D59" s="50"/>
      <c r="E59" s="50"/>
      <c r="F59" s="50"/>
      <c r="G59" s="98"/>
      <c r="H59" s="98"/>
      <c r="I59" s="98"/>
      <c r="J59" s="98"/>
      <c r="K59" s="101"/>
      <c r="L59" s="100"/>
      <c r="M59" s="100"/>
      <c r="N59" s="100"/>
      <c r="O59" s="100"/>
      <c r="P59" s="333"/>
      <c r="Q59" s="120"/>
    </row>
    <row r="60" spans="1:17" x14ac:dyDescent="0.2">
      <c r="A60" s="47">
        <v>1</v>
      </c>
      <c r="B60" s="47"/>
      <c r="C60" s="69" t="s">
        <v>158</v>
      </c>
      <c r="D60" s="85" t="s">
        <v>131</v>
      </c>
      <c r="E60" s="50">
        <v>1</v>
      </c>
      <c r="F60" s="50">
        <v>6</v>
      </c>
      <c r="G60" s="98"/>
      <c r="H60" s="98"/>
      <c r="I60" s="98"/>
      <c r="J60" s="98"/>
      <c r="K60" s="101"/>
      <c r="L60" s="100"/>
      <c r="M60" s="100"/>
      <c r="N60" s="100"/>
      <c r="O60" s="100"/>
      <c r="P60" s="333"/>
      <c r="Q60" s="120"/>
    </row>
    <row r="61" spans="1:17" ht="45" x14ac:dyDescent="0.2">
      <c r="A61" s="50">
        <v>2</v>
      </c>
      <c r="B61" s="50"/>
      <c r="C61" s="55" t="s">
        <v>308</v>
      </c>
      <c r="D61" s="85" t="s">
        <v>131</v>
      </c>
      <c r="E61" s="50">
        <v>1</v>
      </c>
      <c r="F61" s="50">
        <v>6</v>
      </c>
      <c r="G61" s="98"/>
      <c r="H61" s="98"/>
      <c r="I61" s="101"/>
      <c r="J61" s="101"/>
      <c r="K61" s="101"/>
      <c r="L61" s="100"/>
      <c r="M61" s="100"/>
      <c r="N61" s="100"/>
      <c r="O61" s="100"/>
      <c r="P61" s="333"/>
      <c r="Q61" s="120"/>
    </row>
    <row r="62" spans="1:17" ht="45" x14ac:dyDescent="0.2">
      <c r="A62" s="50">
        <v>3</v>
      </c>
      <c r="B62" s="50"/>
      <c r="C62" s="55" t="s">
        <v>306</v>
      </c>
      <c r="D62" s="85" t="s">
        <v>131</v>
      </c>
      <c r="E62" s="50">
        <v>1</v>
      </c>
      <c r="F62" s="50">
        <v>6</v>
      </c>
      <c r="G62" s="98"/>
      <c r="H62" s="98"/>
      <c r="I62" s="101"/>
      <c r="J62" s="101"/>
      <c r="K62" s="101"/>
      <c r="L62" s="100"/>
      <c r="M62" s="100"/>
      <c r="N62" s="100"/>
      <c r="O62" s="100"/>
      <c r="P62" s="333"/>
      <c r="Q62" s="120"/>
    </row>
    <row r="63" spans="1:17" ht="45" x14ac:dyDescent="0.2">
      <c r="A63" s="47">
        <v>4</v>
      </c>
      <c r="B63" s="47"/>
      <c r="C63" s="55" t="s">
        <v>310</v>
      </c>
      <c r="D63" s="85" t="s">
        <v>131</v>
      </c>
      <c r="E63" s="50">
        <v>1</v>
      </c>
      <c r="F63" s="50">
        <v>6</v>
      </c>
      <c r="G63" s="111"/>
      <c r="H63" s="111"/>
      <c r="I63" s="111"/>
      <c r="J63" s="111"/>
      <c r="K63" s="112"/>
      <c r="L63" s="113"/>
      <c r="M63" s="113"/>
      <c r="N63" s="113"/>
      <c r="O63" s="113"/>
      <c r="P63" s="334"/>
      <c r="Q63" s="120"/>
    </row>
    <row r="64" spans="1:17" ht="33.75" x14ac:dyDescent="0.2">
      <c r="A64" s="50">
        <v>5</v>
      </c>
      <c r="B64" s="50"/>
      <c r="C64" s="108" t="s">
        <v>304</v>
      </c>
      <c r="D64" s="85" t="s">
        <v>131</v>
      </c>
      <c r="E64" s="50">
        <v>3</v>
      </c>
      <c r="F64" s="50">
        <v>18</v>
      </c>
      <c r="G64" s="98"/>
      <c r="H64" s="98"/>
      <c r="I64" s="98"/>
      <c r="J64" s="98"/>
      <c r="K64" s="101"/>
      <c r="L64" s="100"/>
      <c r="M64" s="100"/>
      <c r="N64" s="100"/>
      <c r="O64" s="100"/>
      <c r="P64" s="333"/>
      <c r="Q64" s="120"/>
    </row>
    <row r="65" spans="1:17" ht="33.75" x14ac:dyDescent="0.2">
      <c r="A65" s="50">
        <v>6</v>
      </c>
      <c r="B65" s="50"/>
      <c r="C65" s="55" t="s">
        <v>305</v>
      </c>
      <c r="D65" s="50" t="s">
        <v>143</v>
      </c>
      <c r="E65" s="50">
        <v>3</v>
      </c>
      <c r="F65" s="50">
        <v>18</v>
      </c>
      <c r="G65" s="98"/>
      <c r="H65" s="98"/>
      <c r="I65" s="98"/>
      <c r="J65" s="98"/>
      <c r="K65" s="101"/>
      <c r="L65" s="100"/>
      <c r="M65" s="100"/>
      <c r="N65" s="100"/>
      <c r="O65" s="100"/>
      <c r="P65" s="333"/>
      <c r="Q65" s="120"/>
    </row>
    <row r="66" spans="1:17" ht="22.5" x14ac:dyDescent="0.2">
      <c r="A66" s="47">
        <v>7</v>
      </c>
      <c r="B66" s="47"/>
      <c r="C66" s="55" t="s">
        <v>229</v>
      </c>
      <c r="D66" s="50" t="s">
        <v>27</v>
      </c>
      <c r="E66" s="50">
        <v>56</v>
      </c>
      <c r="F66" s="50">
        <v>336</v>
      </c>
      <c r="G66" s="110"/>
      <c r="H66" s="110"/>
      <c r="I66" s="110"/>
      <c r="J66" s="110"/>
      <c r="K66" s="110"/>
      <c r="L66" s="100"/>
      <c r="M66" s="100"/>
      <c r="N66" s="100"/>
      <c r="O66" s="100"/>
      <c r="P66" s="333"/>
      <c r="Q66" s="120"/>
    </row>
    <row r="67" spans="1:17" x14ac:dyDescent="0.2">
      <c r="A67" s="50">
        <v>8</v>
      </c>
      <c r="B67" s="50"/>
      <c r="C67" s="55" t="s">
        <v>230</v>
      </c>
      <c r="D67" s="50" t="s">
        <v>143</v>
      </c>
      <c r="E67" s="50">
        <v>18</v>
      </c>
      <c r="F67" s="50">
        <v>108</v>
      </c>
      <c r="G67" s="98"/>
      <c r="H67" s="101"/>
      <c r="I67" s="98"/>
      <c r="J67" s="98"/>
      <c r="K67" s="101"/>
      <c r="L67" s="100"/>
      <c r="M67" s="100"/>
      <c r="N67" s="100"/>
      <c r="O67" s="100"/>
      <c r="P67" s="333"/>
      <c r="Q67" s="120"/>
    </row>
    <row r="68" spans="1:17" x14ac:dyDescent="0.2">
      <c r="A68" s="50">
        <v>9</v>
      </c>
      <c r="B68" s="50"/>
      <c r="C68" s="55" t="s">
        <v>231</v>
      </c>
      <c r="D68" s="50" t="s">
        <v>143</v>
      </c>
      <c r="E68" s="50">
        <v>4</v>
      </c>
      <c r="F68" s="50">
        <v>24</v>
      </c>
      <c r="G68" s="98"/>
      <c r="H68" s="101"/>
      <c r="I68" s="98"/>
      <c r="J68" s="98"/>
      <c r="K68" s="101"/>
      <c r="L68" s="100"/>
      <c r="M68" s="100"/>
      <c r="N68" s="100"/>
      <c r="O68" s="100"/>
      <c r="P68" s="333"/>
      <c r="Q68" s="120"/>
    </row>
    <row r="69" spans="1:17" x14ac:dyDescent="0.2">
      <c r="A69" s="47">
        <v>10</v>
      </c>
      <c r="B69" s="47"/>
      <c r="C69" s="55" t="s">
        <v>168</v>
      </c>
      <c r="D69" s="50" t="s">
        <v>143</v>
      </c>
      <c r="E69" s="50">
        <v>2</v>
      </c>
      <c r="F69" s="50">
        <v>12</v>
      </c>
      <c r="G69" s="101"/>
      <c r="H69" s="98"/>
      <c r="I69" s="101"/>
      <c r="J69" s="101"/>
      <c r="K69" s="101"/>
      <c r="L69" s="100"/>
      <c r="M69" s="100"/>
      <c r="N69" s="100"/>
      <c r="O69" s="100"/>
      <c r="P69" s="333"/>
      <c r="Q69" s="120"/>
    </row>
    <row r="70" spans="1:17" x14ac:dyDescent="0.2">
      <c r="A70" s="50">
        <v>11</v>
      </c>
      <c r="B70" s="50"/>
      <c r="C70" s="55" t="s">
        <v>232</v>
      </c>
      <c r="D70" s="50" t="s">
        <v>143</v>
      </c>
      <c r="E70" s="50">
        <v>2</v>
      </c>
      <c r="F70" s="50">
        <v>12</v>
      </c>
      <c r="G70" s="110"/>
      <c r="H70" s="98"/>
      <c r="I70" s="110"/>
      <c r="J70" s="110"/>
      <c r="K70" s="110"/>
      <c r="L70" s="100"/>
      <c r="M70" s="100"/>
      <c r="N70" s="100"/>
      <c r="O70" s="100"/>
      <c r="P70" s="333"/>
      <c r="Q70" s="120"/>
    </row>
    <row r="71" spans="1:17" ht="22.5" x14ac:dyDescent="0.2">
      <c r="A71" s="50">
        <v>12</v>
      </c>
      <c r="B71" s="50"/>
      <c r="C71" s="55" t="s">
        <v>233</v>
      </c>
      <c r="D71" s="50" t="s">
        <v>143</v>
      </c>
      <c r="E71" s="50">
        <v>10</v>
      </c>
      <c r="F71" s="50">
        <v>60</v>
      </c>
      <c r="G71" s="101"/>
      <c r="H71" s="98"/>
      <c r="I71" s="101"/>
      <c r="J71" s="101"/>
      <c r="K71" s="101"/>
      <c r="L71" s="100"/>
      <c r="M71" s="100"/>
      <c r="N71" s="100"/>
      <c r="O71" s="100"/>
      <c r="P71" s="333"/>
      <c r="Q71" s="120"/>
    </row>
    <row r="72" spans="1:17" s="115" customFormat="1" ht="12.75" x14ac:dyDescent="0.2">
      <c r="A72" s="47">
        <v>13</v>
      </c>
      <c r="B72" s="47"/>
      <c r="C72" s="55" t="s">
        <v>159</v>
      </c>
      <c r="D72" s="50" t="s">
        <v>41</v>
      </c>
      <c r="E72" s="50">
        <v>1</v>
      </c>
      <c r="F72" s="50">
        <v>6</v>
      </c>
      <c r="G72" s="114"/>
      <c r="H72" s="114"/>
      <c r="I72" s="114"/>
      <c r="J72" s="114"/>
      <c r="K72" s="114"/>
      <c r="L72" s="114"/>
      <c r="M72" s="114"/>
      <c r="N72" s="114"/>
      <c r="O72" s="114"/>
      <c r="P72" s="335"/>
      <c r="Q72" s="339"/>
    </row>
    <row r="73" spans="1:17" x14ac:dyDescent="0.2">
      <c r="A73" s="50">
        <v>14</v>
      </c>
      <c r="B73" s="50"/>
      <c r="C73" s="55" t="s">
        <v>160</v>
      </c>
      <c r="D73" s="85" t="s">
        <v>131</v>
      </c>
      <c r="E73" s="50">
        <v>1</v>
      </c>
      <c r="F73" s="50">
        <v>6</v>
      </c>
      <c r="G73" s="101"/>
      <c r="H73" s="98"/>
      <c r="I73" s="101"/>
      <c r="J73" s="101"/>
      <c r="K73" s="101"/>
      <c r="L73" s="100"/>
      <c r="M73" s="100"/>
      <c r="N73" s="100"/>
      <c r="O73" s="100"/>
      <c r="P73" s="333"/>
      <c r="Q73" s="120"/>
    </row>
    <row r="74" spans="1:17" x14ac:dyDescent="0.2">
      <c r="A74" s="50">
        <v>15</v>
      </c>
      <c r="B74" s="50"/>
      <c r="C74" s="55" t="s">
        <v>234</v>
      </c>
      <c r="D74" s="85" t="s">
        <v>131</v>
      </c>
      <c r="E74" s="50">
        <v>1</v>
      </c>
      <c r="F74" s="50">
        <v>6</v>
      </c>
      <c r="G74" s="101"/>
      <c r="H74" s="98"/>
      <c r="I74" s="101"/>
      <c r="J74" s="101"/>
      <c r="K74" s="101"/>
      <c r="L74" s="100"/>
      <c r="M74" s="100"/>
      <c r="N74" s="100"/>
      <c r="O74" s="100"/>
      <c r="P74" s="333"/>
      <c r="Q74" s="120"/>
    </row>
    <row r="75" spans="1:17" ht="22.5" x14ac:dyDescent="0.2">
      <c r="A75" s="47">
        <v>16</v>
      </c>
      <c r="B75" s="47"/>
      <c r="C75" s="55" t="s">
        <v>226</v>
      </c>
      <c r="D75" s="85" t="s">
        <v>131</v>
      </c>
      <c r="E75" s="50">
        <v>1</v>
      </c>
      <c r="F75" s="50">
        <v>6</v>
      </c>
      <c r="G75" s="101"/>
      <c r="H75" s="98"/>
      <c r="I75" s="101"/>
      <c r="J75" s="101"/>
      <c r="K75" s="101"/>
      <c r="L75" s="100"/>
      <c r="M75" s="100"/>
      <c r="N75" s="100"/>
      <c r="O75" s="100"/>
      <c r="P75" s="333"/>
      <c r="Q75" s="120"/>
    </row>
    <row r="76" spans="1:17" x14ac:dyDescent="0.2">
      <c r="A76" s="50"/>
      <c r="B76" s="50"/>
      <c r="C76" s="103" t="s">
        <v>235</v>
      </c>
      <c r="D76" s="50"/>
      <c r="E76" s="50"/>
      <c r="F76" s="50"/>
      <c r="G76" s="101"/>
      <c r="H76" s="98"/>
      <c r="I76" s="101"/>
      <c r="J76" s="101"/>
      <c r="K76" s="101"/>
      <c r="L76" s="100"/>
      <c r="M76" s="100"/>
      <c r="N76" s="100"/>
      <c r="O76" s="100"/>
      <c r="P76" s="333"/>
      <c r="Q76" s="120"/>
    </row>
    <row r="77" spans="1:17" x14ac:dyDescent="0.2">
      <c r="A77" s="50"/>
      <c r="B77" s="50"/>
      <c r="C77" s="47" t="s">
        <v>228</v>
      </c>
      <c r="D77" s="50"/>
      <c r="E77" s="50"/>
      <c r="F77" s="50"/>
      <c r="G77" s="98"/>
      <c r="H77" s="98"/>
      <c r="I77" s="101"/>
      <c r="J77" s="101"/>
      <c r="K77" s="101"/>
      <c r="L77" s="100"/>
      <c r="M77" s="100"/>
      <c r="N77" s="100"/>
      <c r="O77" s="100"/>
      <c r="P77" s="333"/>
      <c r="Q77" s="120"/>
    </row>
    <row r="78" spans="1:17" x14ac:dyDescent="0.2">
      <c r="A78" s="47">
        <v>1</v>
      </c>
      <c r="B78" s="47"/>
      <c r="C78" s="69" t="s">
        <v>158</v>
      </c>
      <c r="D78" s="85" t="s">
        <v>131</v>
      </c>
      <c r="E78" s="50">
        <v>1</v>
      </c>
      <c r="F78" s="50">
        <v>6</v>
      </c>
      <c r="G78" s="101"/>
      <c r="H78" s="98"/>
      <c r="I78" s="101"/>
      <c r="J78" s="101"/>
      <c r="K78" s="101"/>
      <c r="L78" s="100"/>
      <c r="M78" s="100"/>
      <c r="N78" s="100"/>
      <c r="O78" s="100"/>
      <c r="P78" s="333"/>
      <c r="Q78" s="120"/>
    </row>
    <row r="79" spans="1:17" ht="45" x14ac:dyDescent="0.2">
      <c r="A79" s="50">
        <v>2</v>
      </c>
      <c r="B79" s="50"/>
      <c r="C79" s="55" t="s">
        <v>308</v>
      </c>
      <c r="D79" s="85" t="s">
        <v>131</v>
      </c>
      <c r="E79" s="50">
        <v>1</v>
      </c>
      <c r="F79" s="50">
        <v>6</v>
      </c>
      <c r="G79" s="101"/>
      <c r="H79" s="98"/>
      <c r="I79" s="101"/>
      <c r="J79" s="101"/>
      <c r="K79" s="101"/>
      <c r="L79" s="100"/>
      <c r="M79" s="100"/>
      <c r="N79" s="100"/>
      <c r="O79" s="100"/>
      <c r="P79" s="333"/>
      <c r="Q79" s="120"/>
    </row>
    <row r="80" spans="1:17" ht="45" x14ac:dyDescent="0.2">
      <c r="A80" s="47">
        <v>3</v>
      </c>
      <c r="B80" s="47"/>
      <c r="C80" s="55" t="s">
        <v>310</v>
      </c>
      <c r="D80" s="85" t="s">
        <v>131</v>
      </c>
      <c r="E80" s="50">
        <v>1</v>
      </c>
      <c r="F80" s="50">
        <v>6</v>
      </c>
      <c r="G80" s="116"/>
      <c r="H80" s="98"/>
      <c r="I80" s="101"/>
      <c r="J80" s="101"/>
      <c r="K80" s="101"/>
      <c r="L80" s="100"/>
      <c r="M80" s="100"/>
      <c r="N80" s="100"/>
      <c r="O80" s="100"/>
      <c r="P80" s="333"/>
      <c r="Q80" s="120"/>
    </row>
    <row r="81" spans="1:17" ht="45" x14ac:dyDescent="0.2">
      <c r="A81" s="50">
        <v>4</v>
      </c>
      <c r="B81" s="50"/>
      <c r="C81" s="55" t="s">
        <v>306</v>
      </c>
      <c r="D81" s="85" t="s">
        <v>131</v>
      </c>
      <c r="E81" s="50">
        <v>1</v>
      </c>
      <c r="F81" s="50">
        <v>6</v>
      </c>
      <c r="H81" s="37"/>
      <c r="L81" s="74"/>
      <c r="M81" s="74"/>
      <c r="N81" s="74"/>
      <c r="O81" s="74"/>
      <c r="P81" s="74"/>
      <c r="Q81" s="120"/>
    </row>
    <row r="82" spans="1:17" ht="33.75" x14ac:dyDescent="0.2">
      <c r="A82" s="47">
        <v>5</v>
      </c>
      <c r="B82" s="47"/>
      <c r="C82" s="108" t="s">
        <v>304</v>
      </c>
      <c r="D82" s="85" t="s">
        <v>131</v>
      </c>
      <c r="E82" s="50">
        <v>3</v>
      </c>
      <c r="F82" s="50">
        <v>18</v>
      </c>
      <c r="H82" s="37"/>
      <c r="L82" s="74"/>
      <c r="M82" s="74"/>
      <c r="N82" s="74"/>
      <c r="O82" s="74"/>
      <c r="P82" s="74"/>
      <c r="Q82" s="120"/>
    </row>
    <row r="83" spans="1:17" ht="33.75" x14ac:dyDescent="0.2">
      <c r="A83" s="50">
        <v>6</v>
      </c>
      <c r="B83" s="50"/>
      <c r="C83" s="55" t="s">
        <v>305</v>
      </c>
      <c r="D83" s="50" t="s">
        <v>143</v>
      </c>
      <c r="E83" s="50">
        <v>3</v>
      </c>
      <c r="F83" s="50">
        <v>18</v>
      </c>
      <c r="G83" s="111"/>
      <c r="H83" s="111"/>
      <c r="I83" s="111"/>
      <c r="J83" s="111"/>
      <c r="K83" s="112"/>
      <c r="L83" s="113"/>
      <c r="M83" s="113"/>
      <c r="N83" s="113"/>
      <c r="O83" s="113"/>
      <c r="P83" s="334"/>
      <c r="Q83" s="120"/>
    </row>
    <row r="84" spans="1:17" ht="22.5" x14ac:dyDescent="0.2">
      <c r="A84" s="47">
        <v>7</v>
      </c>
      <c r="B84" s="47"/>
      <c r="C84" s="55" t="s">
        <v>229</v>
      </c>
      <c r="D84" s="50" t="s">
        <v>27</v>
      </c>
      <c r="E84" s="50">
        <v>32</v>
      </c>
      <c r="F84" s="50">
        <v>192</v>
      </c>
      <c r="G84" s="98"/>
      <c r="H84" s="98"/>
      <c r="I84" s="98"/>
      <c r="J84" s="98"/>
      <c r="K84" s="101"/>
      <c r="L84" s="100"/>
      <c r="M84" s="100"/>
      <c r="N84" s="100"/>
      <c r="O84" s="100"/>
      <c r="P84" s="333"/>
      <c r="Q84" s="120"/>
    </row>
    <row r="85" spans="1:17" x14ac:dyDescent="0.2">
      <c r="A85" s="50">
        <v>8</v>
      </c>
      <c r="B85" s="50"/>
      <c r="C85" s="55" t="s">
        <v>230</v>
      </c>
      <c r="D85" s="50" t="s">
        <v>143</v>
      </c>
      <c r="E85" s="50">
        <v>8</v>
      </c>
      <c r="F85" s="50">
        <v>48</v>
      </c>
      <c r="G85" s="98"/>
      <c r="H85" s="98"/>
      <c r="I85" s="98"/>
      <c r="J85" s="98"/>
      <c r="K85" s="101"/>
      <c r="L85" s="100"/>
      <c r="M85" s="100"/>
      <c r="N85" s="100"/>
      <c r="O85" s="100"/>
      <c r="P85" s="333"/>
      <c r="Q85" s="120"/>
    </row>
    <row r="86" spans="1:17" x14ac:dyDescent="0.2">
      <c r="A86" s="47">
        <v>9</v>
      </c>
      <c r="B86" s="47"/>
      <c r="C86" s="55" t="s">
        <v>231</v>
      </c>
      <c r="D86" s="50" t="s">
        <v>143</v>
      </c>
      <c r="E86" s="50">
        <v>4</v>
      </c>
      <c r="F86" s="50">
        <v>24</v>
      </c>
      <c r="G86" s="98"/>
      <c r="H86" s="98"/>
      <c r="I86" s="101"/>
      <c r="J86" s="101"/>
      <c r="K86" s="101"/>
      <c r="L86" s="100"/>
      <c r="M86" s="100"/>
      <c r="N86" s="100"/>
      <c r="O86" s="100"/>
      <c r="P86" s="333"/>
      <c r="Q86" s="120"/>
    </row>
    <row r="87" spans="1:17" x14ac:dyDescent="0.2">
      <c r="A87" s="50">
        <v>10</v>
      </c>
      <c r="B87" s="50"/>
      <c r="C87" s="55" t="s">
        <v>168</v>
      </c>
      <c r="D87" s="50" t="s">
        <v>143</v>
      </c>
      <c r="E87" s="50">
        <v>2</v>
      </c>
      <c r="F87" s="50">
        <v>12</v>
      </c>
      <c r="G87" s="98"/>
      <c r="H87" s="98"/>
      <c r="I87" s="98"/>
      <c r="J87" s="98"/>
      <c r="K87" s="101"/>
      <c r="L87" s="100"/>
      <c r="M87" s="100"/>
      <c r="N87" s="100"/>
      <c r="O87" s="100"/>
      <c r="P87" s="333"/>
      <c r="Q87" s="120"/>
    </row>
    <row r="88" spans="1:17" x14ac:dyDescent="0.2">
      <c r="A88" s="47">
        <v>11</v>
      </c>
      <c r="B88" s="47"/>
      <c r="C88" s="55" t="s">
        <v>232</v>
      </c>
      <c r="D88" s="50" t="s">
        <v>143</v>
      </c>
      <c r="E88" s="50">
        <v>2</v>
      </c>
      <c r="F88" s="50">
        <v>12</v>
      </c>
      <c r="G88" s="98"/>
      <c r="H88" s="98"/>
      <c r="I88" s="98"/>
      <c r="J88" s="98"/>
      <c r="K88" s="101"/>
      <c r="L88" s="100"/>
      <c r="M88" s="100"/>
      <c r="N88" s="100"/>
      <c r="O88" s="100"/>
      <c r="P88" s="333"/>
      <c r="Q88" s="120"/>
    </row>
    <row r="89" spans="1:17" ht="22.5" x14ac:dyDescent="0.2">
      <c r="A89" s="50">
        <v>12</v>
      </c>
      <c r="B89" s="50"/>
      <c r="C89" s="55" t="s">
        <v>233</v>
      </c>
      <c r="D89" s="50" t="s">
        <v>143</v>
      </c>
      <c r="E89" s="50">
        <v>6</v>
      </c>
      <c r="F89" s="50">
        <v>36</v>
      </c>
      <c r="G89" s="98"/>
      <c r="H89" s="98"/>
      <c r="I89" s="98"/>
      <c r="J89" s="98"/>
      <c r="K89" s="101"/>
      <c r="L89" s="100"/>
      <c r="M89" s="100"/>
      <c r="N89" s="100"/>
      <c r="O89" s="100"/>
      <c r="P89" s="333"/>
      <c r="Q89" s="120"/>
    </row>
    <row r="90" spans="1:17" x14ac:dyDescent="0.2">
      <c r="A90" s="47">
        <v>13</v>
      </c>
      <c r="B90" s="47"/>
      <c r="C90" s="55" t="s">
        <v>159</v>
      </c>
      <c r="D90" s="50" t="s">
        <v>41</v>
      </c>
      <c r="E90" s="50">
        <v>1</v>
      </c>
      <c r="F90" s="50">
        <v>6</v>
      </c>
      <c r="G90" s="117"/>
      <c r="H90" s="117"/>
      <c r="I90" s="117"/>
      <c r="J90" s="117"/>
      <c r="K90" s="118"/>
      <c r="L90" s="119"/>
      <c r="M90" s="119"/>
      <c r="N90" s="119"/>
      <c r="O90" s="119"/>
      <c r="P90" s="336"/>
      <c r="Q90" s="120"/>
    </row>
    <row r="91" spans="1:17" x14ac:dyDescent="0.2">
      <c r="A91" s="50">
        <v>14</v>
      </c>
      <c r="B91" s="50"/>
      <c r="C91" s="55" t="s">
        <v>160</v>
      </c>
      <c r="D91" s="85" t="s">
        <v>131</v>
      </c>
      <c r="E91" s="50">
        <v>1</v>
      </c>
      <c r="F91" s="50">
        <v>6</v>
      </c>
      <c r="G91" s="98"/>
      <c r="H91" s="98"/>
      <c r="I91" s="98"/>
      <c r="J91" s="98"/>
      <c r="K91" s="101"/>
      <c r="L91" s="100"/>
      <c r="M91" s="100"/>
      <c r="N91" s="100"/>
      <c r="O91" s="100"/>
      <c r="P91" s="333"/>
      <c r="Q91" s="120"/>
    </row>
    <row r="92" spans="1:17" x14ac:dyDescent="0.2">
      <c r="A92" s="47">
        <v>15</v>
      </c>
      <c r="B92" s="47"/>
      <c r="C92" s="55" t="s">
        <v>234</v>
      </c>
      <c r="D92" s="85" t="s">
        <v>131</v>
      </c>
      <c r="E92" s="50">
        <v>1</v>
      </c>
      <c r="F92" s="50">
        <v>6</v>
      </c>
      <c r="G92" s="98"/>
      <c r="H92" s="98"/>
      <c r="I92" s="98"/>
      <c r="J92" s="98"/>
      <c r="K92" s="101"/>
      <c r="L92" s="100"/>
      <c r="M92" s="100"/>
      <c r="N92" s="100"/>
      <c r="O92" s="100"/>
      <c r="P92" s="333"/>
      <c r="Q92" s="120"/>
    </row>
    <row r="93" spans="1:17" ht="22.5" x14ac:dyDescent="0.2">
      <c r="A93" s="50">
        <v>16</v>
      </c>
      <c r="B93" s="50"/>
      <c r="C93" s="55" t="s">
        <v>226</v>
      </c>
      <c r="D93" s="85" t="s">
        <v>131</v>
      </c>
      <c r="E93" s="50">
        <v>1</v>
      </c>
      <c r="F93" s="50">
        <v>6</v>
      </c>
      <c r="G93" s="117"/>
      <c r="H93" s="117"/>
      <c r="I93" s="117"/>
      <c r="J93" s="117"/>
      <c r="K93" s="118"/>
      <c r="L93" s="119"/>
      <c r="M93" s="119"/>
      <c r="N93" s="119"/>
      <c r="O93" s="119"/>
      <c r="P93" s="336"/>
      <c r="Q93" s="120"/>
    </row>
    <row r="94" spans="1:17" x14ac:dyDescent="0.2">
      <c r="A94" s="50"/>
      <c r="B94" s="50"/>
      <c r="C94" s="103" t="s">
        <v>236</v>
      </c>
      <c r="D94" s="50"/>
      <c r="E94" s="50"/>
      <c r="F94" s="50"/>
      <c r="G94" s="98"/>
      <c r="H94" s="98"/>
      <c r="I94" s="98"/>
      <c r="J94" s="98"/>
      <c r="K94" s="101"/>
      <c r="L94" s="100"/>
      <c r="M94" s="100"/>
      <c r="N94" s="100"/>
      <c r="O94" s="100"/>
      <c r="P94" s="333"/>
      <c r="Q94" s="120"/>
    </row>
    <row r="95" spans="1:17" x14ac:dyDescent="0.2">
      <c r="A95" s="50"/>
      <c r="B95" s="50"/>
      <c r="C95" s="47" t="s">
        <v>228</v>
      </c>
      <c r="D95" s="50"/>
      <c r="E95" s="50"/>
      <c r="F95" s="50"/>
      <c r="H95" s="37"/>
      <c r="L95" s="74"/>
      <c r="M95" s="74"/>
      <c r="N95" s="74"/>
      <c r="O95" s="74"/>
      <c r="P95" s="74"/>
      <c r="Q95" s="120"/>
    </row>
    <row r="96" spans="1:17" x14ac:dyDescent="0.2">
      <c r="A96" s="47">
        <v>1</v>
      </c>
      <c r="B96" s="47"/>
      <c r="C96" s="69" t="s">
        <v>158</v>
      </c>
      <c r="D96" s="85" t="s">
        <v>131</v>
      </c>
      <c r="E96" s="50">
        <v>1</v>
      </c>
      <c r="F96" s="50">
        <v>6</v>
      </c>
      <c r="H96" s="37"/>
      <c r="L96" s="74"/>
      <c r="M96" s="74"/>
      <c r="N96" s="74"/>
      <c r="O96" s="74"/>
      <c r="P96" s="74"/>
      <c r="Q96" s="120"/>
    </row>
    <row r="97" spans="1:17" ht="45" x14ac:dyDescent="0.2">
      <c r="A97" s="50">
        <v>2</v>
      </c>
      <c r="B97" s="50"/>
      <c r="C97" s="55" t="s">
        <v>308</v>
      </c>
      <c r="D97" s="85" t="s">
        <v>131</v>
      </c>
      <c r="E97" s="50">
        <v>1</v>
      </c>
      <c r="F97" s="50">
        <v>6</v>
      </c>
      <c r="G97" s="111"/>
      <c r="H97" s="111"/>
      <c r="I97" s="111"/>
      <c r="J97" s="111"/>
      <c r="K97" s="112"/>
      <c r="L97" s="113"/>
      <c r="M97" s="113"/>
      <c r="N97" s="113"/>
      <c r="O97" s="113"/>
      <c r="P97" s="334"/>
      <c r="Q97" s="120"/>
    </row>
    <row r="98" spans="1:17" ht="45" x14ac:dyDescent="0.2">
      <c r="A98" s="47">
        <v>3</v>
      </c>
      <c r="B98" s="47"/>
      <c r="C98" s="55" t="s">
        <v>309</v>
      </c>
      <c r="D98" s="85" t="s">
        <v>131</v>
      </c>
      <c r="E98" s="50">
        <v>1</v>
      </c>
      <c r="F98" s="50">
        <v>6</v>
      </c>
      <c r="G98" s="98"/>
      <c r="H98" s="98"/>
      <c r="I98" s="98"/>
      <c r="J98" s="98"/>
      <c r="K98" s="101"/>
      <c r="L98" s="100"/>
      <c r="M98" s="100"/>
      <c r="N98" s="100"/>
      <c r="O98" s="100"/>
      <c r="P98" s="333"/>
      <c r="Q98" s="120"/>
    </row>
    <row r="99" spans="1:17" ht="33.75" x14ac:dyDescent="0.2">
      <c r="A99" s="50">
        <v>4</v>
      </c>
      <c r="B99" s="50"/>
      <c r="C99" s="108" t="s">
        <v>304</v>
      </c>
      <c r="D99" s="85" t="s">
        <v>131</v>
      </c>
      <c r="E99" s="50">
        <v>2</v>
      </c>
      <c r="F99" s="50">
        <v>12</v>
      </c>
      <c r="G99" s="98"/>
      <c r="H99" s="98"/>
      <c r="I99" s="101"/>
      <c r="J99" s="101"/>
      <c r="K99" s="101"/>
      <c r="L99" s="100"/>
      <c r="M99" s="100"/>
      <c r="N99" s="100"/>
      <c r="O99" s="100"/>
      <c r="P99" s="333"/>
      <c r="Q99" s="120"/>
    </row>
    <row r="100" spans="1:17" ht="33.75" x14ac:dyDescent="0.2">
      <c r="A100" s="47">
        <v>5</v>
      </c>
      <c r="B100" s="47"/>
      <c r="C100" s="55" t="s">
        <v>305</v>
      </c>
      <c r="D100" s="50" t="s">
        <v>143</v>
      </c>
      <c r="E100" s="50">
        <v>2</v>
      </c>
      <c r="F100" s="50">
        <v>12</v>
      </c>
      <c r="G100" s="98"/>
      <c r="H100" s="98"/>
      <c r="I100" s="98"/>
      <c r="J100" s="98"/>
      <c r="K100" s="101"/>
      <c r="L100" s="100"/>
      <c r="M100" s="100"/>
      <c r="N100" s="100"/>
      <c r="O100" s="100"/>
      <c r="P100" s="333"/>
      <c r="Q100" s="120"/>
    </row>
    <row r="101" spans="1:17" ht="22.5" x14ac:dyDescent="0.2">
      <c r="A101" s="50">
        <v>6</v>
      </c>
      <c r="B101" s="50"/>
      <c r="C101" s="55" t="s">
        <v>229</v>
      </c>
      <c r="D101" s="50" t="s">
        <v>27</v>
      </c>
      <c r="E101" s="50">
        <v>26</v>
      </c>
      <c r="F101" s="50">
        <v>156</v>
      </c>
      <c r="G101" s="98"/>
      <c r="H101" s="98"/>
      <c r="I101" s="98"/>
      <c r="J101" s="98"/>
      <c r="K101" s="101"/>
      <c r="L101" s="100"/>
      <c r="M101" s="100"/>
      <c r="N101" s="100"/>
      <c r="O101" s="100"/>
      <c r="P101" s="333"/>
      <c r="Q101" s="120"/>
    </row>
    <row r="102" spans="1:17" x14ac:dyDescent="0.2">
      <c r="A102" s="47">
        <v>7</v>
      </c>
      <c r="B102" s="47"/>
      <c r="C102" s="55" t="s">
        <v>230</v>
      </c>
      <c r="D102" s="50" t="s">
        <v>143</v>
      </c>
      <c r="E102" s="50">
        <v>8</v>
      </c>
      <c r="F102" s="50">
        <v>48</v>
      </c>
      <c r="G102" s="98"/>
      <c r="H102" s="98"/>
      <c r="I102" s="98"/>
      <c r="J102" s="98"/>
      <c r="K102" s="101"/>
      <c r="L102" s="100"/>
      <c r="M102" s="100"/>
      <c r="N102" s="100"/>
      <c r="O102" s="100"/>
      <c r="P102" s="333"/>
      <c r="Q102" s="120"/>
    </row>
    <row r="103" spans="1:17" x14ac:dyDescent="0.2">
      <c r="A103" s="50">
        <v>8</v>
      </c>
      <c r="B103" s="50"/>
      <c r="C103" s="55" t="s">
        <v>231</v>
      </c>
      <c r="D103" s="50" t="s">
        <v>143</v>
      </c>
      <c r="E103" s="50">
        <v>2</v>
      </c>
      <c r="F103" s="50">
        <v>12</v>
      </c>
      <c r="G103" s="117"/>
      <c r="H103" s="117"/>
      <c r="I103" s="117"/>
      <c r="J103" s="117"/>
      <c r="K103" s="118"/>
      <c r="L103" s="119"/>
      <c r="M103" s="119"/>
      <c r="N103" s="119"/>
      <c r="O103" s="119"/>
      <c r="P103" s="336"/>
      <c r="Q103" s="120"/>
    </row>
    <row r="104" spans="1:17" x14ac:dyDescent="0.2">
      <c r="A104" s="47">
        <v>9</v>
      </c>
      <c r="B104" s="47"/>
      <c r="C104" s="55" t="s">
        <v>168</v>
      </c>
      <c r="D104" s="50" t="s">
        <v>143</v>
      </c>
      <c r="E104" s="50">
        <v>2</v>
      </c>
      <c r="F104" s="50">
        <v>12</v>
      </c>
      <c r="G104" s="98"/>
      <c r="H104" s="98"/>
      <c r="I104" s="98"/>
      <c r="J104" s="98"/>
      <c r="K104" s="101"/>
      <c r="L104" s="100"/>
      <c r="M104" s="100"/>
      <c r="N104" s="100"/>
      <c r="O104" s="100"/>
      <c r="P104" s="333"/>
      <c r="Q104" s="120"/>
    </row>
    <row r="105" spans="1:17" x14ac:dyDescent="0.2">
      <c r="A105" s="50">
        <v>10</v>
      </c>
      <c r="B105" s="50"/>
      <c r="C105" s="55" t="s">
        <v>232</v>
      </c>
      <c r="D105" s="50" t="s">
        <v>143</v>
      </c>
      <c r="E105" s="50">
        <v>2</v>
      </c>
      <c r="F105" s="50">
        <v>12</v>
      </c>
      <c r="G105" s="98"/>
      <c r="H105" s="98"/>
      <c r="I105" s="98"/>
      <c r="J105" s="98"/>
      <c r="K105" s="101"/>
      <c r="L105" s="100"/>
      <c r="M105" s="100"/>
      <c r="N105" s="100"/>
      <c r="O105" s="100"/>
      <c r="P105" s="333"/>
      <c r="Q105" s="120"/>
    </row>
    <row r="106" spans="1:17" ht="22.5" x14ac:dyDescent="0.2">
      <c r="A106" s="47">
        <v>11</v>
      </c>
      <c r="B106" s="47"/>
      <c r="C106" s="55" t="s">
        <v>233</v>
      </c>
      <c r="D106" s="50" t="s">
        <v>143</v>
      </c>
      <c r="E106" s="50">
        <v>4</v>
      </c>
      <c r="F106" s="50">
        <v>24</v>
      </c>
      <c r="G106" s="117"/>
      <c r="H106" s="117"/>
      <c r="I106" s="117"/>
      <c r="J106" s="117"/>
      <c r="K106" s="118"/>
      <c r="L106" s="119"/>
      <c r="M106" s="119"/>
      <c r="N106" s="119"/>
      <c r="O106" s="119"/>
      <c r="P106" s="336"/>
      <c r="Q106" s="120"/>
    </row>
    <row r="107" spans="1:17" x14ac:dyDescent="0.2">
      <c r="A107" s="50">
        <v>12</v>
      </c>
      <c r="B107" s="50"/>
      <c r="C107" s="55" t="s">
        <v>159</v>
      </c>
      <c r="D107" s="50" t="s">
        <v>41</v>
      </c>
      <c r="E107" s="50">
        <v>0.5</v>
      </c>
      <c r="F107" s="50">
        <v>3</v>
      </c>
      <c r="G107" s="117"/>
      <c r="H107" s="117"/>
      <c r="I107" s="117"/>
      <c r="J107" s="117"/>
      <c r="K107" s="118"/>
      <c r="L107" s="119"/>
      <c r="M107" s="119"/>
      <c r="N107" s="119"/>
      <c r="O107" s="119"/>
      <c r="P107" s="336"/>
      <c r="Q107" s="120"/>
    </row>
    <row r="108" spans="1:17" x14ac:dyDescent="0.2">
      <c r="A108" s="47">
        <v>13</v>
      </c>
      <c r="B108" s="47"/>
      <c r="C108" s="55" t="s">
        <v>160</v>
      </c>
      <c r="D108" s="85" t="s">
        <v>131</v>
      </c>
      <c r="E108" s="50">
        <v>1</v>
      </c>
      <c r="F108" s="50">
        <v>6</v>
      </c>
      <c r="G108" s="120"/>
      <c r="H108" s="121"/>
      <c r="I108" s="120"/>
      <c r="J108" s="120"/>
      <c r="K108" s="120"/>
      <c r="L108" s="54"/>
      <c r="M108" s="54"/>
      <c r="N108" s="54"/>
      <c r="O108" s="54"/>
      <c r="P108" s="337"/>
      <c r="Q108" s="120"/>
    </row>
    <row r="109" spans="1:17" x14ac:dyDescent="0.2">
      <c r="A109" s="50">
        <v>14</v>
      </c>
      <c r="B109" s="50"/>
      <c r="C109" s="55" t="s">
        <v>234</v>
      </c>
      <c r="D109" s="85" t="s">
        <v>131</v>
      </c>
      <c r="E109" s="50">
        <v>1</v>
      </c>
      <c r="F109" s="50">
        <v>6</v>
      </c>
      <c r="G109" s="120"/>
      <c r="H109" s="121"/>
      <c r="I109" s="120"/>
      <c r="J109" s="120"/>
      <c r="K109" s="120"/>
      <c r="L109" s="54"/>
      <c r="M109" s="54"/>
      <c r="N109" s="54"/>
      <c r="O109" s="54"/>
      <c r="P109" s="337"/>
      <c r="Q109" s="120"/>
    </row>
    <row r="110" spans="1:17" ht="22.5" x14ac:dyDescent="0.2">
      <c r="A110" s="47">
        <v>15</v>
      </c>
      <c r="B110" s="47"/>
      <c r="C110" s="55" t="s">
        <v>226</v>
      </c>
      <c r="D110" s="85" t="s">
        <v>131</v>
      </c>
      <c r="E110" s="50">
        <v>1</v>
      </c>
      <c r="F110" s="50">
        <v>6</v>
      </c>
      <c r="G110" s="120"/>
      <c r="H110" s="121"/>
      <c r="I110" s="120"/>
      <c r="J110" s="120"/>
      <c r="K110" s="120"/>
      <c r="L110" s="54"/>
      <c r="M110" s="54"/>
      <c r="N110" s="54"/>
      <c r="O110" s="54"/>
      <c r="P110" s="337"/>
      <c r="Q110" s="120"/>
    </row>
    <row r="111" spans="1:17" x14ac:dyDescent="0.2">
      <c r="A111" s="50"/>
      <c r="B111" s="50"/>
      <c r="C111" s="103" t="s">
        <v>237</v>
      </c>
      <c r="D111" s="50"/>
      <c r="E111" s="50"/>
      <c r="F111" s="50"/>
      <c r="G111" s="120"/>
      <c r="H111" s="121"/>
      <c r="I111" s="120"/>
      <c r="J111" s="120"/>
      <c r="K111" s="120"/>
      <c r="L111" s="54"/>
      <c r="M111" s="54"/>
      <c r="N111" s="54"/>
      <c r="O111" s="54"/>
      <c r="P111" s="337"/>
      <c r="Q111" s="120"/>
    </row>
    <row r="112" spans="1:17" x14ac:dyDescent="0.2">
      <c r="A112" s="50"/>
      <c r="B112" s="50"/>
      <c r="C112" s="47" t="s">
        <v>228</v>
      </c>
      <c r="D112" s="50"/>
      <c r="E112" s="50"/>
      <c r="F112" s="50"/>
      <c r="G112" s="120"/>
      <c r="H112" s="121"/>
      <c r="I112" s="120"/>
      <c r="J112" s="120"/>
      <c r="K112" s="120"/>
      <c r="L112" s="54"/>
      <c r="M112" s="54"/>
      <c r="N112" s="54"/>
      <c r="O112" s="54"/>
      <c r="P112" s="337"/>
      <c r="Q112" s="120"/>
    </row>
    <row r="113" spans="1:17" x14ac:dyDescent="0.2">
      <c r="A113" s="47">
        <v>1</v>
      </c>
      <c r="B113" s="47"/>
      <c r="C113" s="69" t="s">
        <v>158</v>
      </c>
      <c r="D113" s="85" t="s">
        <v>131</v>
      </c>
      <c r="E113" s="50">
        <v>1</v>
      </c>
      <c r="F113" s="50">
        <v>6</v>
      </c>
      <c r="G113" s="120"/>
      <c r="H113" s="121"/>
      <c r="I113" s="120"/>
      <c r="J113" s="120"/>
      <c r="K113" s="120"/>
      <c r="L113" s="54"/>
      <c r="M113" s="54"/>
      <c r="N113" s="54"/>
      <c r="O113" s="54"/>
      <c r="P113" s="337"/>
      <c r="Q113" s="120"/>
    </row>
    <row r="114" spans="1:17" ht="45" x14ac:dyDescent="0.2">
      <c r="A114" s="50">
        <v>2</v>
      </c>
      <c r="B114" s="50"/>
      <c r="C114" s="55" t="s">
        <v>308</v>
      </c>
      <c r="D114" s="85" t="s">
        <v>131</v>
      </c>
      <c r="E114" s="50">
        <v>1</v>
      </c>
      <c r="F114" s="50">
        <v>6</v>
      </c>
      <c r="G114" s="120"/>
      <c r="H114" s="121"/>
      <c r="I114" s="120"/>
      <c r="J114" s="120"/>
      <c r="K114" s="120"/>
      <c r="L114" s="54"/>
      <c r="M114" s="54"/>
      <c r="N114" s="54"/>
      <c r="O114" s="54"/>
      <c r="P114" s="337"/>
      <c r="Q114" s="120"/>
    </row>
    <row r="115" spans="1:17" ht="45" x14ac:dyDescent="0.2">
      <c r="A115" s="50">
        <v>3</v>
      </c>
      <c r="B115" s="50"/>
      <c r="C115" s="55" t="s">
        <v>307</v>
      </c>
      <c r="D115" s="85" t="s">
        <v>131</v>
      </c>
      <c r="E115" s="50">
        <v>1</v>
      </c>
      <c r="F115" s="50">
        <v>6</v>
      </c>
      <c r="G115" s="120"/>
      <c r="H115" s="121"/>
      <c r="I115" s="120"/>
      <c r="J115" s="120"/>
      <c r="K115" s="120"/>
      <c r="L115" s="54"/>
      <c r="M115" s="54"/>
      <c r="N115" s="54"/>
      <c r="O115" s="54"/>
      <c r="P115" s="337"/>
      <c r="Q115" s="120"/>
    </row>
    <row r="116" spans="1:17" ht="45" x14ac:dyDescent="0.2">
      <c r="A116" s="50">
        <v>4</v>
      </c>
      <c r="B116" s="50"/>
      <c r="C116" s="55" t="s">
        <v>306</v>
      </c>
      <c r="D116" s="85" t="s">
        <v>131</v>
      </c>
      <c r="E116" s="50">
        <v>1</v>
      </c>
      <c r="F116" s="50">
        <v>6</v>
      </c>
      <c r="G116" s="120"/>
      <c r="H116" s="121"/>
      <c r="I116" s="120"/>
      <c r="J116" s="120"/>
      <c r="K116" s="120"/>
      <c r="L116" s="54"/>
      <c r="M116" s="54"/>
      <c r="N116" s="54"/>
      <c r="O116" s="54"/>
      <c r="P116" s="337"/>
      <c r="Q116" s="120"/>
    </row>
    <row r="117" spans="1:17" ht="33.75" x14ac:dyDescent="0.2">
      <c r="A117" s="47">
        <v>5</v>
      </c>
      <c r="B117" s="47"/>
      <c r="C117" s="108" t="s">
        <v>304</v>
      </c>
      <c r="D117" s="85" t="s">
        <v>131</v>
      </c>
      <c r="E117" s="50">
        <v>3</v>
      </c>
      <c r="F117" s="50">
        <v>18</v>
      </c>
      <c r="G117" s="120"/>
      <c r="H117" s="121"/>
      <c r="I117" s="120"/>
      <c r="J117" s="120"/>
      <c r="K117" s="120"/>
      <c r="L117" s="54"/>
      <c r="M117" s="54"/>
      <c r="N117" s="54"/>
      <c r="O117" s="54"/>
      <c r="P117" s="337"/>
      <c r="Q117" s="120"/>
    </row>
    <row r="118" spans="1:17" ht="33.75" x14ac:dyDescent="0.2">
      <c r="A118" s="50">
        <v>6</v>
      </c>
      <c r="B118" s="50"/>
      <c r="C118" s="55" t="s">
        <v>305</v>
      </c>
      <c r="D118" s="50" t="s">
        <v>143</v>
      </c>
      <c r="E118" s="50">
        <v>3</v>
      </c>
      <c r="F118" s="50">
        <v>18</v>
      </c>
      <c r="G118" s="120"/>
      <c r="H118" s="121"/>
      <c r="I118" s="120"/>
      <c r="J118" s="120"/>
      <c r="K118" s="120"/>
      <c r="L118" s="54"/>
      <c r="M118" s="54"/>
      <c r="N118" s="54"/>
      <c r="O118" s="54"/>
      <c r="P118" s="337"/>
      <c r="Q118" s="120"/>
    </row>
    <row r="119" spans="1:17" ht="22.5" x14ac:dyDescent="0.2">
      <c r="A119" s="50">
        <v>7</v>
      </c>
      <c r="B119" s="50"/>
      <c r="C119" s="55" t="s">
        <v>229</v>
      </c>
      <c r="D119" s="50" t="s">
        <v>27</v>
      </c>
      <c r="E119" s="50">
        <v>60</v>
      </c>
      <c r="F119" s="50">
        <v>360</v>
      </c>
      <c r="G119" s="120"/>
      <c r="H119" s="121"/>
      <c r="I119" s="120"/>
      <c r="J119" s="120"/>
      <c r="K119" s="120"/>
      <c r="L119" s="54"/>
      <c r="M119" s="54"/>
      <c r="N119" s="54"/>
      <c r="O119" s="54"/>
      <c r="P119" s="337"/>
      <c r="Q119" s="120"/>
    </row>
    <row r="120" spans="1:17" x14ac:dyDescent="0.2">
      <c r="A120" s="50">
        <v>8</v>
      </c>
      <c r="B120" s="50"/>
      <c r="C120" s="55" t="s">
        <v>230</v>
      </c>
      <c r="D120" s="50" t="s">
        <v>143</v>
      </c>
      <c r="E120" s="50">
        <v>18</v>
      </c>
      <c r="F120" s="50">
        <v>108</v>
      </c>
      <c r="G120" s="120"/>
      <c r="H120" s="121"/>
      <c r="I120" s="120"/>
      <c r="J120" s="120"/>
      <c r="K120" s="120"/>
      <c r="L120" s="54"/>
      <c r="M120" s="54"/>
      <c r="N120" s="54"/>
      <c r="O120" s="54"/>
      <c r="P120" s="337"/>
      <c r="Q120" s="120"/>
    </row>
    <row r="121" spans="1:17" x14ac:dyDescent="0.2">
      <c r="A121" s="47">
        <v>9</v>
      </c>
      <c r="B121" s="47"/>
      <c r="C121" s="55" t="s">
        <v>231</v>
      </c>
      <c r="D121" s="50" t="s">
        <v>143</v>
      </c>
      <c r="E121" s="50">
        <v>4</v>
      </c>
      <c r="F121" s="50">
        <v>24</v>
      </c>
      <c r="G121" s="120"/>
      <c r="H121" s="121"/>
      <c r="I121" s="120"/>
      <c r="J121" s="120"/>
      <c r="K121" s="120"/>
      <c r="L121" s="54"/>
      <c r="M121" s="54"/>
      <c r="N121" s="54"/>
      <c r="O121" s="54"/>
      <c r="P121" s="337"/>
      <c r="Q121" s="120"/>
    </row>
    <row r="122" spans="1:17" x14ac:dyDescent="0.2">
      <c r="A122" s="50">
        <v>10</v>
      </c>
      <c r="B122" s="50"/>
      <c r="C122" s="55" t="s">
        <v>168</v>
      </c>
      <c r="D122" s="50" t="s">
        <v>143</v>
      </c>
      <c r="E122" s="50">
        <v>2</v>
      </c>
      <c r="F122" s="50">
        <v>12</v>
      </c>
      <c r="G122" s="120"/>
      <c r="H122" s="121"/>
      <c r="I122" s="120"/>
      <c r="J122" s="120"/>
      <c r="K122" s="120"/>
      <c r="L122" s="54"/>
      <c r="M122" s="54"/>
      <c r="N122" s="54"/>
      <c r="O122" s="54"/>
      <c r="P122" s="337"/>
      <c r="Q122" s="120"/>
    </row>
    <row r="123" spans="1:17" x14ac:dyDescent="0.2">
      <c r="A123" s="50">
        <v>11</v>
      </c>
      <c r="B123" s="50"/>
      <c r="C123" s="55" t="s">
        <v>232</v>
      </c>
      <c r="D123" s="50" t="s">
        <v>143</v>
      </c>
      <c r="E123" s="50">
        <v>2</v>
      </c>
      <c r="F123" s="50">
        <v>12</v>
      </c>
      <c r="G123" s="120"/>
      <c r="H123" s="121"/>
      <c r="I123" s="120"/>
      <c r="J123" s="120"/>
      <c r="K123" s="120"/>
      <c r="L123" s="54"/>
      <c r="M123" s="54"/>
      <c r="N123" s="54"/>
      <c r="O123" s="54"/>
      <c r="P123" s="337"/>
      <c r="Q123" s="120"/>
    </row>
    <row r="124" spans="1:17" ht="22.5" x14ac:dyDescent="0.2">
      <c r="A124" s="50">
        <v>12</v>
      </c>
      <c r="B124" s="50"/>
      <c r="C124" s="55" t="s">
        <v>233</v>
      </c>
      <c r="D124" s="50" t="s">
        <v>143</v>
      </c>
      <c r="E124" s="50">
        <v>10</v>
      </c>
      <c r="F124" s="50">
        <v>60</v>
      </c>
      <c r="G124" s="120"/>
      <c r="H124" s="121"/>
      <c r="I124" s="120"/>
      <c r="J124" s="120"/>
      <c r="K124" s="120"/>
      <c r="L124" s="54"/>
      <c r="M124" s="54"/>
      <c r="N124" s="54"/>
      <c r="O124" s="54"/>
      <c r="P124" s="337"/>
      <c r="Q124" s="120"/>
    </row>
    <row r="125" spans="1:17" x14ac:dyDescent="0.2">
      <c r="A125" s="47">
        <v>13</v>
      </c>
      <c r="B125" s="47"/>
      <c r="C125" s="55" t="s">
        <v>159</v>
      </c>
      <c r="D125" s="50" t="s">
        <v>41</v>
      </c>
      <c r="E125" s="50">
        <v>1</v>
      </c>
      <c r="F125" s="50">
        <v>6</v>
      </c>
      <c r="G125" s="120"/>
      <c r="H125" s="121"/>
      <c r="I125" s="120"/>
      <c r="J125" s="120"/>
      <c r="K125" s="120"/>
      <c r="L125" s="54"/>
      <c r="M125" s="54"/>
      <c r="N125" s="54"/>
      <c r="O125" s="54"/>
      <c r="P125" s="337"/>
      <c r="Q125" s="120"/>
    </row>
    <row r="126" spans="1:17" x14ac:dyDescent="0.2">
      <c r="A126" s="50">
        <v>14</v>
      </c>
      <c r="B126" s="50"/>
      <c r="C126" s="55" t="s">
        <v>160</v>
      </c>
      <c r="D126" s="85" t="s">
        <v>131</v>
      </c>
      <c r="E126" s="50">
        <v>1</v>
      </c>
      <c r="F126" s="50">
        <v>6</v>
      </c>
      <c r="G126" s="120"/>
      <c r="H126" s="121"/>
      <c r="I126" s="120"/>
      <c r="J126" s="120"/>
      <c r="K126" s="120"/>
      <c r="L126" s="54"/>
      <c r="M126" s="54"/>
      <c r="N126" s="54"/>
      <c r="O126" s="54"/>
      <c r="P126" s="337"/>
      <c r="Q126" s="120"/>
    </row>
    <row r="127" spans="1:17" x14ac:dyDescent="0.2">
      <c r="A127" s="50">
        <v>15</v>
      </c>
      <c r="B127" s="50"/>
      <c r="C127" s="55" t="s">
        <v>234</v>
      </c>
      <c r="D127" s="85" t="s">
        <v>131</v>
      </c>
      <c r="E127" s="50">
        <v>1</v>
      </c>
      <c r="F127" s="50">
        <v>6</v>
      </c>
      <c r="G127" s="120"/>
      <c r="H127" s="121"/>
      <c r="I127" s="120"/>
      <c r="J127" s="120"/>
      <c r="K127" s="120"/>
      <c r="L127" s="54"/>
      <c r="M127" s="54"/>
      <c r="N127" s="54"/>
      <c r="O127" s="54"/>
      <c r="P127" s="337"/>
      <c r="Q127" s="120"/>
    </row>
    <row r="128" spans="1:17" ht="22.5" x14ac:dyDescent="0.2">
      <c r="A128" s="50">
        <v>16</v>
      </c>
      <c r="B128" s="50"/>
      <c r="C128" s="55" t="s">
        <v>226</v>
      </c>
      <c r="D128" s="85" t="s">
        <v>131</v>
      </c>
      <c r="E128" s="50">
        <v>1</v>
      </c>
      <c r="F128" s="50">
        <v>6</v>
      </c>
      <c r="G128" s="120"/>
      <c r="H128" s="121"/>
      <c r="I128" s="120"/>
      <c r="J128" s="120"/>
      <c r="K128" s="120"/>
      <c r="L128" s="54"/>
      <c r="M128" s="54"/>
      <c r="N128" s="54"/>
      <c r="O128" s="54"/>
      <c r="P128" s="337"/>
      <c r="Q128" s="120"/>
    </row>
    <row r="129" spans="1:17" ht="22.5" x14ac:dyDescent="0.2">
      <c r="A129" s="92"/>
      <c r="B129" s="27"/>
      <c r="C129" s="340" t="s">
        <v>156</v>
      </c>
      <c r="D129" s="341"/>
      <c r="E129" s="342"/>
      <c r="F129" s="342"/>
      <c r="G129" s="343"/>
      <c r="H129" s="343"/>
      <c r="I129" s="343"/>
      <c r="J129" s="343"/>
      <c r="K129" s="343"/>
      <c r="L129" s="27"/>
      <c r="M129" s="344"/>
      <c r="N129" s="344"/>
      <c r="O129" s="344"/>
      <c r="P129" s="344"/>
      <c r="Q129" s="344"/>
    </row>
    <row r="130" spans="1:17" x14ac:dyDescent="0.2">
      <c r="B130" s="27"/>
      <c r="C130" s="345"/>
      <c r="D130" s="345"/>
      <c r="E130" s="345"/>
      <c r="F130" s="345"/>
      <c r="G130" s="345"/>
      <c r="H130" s="345"/>
      <c r="I130" s="27"/>
      <c r="J130" s="27"/>
      <c r="K130" s="27"/>
      <c r="L130" s="27"/>
      <c r="M130" s="27"/>
      <c r="N130" s="27"/>
      <c r="O130" s="27"/>
      <c r="P130" s="27"/>
      <c r="Q130" s="27"/>
    </row>
    <row r="131" spans="1:17" x14ac:dyDescent="0.2">
      <c r="B131" s="27"/>
      <c r="C131" s="346" t="str">
        <f>[3]KPDV!$B$31</f>
        <v>Sastādīja:</v>
      </c>
      <c r="D131" s="347"/>
      <c r="E131" s="348"/>
      <c r="F131" s="348"/>
      <c r="G131" s="345"/>
      <c r="H131" s="345"/>
      <c r="I131" s="27"/>
      <c r="J131" s="27"/>
      <c r="K131" s="27"/>
      <c r="L131" s="27"/>
      <c r="M131" s="27"/>
      <c r="N131" s="27"/>
      <c r="O131" s="27"/>
      <c r="P131" s="27"/>
      <c r="Q131" s="27"/>
    </row>
    <row r="132" spans="1:17" x14ac:dyDescent="0.2">
      <c r="B132" s="27"/>
      <c r="C132" s="346" t="str">
        <f>[3]KPDV!$B$32</f>
        <v>Tāme sastādīta</v>
      </c>
      <c r="D132" s="123"/>
      <c r="E132" s="278"/>
      <c r="F132" s="278"/>
      <c r="G132" s="345"/>
      <c r="H132" s="345"/>
      <c r="I132" s="27"/>
      <c r="J132" s="27"/>
      <c r="K132" s="27"/>
      <c r="L132" s="27"/>
      <c r="M132" s="27"/>
      <c r="N132" s="27"/>
      <c r="O132" s="27"/>
      <c r="P132" s="27"/>
      <c r="Q132" s="27"/>
    </row>
    <row r="133" spans="1:17" x14ac:dyDescent="0.2">
      <c r="B133" s="27"/>
      <c r="C133" s="346"/>
      <c r="D133" s="123"/>
      <c r="E133" s="345"/>
      <c r="F133" s="345"/>
      <c r="G133" s="345"/>
      <c r="H133" s="345"/>
      <c r="I133" s="345"/>
      <c r="J133" s="345"/>
      <c r="K133" s="345"/>
      <c r="L133" s="345"/>
      <c r="M133" s="345"/>
      <c r="N133" s="345"/>
      <c r="O133" s="345"/>
      <c r="P133" s="345"/>
      <c r="Q133" s="27"/>
    </row>
    <row r="134" spans="1:17" x14ac:dyDescent="0.2">
      <c r="B134" s="27"/>
      <c r="C134" s="346" t="str">
        <f>[3]KPDV!$B$34</f>
        <v>Pārbaudīja:</v>
      </c>
      <c r="D134" s="347"/>
      <c r="E134" s="348"/>
      <c r="F134" s="348"/>
      <c r="G134" s="123"/>
      <c r="H134" s="123"/>
      <c r="I134" s="123"/>
      <c r="J134" s="123"/>
      <c r="K134" s="123"/>
      <c r="L134" s="123"/>
      <c r="M134" s="123"/>
      <c r="N134" s="123"/>
      <c r="O134" s="123"/>
      <c r="P134" s="123"/>
      <c r="Q134" s="27"/>
    </row>
    <row r="135" spans="1:17" x14ac:dyDescent="0.2">
      <c r="B135" s="27"/>
      <c r="C135" s="346" t="str">
        <f>[3]KPDV!$B$35</f>
        <v>Sertifikāta Nr.:</v>
      </c>
      <c r="D135" s="347"/>
      <c r="E135" s="349"/>
      <c r="F135" s="349"/>
      <c r="G135" s="123"/>
      <c r="H135" s="123"/>
      <c r="I135" s="123"/>
      <c r="J135" s="123"/>
      <c r="K135" s="123"/>
      <c r="L135" s="123"/>
      <c r="M135" s="350"/>
      <c r="N135" s="123"/>
      <c r="O135" s="350"/>
      <c r="P135" s="123"/>
      <c r="Q135" s="27"/>
    </row>
    <row r="136" spans="1:17" x14ac:dyDescent="0.2">
      <c r="B136" s="27"/>
      <c r="C136" s="27"/>
      <c r="D136" s="27"/>
      <c r="E136" s="27"/>
      <c r="F136" s="27"/>
      <c r="G136" s="27"/>
      <c r="H136" s="27"/>
      <c r="I136" s="351"/>
      <c r="J136" s="267"/>
      <c r="K136" s="267"/>
      <c r="L136" s="27"/>
      <c r="M136" s="27"/>
      <c r="N136" s="27"/>
      <c r="O136" s="267"/>
      <c r="P136" s="267"/>
      <c r="Q136" s="27"/>
    </row>
    <row r="137" spans="1:17" ht="12.75" x14ac:dyDescent="0.2">
      <c r="B137" s="352" t="s">
        <v>348</v>
      </c>
      <c r="C137" s="353"/>
      <c r="D137" s="354"/>
      <c r="E137" s="354"/>
      <c r="F137" s="354"/>
      <c r="G137" s="355"/>
      <c r="H137" s="354"/>
      <c r="I137" s="354"/>
      <c r="J137" s="354"/>
      <c r="K137" s="354"/>
      <c r="L137" s="354"/>
      <c r="M137" s="354"/>
      <c r="N137" s="354"/>
      <c r="O137" s="354"/>
      <c r="P137" s="354"/>
      <c r="Q137" s="354"/>
    </row>
    <row r="138" spans="1:17" x14ac:dyDescent="0.2">
      <c r="B138" s="374" t="s">
        <v>349</v>
      </c>
      <c r="C138" s="374"/>
      <c r="D138" s="374"/>
      <c r="E138" s="374"/>
      <c r="F138" s="374"/>
      <c r="G138" s="374"/>
      <c r="H138" s="374"/>
      <c r="I138" s="374"/>
      <c r="J138" s="374"/>
      <c r="K138" s="374"/>
      <c r="L138" s="374"/>
      <c r="M138" s="374"/>
      <c r="N138" s="374"/>
      <c r="O138" s="374"/>
      <c r="P138" s="374"/>
      <c r="Q138" s="374"/>
    </row>
    <row r="139" spans="1:17" x14ac:dyDescent="0.2">
      <c r="B139" s="374"/>
      <c r="C139" s="374"/>
      <c r="D139" s="374"/>
      <c r="E139" s="374"/>
      <c r="F139" s="374"/>
      <c r="G139" s="374"/>
      <c r="H139" s="374"/>
      <c r="I139" s="374"/>
      <c r="J139" s="374"/>
      <c r="K139" s="374"/>
      <c r="L139" s="374"/>
      <c r="M139" s="374"/>
      <c r="N139" s="374"/>
      <c r="O139" s="374"/>
      <c r="P139" s="374"/>
      <c r="Q139" s="374"/>
    </row>
    <row r="140" spans="1:17" x14ac:dyDescent="0.2">
      <c r="B140" s="374"/>
      <c r="C140" s="374"/>
      <c r="D140" s="374"/>
      <c r="E140" s="374"/>
      <c r="F140" s="374"/>
      <c r="G140" s="374"/>
      <c r="H140" s="374"/>
      <c r="I140" s="374"/>
      <c r="J140" s="374"/>
      <c r="K140" s="374"/>
      <c r="L140" s="374"/>
      <c r="M140" s="374"/>
      <c r="N140" s="374"/>
      <c r="O140" s="374"/>
      <c r="P140" s="374"/>
      <c r="Q140" s="374"/>
    </row>
  </sheetData>
  <sheetProtection selectLockedCells="1" selectUnlockedCells="1"/>
  <mergeCells count="13">
    <mergeCell ref="B138:Q140"/>
    <mergeCell ref="M10:P10"/>
    <mergeCell ref="A1:G1"/>
    <mergeCell ref="A3:H3"/>
    <mergeCell ref="A4:H4"/>
    <mergeCell ref="A8:D8"/>
    <mergeCell ref="G8:J8"/>
    <mergeCell ref="A10:A11"/>
    <mergeCell ref="B10:B11"/>
    <mergeCell ref="C10:C11"/>
    <mergeCell ref="D10:D11"/>
    <mergeCell ref="F10:F11"/>
    <mergeCell ref="G10:L10"/>
  </mergeCells>
  <pageMargins left="0.39374999999999999" right="0" top="0.59027777777777779" bottom="0.39374999999999999" header="0.51180555555555551" footer="0.51180555555555551"/>
  <pageSetup paperSize="9" firstPageNumber="0" orientation="landscape" horizontalDpi="300" verticalDpi="300" r:id="rId1"/>
  <headerFooter alignWithMargins="0"/>
  <rowBreaks count="2" manualBreakCount="2">
    <brk id="65" max="16383" man="1"/>
    <brk id="103" max="16383" man="1"/>
  </row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92D050"/>
  </sheetPr>
  <dimension ref="A1:Q54"/>
  <sheetViews>
    <sheetView view="pageBreakPreview" zoomScale="85" zoomScaleNormal="85" zoomScaleSheetLayoutView="85" workbookViewId="0">
      <selection activeCell="C40" sqref="C40"/>
    </sheetView>
  </sheetViews>
  <sheetFormatPr defaultColWidth="9.140625" defaultRowHeight="11.25" x14ac:dyDescent="0.2"/>
  <cols>
    <col min="1" max="1" width="4.5703125" style="76" customWidth="1"/>
    <col min="2" max="2" width="3.85546875" style="76" customWidth="1"/>
    <col min="3" max="3" width="45.85546875" style="76" customWidth="1"/>
    <col min="4" max="4" width="4.85546875" style="76" customWidth="1"/>
    <col min="5" max="5" width="5.140625" style="76" customWidth="1"/>
    <col min="6" max="6" width="6.5703125" style="76" customWidth="1"/>
    <col min="7" max="12" width="7.140625" style="76" customWidth="1"/>
    <col min="13" max="15" width="7.42578125" style="76" customWidth="1"/>
    <col min="16" max="16" width="7.140625" style="76" customWidth="1"/>
    <col min="17" max="16384" width="9.140625" style="76"/>
  </cols>
  <sheetData>
    <row r="1" spans="1:16" x14ac:dyDescent="0.2">
      <c r="A1" s="379" t="s">
        <v>11</v>
      </c>
      <c r="B1" s="379"/>
      <c r="C1" s="379"/>
      <c r="D1" s="379"/>
      <c r="E1" s="379"/>
      <c r="F1" s="379"/>
      <c r="G1" s="26">
        <f>KPDV!A24</f>
        <v>10</v>
      </c>
      <c r="H1" s="26"/>
      <c r="I1" s="26"/>
      <c r="J1" s="26"/>
      <c r="K1" s="26"/>
      <c r="L1" s="26"/>
      <c r="M1" s="26"/>
      <c r="N1" s="26"/>
      <c r="O1" s="26"/>
      <c r="P1" s="26"/>
    </row>
    <row r="2" spans="1:16" x14ac:dyDescent="0.2">
      <c r="A2" s="28"/>
      <c r="B2" s="28"/>
      <c r="C2" s="29" t="s">
        <v>176</v>
      </c>
      <c r="D2" s="28"/>
      <c r="E2" s="28"/>
      <c r="F2" s="28"/>
      <c r="G2" s="28"/>
      <c r="H2" s="26"/>
      <c r="I2" s="26"/>
      <c r="J2" s="26"/>
      <c r="K2" s="26"/>
      <c r="L2" s="26"/>
      <c r="M2" s="26"/>
      <c r="N2" s="26"/>
      <c r="O2" s="26"/>
      <c r="P2" s="26"/>
    </row>
    <row r="3" spans="1:16" x14ac:dyDescent="0.2">
      <c r="A3" s="364" t="str">
        <f>KPDV!A5</f>
        <v>Būves nosaukums: Daudzdzīvokļu dzīvojamā ēka</v>
      </c>
      <c r="B3" s="364"/>
      <c r="C3" s="364"/>
      <c r="D3" s="364"/>
      <c r="E3" s="364"/>
      <c r="F3" s="364"/>
      <c r="G3" s="364"/>
      <c r="H3" s="30"/>
      <c r="I3" s="30"/>
      <c r="J3" s="30"/>
      <c r="K3" s="30"/>
      <c r="L3" s="31"/>
      <c r="M3" s="31"/>
      <c r="N3" s="31"/>
      <c r="O3" s="31"/>
      <c r="P3" s="26"/>
    </row>
    <row r="4" spans="1:16" x14ac:dyDescent="0.2">
      <c r="A4" s="364" t="str">
        <f>KPDV!A6</f>
        <v>Objekta nosaukums: Dzīvojamās ēkas fasādes vienkāršota atjaunošana</v>
      </c>
      <c r="B4" s="364"/>
      <c r="C4" s="364"/>
      <c r="D4" s="364"/>
      <c r="E4" s="364"/>
      <c r="F4" s="364"/>
      <c r="G4" s="364"/>
      <c r="H4" s="32"/>
      <c r="I4" s="32"/>
      <c r="J4" s="31"/>
      <c r="K4" s="31"/>
      <c r="L4" s="31"/>
      <c r="M4" s="31"/>
      <c r="N4" s="31"/>
      <c r="O4" s="31"/>
      <c r="P4" s="26"/>
    </row>
    <row r="5" spans="1:16" x14ac:dyDescent="0.2">
      <c r="A5" s="33" t="str">
        <f>KPDV!A7</f>
        <v>Objekta adrese: Raiņa iela 18/20, Liepāja</v>
      </c>
      <c r="B5" s="33"/>
      <c r="C5" s="33"/>
      <c r="D5" s="33"/>
      <c r="E5" s="34"/>
      <c r="F5" s="33"/>
      <c r="G5" s="33"/>
      <c r="H5" s="32"/>
      <c r="I5" s="32"/>
      <c r="J5" s="31"/>
      <c r="K5" s="31"/>
      <c r="L5" s="31"/>
      <c r="M5" s="31"/>
      <c r="N5" s="31"/>
      <c r="O5" s="31"/>
      <c r="P5" s="26"/>
    </row>
    <row r="6" spans="1:16" x14ac:dyDescent="0.2">
      <c r="A6" s="33" t="str">
        <f>KPDV!A8</f>
        <v>Pasūtījuma Nr.: EA-78-16</v>
      </c>
      <c r="B6" s="33"/>
      <c r="C6" s="33"/>
      <c r="D6" s="33"/>
      <c r="E6" s="33"/>
      <c r="F6" s="33"/>
      <c r="G6" s="33"/>
      <c r="H6" s="32"/>
      <c r="I6" s="32"/>
      <c r="J6" s="31"/>
      <c r="K6" s="31"/>
      <c r="L6" s="31"/>
      <c r="M6" s="31"/>
      <c r="N6" s="31"/>
      <c r="O6" s="31"/>
      <c r="P6" s="26"/>
    </row>
    <row r="7" spans="1:16" x14ac:dyDescent="0.2">
      <c r="A7" s="33"/>
      <c r="B7" s="33"/>
      <c r="C7" s="33"/>
      <c r="D7" s="33"/>
      <c r="E7" s="33"/>
      <c r="F7" s="33"/>
      <c r="G7" s="33"/>
      <c r="H7" s="32"/>
      <c r="I7" s="32"/>
      <c r="J7" s="31"/>
      <c r="K7" s="31"/>
      <c r="L7" s="31"/>
      <c r="M7" s="31"/>
      <c r="N7" s="31"/>
      <c r="O7" s="31"/>
      <c r="P7" s="26"/>
    </row>
    <row r="8" spans="1:16" x14ac:dyDescent="0.2">
      <c r="A8" s="380" t="s">
        <v>341</v>
      </c>
      <c r="B8" s="380"/>
      <c r="C8" s="380"/>
      <c r="D8" s="380"/>
      <c r="E8" s="35" t="s">
        <v>177</v>
      </c>
      <c r="F8" s="381" t="s">
        <v>14</v>
      </c>
      <c r="G8" s="381"/>
      <c r="H8" s="381"/>
      <c r="I8" s="381"/>
      <c r="J8" s="36"/>
      <c r="K8" s="36"/>
      <c r="L8" s="36"/>
      <c r="M8" s="36" t="s">
        <v>15</v>
      </c>
      <c r="N8" s="36"/>
      <c r="O8" s="37">
        <f>P44</f>
        <v>0</v>
      </c>
      <c r="P8" s="21" t="s">
        <v>16</v>
      </c>
    </row>
    <row r="9" spans="1:16" x14ac:dyDescent="0.2">
      <c r="A9" s="77"/>
      <c r="B9" s="77"/>
      <c r="C9" s="78"/>
      <c r="D9" s="78"/>
      <c r="E9" s="78"/>
      <c r="I9" s="79"/>
      <c r="J9" s="80"/>
      <c r="K9" s="80"/>
      <c r="O9" s="80"/>
      <c r="P9" s="327" t="str">
        <f>dat</f>
        <v>Tāme sastādīta .gada</v>
      </c>
    </row>
    <row r="10" spans="1:16" x14ac:dyDescent="0.2">
      <c r="A10" s="376" t="s">
        <v>17</v>
      </c>
      <c r="B10" s="376" t="s">
        <v>18</v>
      </c>
      <c r="C10" s="386" t="s">
        <v>19</v>
      </c>
      <c r="D10" s="378" t="s">
        <v>20</v>
      </c>
      <c r="E10" s="376" t="s">
        <v>21</v>
      </c>
      <c r="F10" s="375" t="s">
        <v>22</v>
      </c>
      <c r="G10" s="375"/>
      <c r="H10" s="375"/>
      <c r="I10" s="375"/>
      <c r="J10" s="375"/>
      <c r="K10" s="375"/>
      <c r="L10" s="375" t="s">
        <v>23</v>
      </c>
      <c r="M10" s="375"/>
      <c r="N10" s="375"/>
      <c r="O10" s="375"/>
      <c r="P10" s="375"/>
    </row>
    <row r="11" spans="1:16" ht="87" x14ac:dyDescent="0.2">
      <c r="A11" s="376"/>
      <c r="B11" s="376"/>
      <c r="C11" s="388"/>
      <c r="D11" s="378"/>
      <c r="E11" s="376"/>
      <c r="F11" s="328" t="s">
        <v>342</v>
      </c>
      <c r="G11" s="329" t="s">
        <v>343</v>
      </c>
      <c r="H11" s="329" t="s">
        <v>344</v>
      </c>
      <c r="I11" s="329" t="s">
        <v>345</v>
      </c>
      <c r="J11" s="329" t="s">
        <v>346</v>
      </c>
      <c r="K11" s="330" t="s">
        <v>333</v>
      </c>
      <c r="L11" s="328" t="s">
        <v>24</v>
      </c>
      <c r="M11" s="329" t="s">
        <v>344</v>
      </c>
      <c r="N11" s="329" t="s">
        <v>345</v>
      </c>
      <c r="O11" s="329" t="s">
        <v>346</v>
      </c>
      <c r="P11" s="330" t="s">
        <v>347</v>
      </c>
    </row>
    <row r="12" spans="1:16" x14ac:dyDescent="0.2">
      <c r="A12" s="81">
        <v>1</v>
      </c>
      <c r="B12" s="81">
        <f>A12+1</f>
        <v>2</v>
      </c>
      <c r="C12" s="82">
        <f>B12+1</f>
        <v>3</v>
      </c>
      <c r="D12" s="81">
        <f>C12+1</f>
        <v>4</v>
      </c>
      <c r="E12" s="81">
        <f>D12+1</f>
        <v>5</v>
      </c>
      <c r="F12" s="81">
        <f>E12+1</f>
        <v>6</v>
      </c>
      <c r="G12" s="81">
        <f t="shared" ref="G12:P12" si="0">F12+1</f>
        <v>7</v>
      </c>
      <c r="H12" s="81">
        <f t="shared" si="0"/>
        <v>8</v>
      </c>
      <c r="I12" s="83">
        <f t="shared" si="0"/>
        <v>9</v>
      </c>
      <c r="J12" s="81">
        <f t="shared" si="0"/>
        <v>10</v>
      </c>
      <c r="K12" s="81">
        <f t="shared" si="0"/>
        <v>11</v>
      </c>
      <c r="L12" s="81">
        <f t="shared" si="0"/>
        <v>12</v>
      </c>
      <c r="M12" s="81">
        <f t="shared" si="0"/>
        <v>13</v>
      </c>
      <c r="N12" s="81">
        <f t="shared" si="0"/>
        <v>14</v>
      </c>
      <c r="O12" s="81">
        <f t="shared" si="0"/>
        <v>15</v>
      </c>
      <c r="P12" s="81">
        <f t="shared" si="0"/>
        <v>16</v>
      </c>
    </row>
    <row r="13" spans="1:16" ht="12.75" customHeight="1" x14ac:dyDescent="0.2">
      <c r="A13" s="84"/>
      <c r="B13" s="406" t="s">
        <v>178</v>
      </c>
      <c r="C13" s="407"/>
      <c r="D13" s="407"/>
      <c r="E13" s="84"/>
      <c r="F13" s="84"/>
      <c r="G13" s="84"/>
      <c r="H13" s="84"/>
      <c r="I13" s="84"/>
      <c r="J13" s="84"/>
      <c r="K13" s="84"/>
      <c r="L13" s="84"/>
      <c r="M13" s="84"/>
      <c r="N13" s="84"/>
      <c r="O13" s="84"/>
      <c r="P13" s="84"/>
    </row>
    <row r="14" spans="1:16" ht="22.5" x14ac:dyDescent="0.2">
      <c r="A14" s="85">
        <v>1</v>
      </c>
      <c r="B14" s="86"/>
      <c r="C14" s="87" t="s">
        <v>381</v>
      </c>
      <c r="D14" s="85" t="s">
        <v>131</v>
      </c>
      <c r="E14" s="85">
        <v>1</v>
      </c>
      <c r="F14" s="88"/>
      <c r="G14" s="88"/>
      <c r="H14" s="88"/>
      <c r="I14" s="89"/>
      <c r="J14" s="90"/>
      <c r="K14" s="88"/>
      <c r="L14" s="88"/>
      <c r="M14" s="88"/>
      <c r="N14" s="88"/>
      <c r="O14" s="88"/>
      <c r="P14" s="88"/>
    </row>
    <row r="15" spans="1:16" x14ac:dyDescent="0.2">
      <c r="A15" s="85">
        <f>A14+1</f>
        <v>2</v>
      </c>
      <c r="B15" s="86"/>
      <c r="C15" s="87" t="s">
        <v>380</v>
      </c>
      <c r="D15" s="85" t="s">
        <v>131</v>
      </c>
      <c r="E15" s="85">
        <v>1</v>
      </c>
      <c r="F15" s="88"/>
      <c r="G15" s="88"/>
      <c r="H15" s="88"/>
      <c r="I15" s="89"/>
      <c r="J15" s="90"/>
      <c r="K15" s="88"/>
      <c r="L15" s="88"/>
      <c r="M15" s="88"/>
      <c r="N15" s="88"/>
      <c r="O15" s="88"/>
      <c r="P15" s="88"/>
    </row>
    <row r="16" spans="1:16" ht="20.25" customHeight="1" x14ac:dyDescent="0.2">
      <c r="A16" s="85">
        <f t="shared" ref="A16:A42" si="1">A15+1</f>
        <v>3</v>
      </c>
      <c r="B16" s="86"/>
      <c r="C16" s="87" t="s">
        <v>382</v>
      </c>
      <c r="D16" s="85" t="s">
        <v>131</v>
      </c>
      <c r="E16" s="85">
        <v>1</v>
      </c>
      <c r="F16" s="88"/>
      <c r="G16" s="88"/>
      <c r="H16" s="88"/>
      <c r="I16" s="89"/>
      <c r="J16" s="90"/>
      <c r="K16" s="88"/>
      <c r="L16" s="88"/>
      <c r="M16" s="88"/>
      <c r="N16" s="88"/>
      <c r="O16" s="88"/>
      <c r="P16" s="88"/>
    </row>
    <row r="17" spans="1:16" ht="22.5" x14ac:dyDescent="0.2">
      <c r="A17" s="85">
        <f t="shared" si="1"/>
        <v>4</v>
      </c>
      <c r="B17" s="86"/>
      <c r="C17" s="87" t="s">
        <v>383</v>
      </c>
      <c r="D17" s="85" t="s">
        <v>131</v>
      </c>
      <c r="E17" s="85">
        <v>2</v>
      </c>
      <c r="F17" s="88"/>
      <c r="G17" s="88"/>
      <c r="H17" s="88"/>
      <c r="I17" s="89"/>
      <c r="J17" s="90"/>
      <c r="K17" s="88"/>
      <c r="L17" s="88"/>
      <c r="M17" s="88"/>
      <c r="N17" s="88"/>
      <c r="O17" s="88"/>
      <c r="P17" s="88"/>
    </row>
    <row r="18" spans="1:16" x14ac:dyDescent="0.2">
      <c r="A18" s="85">
        <f t="shared" si="1"/>
        <v>5</v>
      </c>
      <c r="B18" s="86"/>
      <c r="C18" s="87" t="s">
        <v>384</v>
      </c>
      <c r="D18" s="85" t="s">
        <v>131</v>
      </c>
      <c r="E18" s="85">
        <v>1</v>
      </c>
      <c r="F18" s="88"/>
      <c r="G18" s="88"/>
      <c r="H18" s="88"/>
      <c r="I18" s="89"/>
      <c r="J18" s="90"/>
      <c r="K18" s="88"/>
      <c r="L18" s="88"/>
      <c r="M18" s="88"/>
      <c r="N18" s="88"/>
      <c r="O18" s="88"/>
      <c r="P18" s="88"/>
    </row>
    <row r="19" spans="1:16" x14ac:dyDescent="0.2">
      <c r="A19" s="85">
        <f t="shared" si="1"/>
        <v>6</v>
      </c>
      <c r="B19" s="86"/>
      <c r="C19" s="87" t="s">
        <v>385</v>
      </c>
      <c r="D19" s="47" t="s">
        <v>143</v>
      </c>
      <c r="E19" s="85">
        <v>20</v>
      </c>
      <c r="F19" s="88"/>
      <c r="G19" s="88"/>
      <c r="H19" s="88"/>
      <c r="I19" s="89"/>
      <c r="J19" s="90"/>
      <c r="K19" s="88"/>
      <c r="L19" s="88"/>
      <c r="M19" s="88"/>
      <c r="N19" s="88"/>
      <c r="O19" s="88"/>
      <c r="P19" s="88"/>
    </row>
    <row r="20" spans="1:16" x14ac:dyDescent="0.2">
      <c r="A20" s="85">
        <f t="shared" si="1"/>
        <v>7</v>
      </c>
      <c r="B20" s="86"/>
      <c r="C20" s="87" t="s">
        <v>386</v>
      </c>
      <c r="D20" s="85" t="s">
        <v>27</v>
      </c>
      <c r="E20" s="85">
        <v>40</v>
      </c>
      <c r="F20" s="88"/>
      <c r="G20" s="88"/>
      <c r="H20" s="88"/>
      <c r="I20" s="89"/>
      <c r="J20" s="90"/>
      <c r="K20" s="88"/>
      <c r="L20" s="88"/>
      <c r="M20" s="88"/>
      <c r="N20" s="88"/>
      <c r="O20" s="88"/>
      <c r="P20" s="88"/>
    </row>
    <row r="21" spans="1:16" ht="22.5" x14ac:dyDescent="0.2">
      <c r="A21" s="85">
        <f t="shared" si="1"/>
        <v>8</v>
      </c>
      <c r="B21" s="86"/>
      <c r="C21" s="87" t="s">
        <v>387</v>
      </c>
      <c r="D21" s="47" t="s">
        <v>143</v>
      </c>
      <c r="E21" s="85">
        <v>8</v>
      </c>
      <c r="F21" s="88"/>
      <c r="G21" s="88"/>
      <c r="H21" s="88"/>
      <c r="I21" s="89"/>
      <c r="J21" s="90"/>
      <c r="K21" s="88"/>
      <c r="L21" s="88"/>
      <c r="M21" s="88"/>
      <c r="N21" s="88"/>
      <c r="O21" s="88"/>
      <c r="P21" s="88"/>
    </row>
    <row r="22" spans="1:16" x14ac:dyDescent="0.2">
      <c r="A22" s="85">
        <f t="shared" si="1"/>
        <v>9</v>
      </c>
      <c r="B22" s="86"/>
      <c r="C22" s="87" t="s">
        <v>388</v>
      </c>
      <c r="D22" s="85" t="s">
        <v>131</v>
      </c>
      <c r="E22" s="85">
        <v>10</v>
      </c>
      <c r="F22" s="88"/>
      <c r="G22" s="88"/>
      <c r="H22" s="88"/>
      <c r="I22" s="89"/>
      <c r="J22" s="90"/>
      <c r="K22" s="88"/>
      <c r="L22" s="88"/>
      <c r="M22" s="88"/>
      <c r="N22" s="88"/>
      <c r="O22" s="88"/>
      <c r="P22" s="88"/>
    </row>
    <row r="23" spans="1:16" x14ac:dyDescent="0.2">
      <c r="A23" s="85">
        <f t="shared" si="1"/>
        <v>10</v>
      </c>
      <c r="B23" s="86"/>
      <c r="C23" s="87" t="s">
        <v>389</v>
      </c>
      <c r="D23" s="85" t="s">
        <v>131</v>
      </c>
      <c r="E23" s="85">
        <v>2</v>
      </c>
      <c r="F23" s="88"/>
      <c r="G23" s="88"/>
      <c r="H23" s="88"/>
      <c r="I23" s="89"/>
      <c r="J23" s="90"/>
      <c r="K23" s="88"/>
      <c r="L23" s="88"/>
      <c r="M23" s="88"/>
      <c r="N23" s="88"/>
      <c r="O23" s="88"/>
      <c r="P23" s="88"/>
    </row>
    <row r="24" spans="1:16" x14ac:dyDescent="0.2">
      <c r="A24" s="85">
        <f t="shared" si="1"/>
        <v>11</v>
      </c>
      <c r="B24" s="86"/>
      <c r="C24" s="87" t="s">
        <v>390</v>
      </c>
      <c r="D24" s="47" t="s">
        <v>143</v>
      </c>
      <c r="E24" s="85">
        <v>2</v>
      </c>
      <c r="F24" s="88"/>
      <c r="G24" s="88"/>
      <c r="H24" s="88"/>
      <c r="I24" s="89"/>
      <c r="J24" s="90"/>
      <c r="K24" s="88"/>
      <c r="L24" s="88"/>
      <c r="M24" s="88"/>
      <c r="N24" s="88"/>
      <c r="O24" s="88"/>
      <c r="P24" s="88"/>
    </row>
    <row r="25" spans="1:16" ht="10.35" customHeight="1" x14ac:dyDescent="0.2">
      <c r="A25" s="85">
        <f t="shared" si="1"/>
        <v>12</v>
      </c>
      <c r="B25" s="86"/>
      <c r="C25" s="87" t="s">
        <v>391</v>
      </c>
      <c r="D25" s="47" t="s">
        <v>143</v>
      </c>
      <c r="E25" s="85">
        <v>2</v>
      </c>
      <c r="F25" s="88"/>
      <c r="G25" s="88"/>
      <c r="H25" s="88"/>
      <c r="I25" s="89"/>
      <c r="J25" s="90"/>
      <c r="K25" s="88"/>
      <c r="L25" s="88"/>
      <c r="M25" s="88"/>
      <c r="N25" s="88"/>
      <c r="O25" s="88"/>
      <c r="P25" s="88"/>
    </row>
    <row r="26" spans="1:16" x14ac:dyDescent="0.2">
      <c r="A26" s="85">
        <f t="shared" si="1"/>
        <v>13</v>
      </c>
      <c r="B26" s="86"/>
      <c r="C26" s="87" t="s">
        <v>392</v>
      </c>
      <c r="D26" s="85" t="s">
        <v>131</v>
      </c>
      <c r="E26" s="85">
        <v>2</v>
      </c>
      <c r="F26" s="88"/>
      <c r="G26" s="88"/>
      <c r="H26" s="88"/>
      <c r="I26" s="89"/>
      <c r="J26" s="90"/>
      <c r="K26" s="88"/>
      <c r="L26" s="88"/>
      <c r="M26" s="88"/>
      <c r="N26" s="88"/>
      <c r="O26" s="88"/>
      <c r="P26" s="88"/>
    </row>
    <row r="27" spans="1:16" x14ac:dyDescent="0.2">
      <c r="A27" s="85">
        <f t="shared" si="1"/>
        <v>14</v>
      </c>
      <c r="B27" s="86"/>
      <c r="C27" s="87" t="s">
        <v>393</v>
      </c>
      <c r="D27" s="85" t="s">
        <v>27</v>
      </c>
      <c r="E27" s="85">
        <v>24</v>
      </c>
      <c r="F27" s="88"/>
      <c r="G27" s="88"/>
      <c r="H27" s="88"/>
      <c r="I27" s="89"/>
      <c r="J27" s="90"/>
      <c r="K27" s="88"/>
      <c r="L27" s="88"/>
      <c r="M27" s="88"/>
      <c r="N27" s="88"/>
      <c r="O27" s="88"/>
      <c r="P27" s="88"/>
    </row>
    <row r="28" spans="1:16" x14ac:dyDescent="0.2">
      <c r="A28" s="85">
        <f t="shared" si="1"/>
        <v>15</v>
      </c>
      <c r="B28" s="86"/>
      <c r="C28" s="87" t="s">
        <v>394</v>
      </c>
      <c r="D28" s="47" t="s">
        <v>143</v>
      </c>
      <c r="E28" s="85">
        <v>20</v>
      </c>
      <c r="F28" s="88"/>
      <c r="G28" s="88"/>
      <c r="H28" s="88"/>
      <c r="I28" s="89"/>
      <c r="J28" s="90"/>
      <c r="K28" s="88"/>
      <c r="L28" s="88"/>
      <c r="M28" s="88"/>
      <c r="N28" s="88"/>
      <c r="O28" s="88"/>
      <c r="P28" s="88"/>
    </row>
    <row r="29" spans="1:16" x14ac:dyDescent="0.2">
      <c r="A29" s="85">
        <f t="shared" si="1"/>
        <v>16</v>
      </c>
      <c r="B29" s="86"/>
      <c r="C29" s="87" t="s">
        <v>395</v>
      </c>
      <c r="D29" s="47" t="s">
        <v>143</v>
      </c>
      <c r="E29" s="85">
        <v>20</v>
      </c>
      <c r="F29" s="88"/>
      <c r="G29" s="88"/>
      <c r="H29" s="88"/>
      <c r="I29" s="89"/>
      <c r="J29" s="90"/>
      <c r="K29" s="88"/>
      <c r="L29" s="88"/>
      <c r="M29" s="88"/>
      <c r="N29" s="88"/>
      <c r="O29" s="88"/>
      <c r="P29" s="88"/>
    </row>
    <row r="30" spans="1:16" x14ac:dyDescent="0.2">
      <c r="A30" s="85">
        <f t="shared" si="1"/>
        <v>17</v>
      </c>
      <c r="B30" s="86"/>
      <c r="C30" s="87" t="s">
        <v>396</v>
      </c>
      <c r="D30" s="47" t="s">
        <v>143</v>
      </c>
      <c r="E30" s="85">
        <v>15</v>
      </c>
      <c r="F30" s="88"/>
      <c r="G30" s="88"/>
      <c r="H30" s="88"/>
      <c r="I30" s="89"/>
      <c r="J30" s="90"/>
      <c r="K30" s="88"/>
      <c r="L30" s="88"/>
      <c r="M30" s="88"/>
      <c r="N30" s="88"/>
      <c r="O30" s="88"/>
      <c r="P30" s="88"/>
    </row>
    <row r="31" spans="1:16" x14ac:dyDescent="0.2">
      <c r="A31" s="85">
        <f t="shared" si="1"/>
        <v>18</v>
      </c>
      <c r="B31" s="86"/>
      <c r="C31" s="87" t="s">
        <v>397</v>
      </c>
      <c r="D31" s="47" t="s">
        <v>143</v>
      </c>
      <c r="E31" s="85">
        <v>5</v>
      </c>
      <c r="F31" s="88"/>
      <c r="G31" s="88"/>
      <c r="H31" s="88"/>
      <c r="I31" s="89"/>
      <c r="J31" s="90"/>
      <c r="K31" s="88"/>
      <c r="L31" s="88"/>
      <c r="M31" s="88"/>
      <c r="N31" s="88"/>
      <c r="O31" s="88"/>
      <c r="P31" s="88"/>
    </row>
    <row r="32" spans="1:16" x14ac:dyDescent="0.2">
      <c r="A32" s="85">
        <f t="shared" si="1"/>
        <v>19</v>
      </c>
      <c r="B32" s="86"/>
      <c r="C32" s="87" t="s">
        <v>398</v>
      </c>
      <c r="D32" s="47" t="s">
        <v>143</v>
      </c>
      <c r="E32" s="85">
        <v>5</v>
      </c>
      <c r="F32" s="88"/>
      <c r="G32" s="88"/>
      <c r="H32" s="88"/>
      <c r="I32" s="89"/>
      <c r="J32" s="90"/>
      <c r="K32" s="88"/>
      <c r="L32" s="88"/>
      <c r="M32" s="88"/>
      <c r="N32" s="88"/>
      <c r="O32" s="88"/>
      <c r="P32" s="88"/>
    </row>
    <row r="33" spans="1:17" x14ac:dyDescent="0.2">
      <c r="A33" s="85">
        <f t="shared" si="1"/>
        <v>20</v>
      </c>
      <c r="B33" s="86"/>
      <c r="C33" s="87" t="s">
        <v>399</v>
      </c>
      <c r="D33" s="85" t="s">
        <v>179</v>
      </c>
      <c r="E33" s="85">
        <v>1</v>
      </c>
      <c r="F33" s="88"/>
      <c r="G33" s="88"/>
      <c r="H33" s="88"/>
      <c r="I33" s="89"/>
      <c r="J33" s="90"/>
      <c r="K33" s="88"/>
      <c r="L33" s="88"/>
      <c r="M33" s="88"/>
      <c r="N33" s="88"/>
      <c r="O33" s="88"/>
      <c r="P33" s="88"/>
    </row>
    <row r="34" spans="1:17" x14ac:dyDescent="0.2">
      <c r="A34" s="85">
        <f t="shared" si="1"/>
        <v>21</v>
      </c>
      <c r="B34" s="86"/>
      <c r="C34" s="87" t="s">
        <v>180</v>
      </c>
      <c r="D34" s="85" t="s">
        <v>27</v>
      </c>
      <c r="E34" s="85">
        <v>30</v>
      </c>
      <c r="F34" s="88"/>
      <c r="G34" s="88"/>
      <c r="H34" s="88"/>
      <c r="I34" s="89"/>
      <c r="J34" s="90"/>
      <c r="K34" s="88"/>
      <c r="L34" s="88"/>
      <c r="M34" s="88"/>
      <c r="N34" s="88"/>
      <c r="O34" s="88"/>
      <c r="P34" s="88"/>
    </row>
    <row r="35" spans="1:17" x14ac:dyDescent="0.2">
      <c r="A35" s="85">
        <f t="shared" si="1"/>
        <v>22</v>
      </c>
      <c r="B35" s="86"/>
      <c r="C35" s="87" t="s">
        <v>169</v>
      </c>
      <c r="D35" s="85" t="s">
        <v>131</v>
      </c>
      <c r="E35" s="85">
        <v>1</v>
      </c>
      <c r="F35" s="88"/>
      <c r="G35" s="88"/>
      <c r="H35" s="88"/>
      <c r="I35" s="89"/>
      <c r="J35" s="90"/>
      <c r="K35" s="88"/>
      <c r="L35" s="88"/>
      <c r="M35" s="88"/>
      <c r="N35" s="88"/>
      <c r="O35" s="88"/>
      <c r="P35" s="88"/>
    </row>
    <row r="36" spans="1:17" x14ac:dyDescent="0.2">
      <c r="A36" s="85">
        <f t="shared" si="1"/>
        <v>23</v>
      </c>
      <c r="B36" s="86"/>
      <c r="C36" s="87" t="s">
        <v>181</v>
      </c>
      <c r="D36" s="85" t="s">
        <v>131</v>
      </c>
      <c r="E36" s="85">
        <v>1</v>
      </c>
      <c r="F36" s="88"/>
      <c r="G36" s="88"/>
      <c r="H36" s="88"/>
      <c r="I36" s="89"/>
      <c r="J36" s="90"/>
      <c r="K36" s="88"/>
      <c r="L36" s="88"/>
      <c r="M36" s="88"/>
      <c r="N36" s="88"/>
      <c r="O36" s="88"/>
      <c r="P36" s="88"/>
    </row>
    <row r="37" spans="1:17" x14ac:dyDescent="0.2">
      <c r="A37" s="85">
        <f t="shared" si="1"/>
        <v>24</v>
      </c>
      <c r="B37" s="86"/>
      <c r="C37" s="87" t="s">
        <v>182</v>
      </c>
      <c r="D37" s="85" t="s">
        <v>27</v>
      </c>
      <c r="E37" s="85">
        <v>26</v>
      </c>
      <c r="F37" s="88"/>
      <c r="G37" s="88"/>
      <c r="H37" s="88"/>
      <c r="I37" s="89"/>
      <c r="J37" s="90"/>
      <c r="K37" s="88"/>
      <c r="L37" s="88"/>
      <c r="M37" s="88"/>
      <c r="N37" s="88"/>
      <c r="O37" s="88"/>
      <c r="P37" s="88"/>
    </row>
    <row r="38" spans="1:17" x14ac:dyDescent="0.2">
      <c r="A38" s="85">
        <f t="shared" si="1"/>
        <v>25</v>
      </c>
      <c r="B38" s="86"/>
      <c r="C38" s="87" t="s">
        <v>183</v>
      </c>
      <c r="D38" s="47" t="s">
        <v>143</v>
      </c>
      <c r="E38" s="85">
        <v>20</v>
      </c>
      <c r="F38" s="88"/>
      <c r="G38" s="88"/>
      <c r="H38" s="88"/>
      <c r="I38" s="89"/>
      <c r="J38" s="90"/>
      <c r="K38" s="88"/>
      <c r="L38" s="88"/>
      <c r="M38" s="88"/>
      <c r="N38" s="88"/>
      <c r="O38" s="88"/>
      <c r="P38" s="88"/>
    </row>
    <row r="39" spans="1:17" x14ac:dyDescent="0.2">
      <c r="A39" s="85">
        <f t="shared" si="1"/>
        <v>26</v>
      </c>
      <c r="B39" s="86"/>
      <c r="C39" s="87" t="s">
        <v>400</v>
      </c>
      <c r="D39" s="85" t="s">
        <v>131</v>
      </c>
      <c r="E39" s="85">
        <v>1</v>
      </c>
      <c r="F39" s="88"/>
      <c r="G39" s="88"/>
      <c r="H39" s="88"/>
      <c r="I39" s="89"/>
      <c r="J39" s="90"/>
      <c r="K39" s="88"/>
      <c r="L39" s="88"/>
      <c r="M39" s="88"/>
      <c r="N39" s="88"/>
      <c r="O39" s="88"/>
      <c r="P39" s="88"/>
    </row>
    <row r="40" spans="1:17" x14ac:dyDescent="0.2">
      <c r="A40" s="85">
        <f t="shared" si="1"/>
        <v>27</v>
      </c>
      <c r="B40" s="86"/>
      <c r="C40" s="87" t="s">
        <v>184</v>
      </c>
      <c r="D40" s="85" t="s">
        <v>32</v>
      </c>
      <c r="E40" s="85">
        <v>13</v>
      </c>
      <c r="F40" s="88"/>
      <c r="G40" s="88"/>
      <c r="H40" s="88"/>
      <c r="I40" s="89"/>
      <c r="J40" s="90"/>
      <c r="K40" s="88"/>
      <c r="L40" s="88"/>
      <c r="M40" s="88"/>
      <c r="N40" s="88"/>
      <c r="O40" s="88"/>
      <c r="P40" s="88"/>
    </row>
    <row r="41" spans="1:17" x14ac:dyDescent="0.2">
      <c r="A41" s="85">
        <f t="shared" si="1"/>
        <v>28</v>
      </c>
      <c r="B41" s="86"/>
      <c r="C41" s="87" t="s">
        <v>185</v>
      </c>
      <c r="D41" s="85" t="s">
        <v>131</v>
      </c>
      <c r="E41" s="85">
        <v>1</v>
      </c>
      <c r="F41" s="88"/>
      <c r="G41" s="88"/>
      <c r="H41" s="88"/>
      <c r="I41" s="89"/>
      <c r="J41" s="90"/>
      <c r="K41" s="88"/>
      <c r="L41" s="88"/>
      <c r="M41" s="88"/>
      <c r="N41" s="88"/>
      <c r="O41" s="88"/>
      <c r="P41" s="88"/>
    </row>
    <row r="42" spans="1:17" x14ac:dyDescent="0.2">
      <c r="A42" s="85">
        <f t="shared" si="1"/>
        <v>29</v>
      </c>
      <c r="B42" s="86"/>
      <c r="C42" s="87" t="s">
        <v>186</v>
      </c>
      <c r="D42" s="85" t="s">
        <v>131</v>
      </c>
      <c r="E42" s="85">
        <v>1</v>
      </c>
      <c r="F42" s="88"/>
      <c r="G42" s="88"/>
      <c r="H42" s="88"/>
      <c r="I42" s="89"/>
      <c r="J42" s="90"/>
      <c r="K42" s="88"/>
      <c r="L42" s="88"/>
      <c r="M42" s="88"/>
      <c r="N42" s="88"/>
      <c r="O42" s="88"/>
      <c r="P42" s="88"/>
    </row>
    <row r="43" spans="1:17" ht="22.5" x14ac:dyDescent="0.2">
      <c r="B43" s="27"/>
      <c r="C43" s="340" t="s">
        <v>156</v>
      </c>
      <c r="D43" s="341"/>
      <c r="E43" s="342"/>
      <c r="F43" s="342"/>
      <c r="G43" s="343"/>
      <c r="H43" s="343"/>
      <c r="I43" s="343"/>
      <c r="J43" s="343"/>
      <c r="K43" s="343"/>
      <c r="L43" s="27"/>
      <c r="M43" s="344"/>
      <c r="N43" s="344"/>
      <c r="O43" s="344"/>
      <c r="P43" s="344"/>
      <c r="Q43" s="344"/>
    </row>
    <row r="44" spans="1:17" x14ac:dyDescent="0.2">
      <c r="B44" s="27"/>
      <c r="C44" s="345"/>
      <c r="D44" s="345"/>
      <c r="E44" s="345"/>
      <c r="F44" s="345"/>
      <c r="G44" s="345"/>
      <c r="H44" s="345"/>
      <c r="I44" s="27"/>
      <c r="J44" s="27"/>
      <c r="K44" s="27"/>
      <c r="L44" s="27"/>
      <c r="M44" s="27"/>
      <c r="N44" s="27"/>
      <c r="O44" s="27"/>
      <c r="P44" s="27"/>
      <c r="Q44" s="27"/>
    </row>
    <row r="45" spans="1:17" x14ac:dyDescent="0.2">
      <c r="B45" s="27"/>
      <c r="C45" s="346" t="str">
        <f>[3]KPDV!$B$31</f>
        <v>Sastādīja:</v>
      </c>
      <c r="D45" s="347"/>
      <c r="E45" s="348"/>
      <c r="F45" s="348"/>
      <c r="G45" s="345"/>
      <c r="H45" s="345"/>
      <c r="I45" s="27"/>
      <c r="J45" s="27"/>
      <c r="K45" s="27"/>
      <c r="L45" s="27"/>
      <c r="M45" s="27"/>
      <c r="N45" s="27"/>
      <c r="O45" s="27"/>
      <c r="P45" s="27"/>
      <c r="Q45" s="27"/>
    </row>
    <row r="46" spans="1:17" x14ac:dyDescent="0.2">
      <c r="B46" s="27"/>
      <c r="C46" s="346" t="str">
        <f>[3]KPDV!$B$32</f>
        <v>Tāme sastādīta</v>
      </c>
      <c r="D46" s="123"/>
      <c r="E46" s="278"/>
      <c r="F46" s="278"/>
      <c r="G46" s="345"/>
      <c r="H46" s="345"/>
      <c r="I46" s="27"/>
      <c r="J46" s="27"/>
      <c r="K46" s="27"/>
      <c r="L46" s="27"/>
      <c r="M46" s="27"/>
      <c r="N46" s="27"/>
      <c r="O46" s="27"/>
      <c r="P46" s="27"/>
      <c r="Q46" s="27"/>
    </row>
    <row r="47" spans="1:17" x14ac:dyDescent="0.2">
      <c r="B47" s="27"/>
      <c r="C47" s="346"/>
      <c r="D47" s="123"/>
      <c r="E47" s="345"/>
      <c r="F47" s="345"/>
      <c r="G47" s="345"/>
      <c r="H47" s="345"/>
      <c r="I47" s="345"/>
      <c r="J47" s="345"/>
      <c r="K47" s="345"/>
      <c r="L47" s="345"/>
      <c r="M47" s="345"/>
      <c r="N47" s="345"/>
      <c r="O47" s="345"/>
      <c r="P47" s="345"/>
      <c r="Q47" s="27"/>
    </row>
    <row r="48" spans="1:17" x14ac:dyDescent="0.2">
      <c r="B48" s="27"/>
      <c r="C48" s="346" t="str">
        <f>[3]KPDV!$B$34</f>
        <v>Pārbaudīja:</v>
      </c>
      <c r="D48" s="347"/>
      <c r="E48" s="348"/>
      <c r="F48" s="348"/>
      <c r="G48" s="123"/>
      <c r="H48" s="123"/>
      <c r="I48" s="123"/>
      <c r="J48" s="123"/>
      <c r="K48" s="123"/>
      <c r="L48" s="123"/>
      <c r="M48" s="123"/>
      <c r="N48" s="123"/>
      <c r="O48" s="123"/>
      <c r="P48" s="123"/>
      <c r="Q48" s="27"/>
    </row>
    <row r="49" spans="2:17" x14ac:dyDescent="0.2">
      <c r="B49" s="27"/>
      <c r="C49" s="346" t="str">
        <f>[3]KPDV!$B$35</f>
        <v>Sertifikāta Nr.:</v>
      </c>
      <c r="D49" s="347"/>
      <c r="E49" s="349"/>
      <c r="F49" s="349"/>
      <c r="G49" s="123"/>
      <c r="H49" s="123"/>
      <c r="I49" s="123"/>
      <c r="J49" s="123"/>
      <c r="K49" s="123"/>
      <c r="L49" s="123"/>
      <c r="M49" s="350"/>
      <c r="N49" s="123"/>
      <c r="O49" s="350"/>
      <c r="P49" s="123"/>
      <c r="Q49" s="27"/>
    </row>
    <row r="50" spans="2:17" x14ac:dyDescent="0.2">
      <c r="B50" s="27"/>
      <c r="C50" s="27"/>
      <c r="D50" s="27"/>
      <c r="E50" s="27"/>
      <c r="F50" s="27"/>
      <c r="G50" s="27"/>
      <c r="H50" s="27"/>
      <c r="I50" s="351"/>
      <c r="J50" s="267"/>
      <c r="K50" s="267"/>
      <c r="L50" s="27"/>
      <c r="M50" s="27"/>
      <c r="N50" s="27"/>
      <c r="O50" s="267"/>
      <c r="P50" s="267"/>
      <c r="Q50" s="27"/>
    </row>
    <row r="51" spans="2:17" ht="12.75" x14ac:dyDescent="0.2">
      <c r="B51" s="352" t="s">
        <v>348</v>
      </c>
      <c r="C51" s="353"/>
      <c r="D51" s="354"/>
      <c r="E51" s="354"/>
      <c r="F51" s="354"/>
      <c r="G51" s="355"/>
      <c r="H51" s="354"/>
      <c r="I51" s="354"/>
      <c r="J51" s="354"/>
      <c r="K51" s="354"/>
      <c r="L51" s="354"/>
      <c r="M51" s="354"/>
      <c r="N51" s="354"/>
      <c r="O51" s="354"/>
      <c r="P51" s="354"/>
      <c r="Q51" s="354"/>
    </row>
    <row r="52" spans="2:17" x14ac:dyDescent="0.2">
      <c r="B52" s="374" t="s">
        <v>349</v>
      </c>
      <c r="C52" s="374"/>
      <c r="D52" s="374"/>
      <c r="E52" s="374"/>
      <c r="F52" s="374"/>
      <c r="G52" s="374"/>
      <c r="H52" s="374"/>
      <c r="I52" s="374"/>
      <c r="J52" s="374"/>
      <c r="K52" s="374"/>
      <c r="L52" s="374"/>
      <c r="M52" s="374"/>
      <c r="N52" s="374"/>
      <c r="O52" s="374"/>
      <c r="P52" s="374"/>
      <c r="Q52" s="374"/>
    </row>
    <row r="53" spans="2:17" x14ac:dyDescent="0.2">
      <c r="B53" s="374"/>
      <c r="C53" s="374"/>
      <c r="D53" s="374"/>
      <c r="E53" s="374"/>
      <c r="F53" s="374"/>
      <c r="G53" s="374"/>
      <c r="H53" s="374"/>
      <c r="I53" s="374"/>
      <c r="J53" s="374"/>
      <c r="K53" s="374"/>
      <c r="L53" s="374"/>
      <c r="M53" s="374"/>
      <c r="N53" s="374"/>
      <c r="O53" s="374"/>
      <c r="P53" s="374"/>
      <c r="Q53" s="374"/>
    </row>
    <row r="54" spans="2:17" x14ac:dyDescent="0.2">
      <c r="B54" s="374"/>
      <c r="C54" s="374"/>
      <c r="D54" s="374"/>
      <c r="E54" s="374"/>
      <c r="F54" s="374"/>
      <c r="G54" s="374"/>
      <c r="H54" s="374"/>
      <c r="I54" s="374"/>
      <c r="J54" s="374"/>
      <c r="K54" s="374"/>
      <c r="L54" s="374"/>
      <c r="M54" s="374"/>
      <c r="N54" s="374"/>
      <c r="O54" s="374"/>
      <c r="P54" s="374"/>
      <c r="Q54" s="374"/>
    </row>
  </sheetData>
  <sheetProtection selectLockedCells="1" selectUnlockedCells="1"/>
  <mergeCells count="14">
    <mergeCell ref="B52:Q54"/>
    <mergeCell ref="A10:A11"/>
    <mergeCell ref="B10:B11"/>
    <mergeCell ref="A1:F1"/>
    <mergeCell ref="A3:G3"/>
    <mergeCell ref="A4:G4"/>
    <mergeCell ref="A8:D8"/>
    <mergeCell ref="F8:I8"/>
    <mergeCell ref="B13:D13"/>
    <mergeCell ref="D10:D11"/>
    <mergeCell ref="E10:E11"/>
    <mergeCell ref="F10:K10"/>
    <mergeCell ref="L10:P10"/>
    <mergeCell ref="C10:C11"/>
  </mergeCells>
  <pageMargins left="0.39374999999999999" right="0" top="0.59027777777777779" bottom="0.39374999999999999" header="0.51180555555555551" footer="0.51180555555555551"/>
  <pageSetup paperSize="9" scale="92" firstPageNumber="0" orientation="landscape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J37"/>
  <sheetViews>
    <sheetView view="pageBreakPreview" zoomScale="130" zoomScaleNormal="120" zoomScaleSheetLayoutView="130" workbookViewId="0">
      <selection activeCell="B21" sqref="B21"/>
    </sheetView>
  </sheetViews>
  <sheetFormatPr defaultColWidth="9" defaultRowHeight="11.25" x14ac:dyDescent="0.2"/>
  <cols>
    <col min="1" max="1" width="18" style="27" customWidth="1"/>
    <col min="2" max="2" width="41" style="27" customWidth="1"/>
    <col min="3" max="3" width="11.85546875" style="27" customWidth="1"/>
    <col min="4" max="6" width="9.85546875" style="27" customWidth="1"/>
    <col min="7" max="7" width="15" style="27" customWidth="1"/>
    <col min="8" max="8" width="9" style="27"/>
    <col min="9" max="9" width="37.42578125" style="27" customWidth="1"/>
    <col min="10" max="10" width="10" style="27" customWidth="1"/>
    <col min="11" max="16384" width="9" style="27"/>
  </cols>
  <sheetData>
    <row r="1" spans="1:10" x14ac:dyDescent="0.2">
      <c r="B1" s="27" t="s">
        <v>0</v>
      </c>
    </row>
    <row r="2" spans="1:10" x14ac:dyDescent="0.2">
      <c r="A2" s="158"/>
      <c r="B2" s="158"/>
      <c r="C2" s="158"/>
      <c r="D2" s="158"/>
      <c r="E2" s="158"/>
      <c r="F2" s="158"/>
      <c r="G2" s="158"/>
      <c r="H2" s="158"/>
    </row>
    <row r="3" spans="1:10" x14ac:dyDescent="0.2">
      <c r="A3" s="158"/>
      <c r="B3" s="158" t="s">
        <v>1</v>
      </c>
      <c r="C3" s="158"/>
      <c r="D3" s="158"/>
      <c r="E3" s="158"/>
      <c r="F3" s="158"/>
      <c r="G3" s="158"/>
      <c r="H3" s="158"/>
    </row>
    <row r="4" spans="1:10" x14ac:dyDescent="0.2">
      <c r="A4" s="158"/>
      <c r="B4" s="158"/>
      <c r="C4" s="158"/>
      <c r="D4" s="158"/>
      <c r="E4" s="158"/>
      <c r="F4" s="158"/>
      <c r="G4" s="158"/>
      <c r="H4" s="158"/>
    </row>
    <row r="5" spans="1:10" ht="11.25" customHeight="1" x14ac:dyDescent="0.2">
      <c r="A5" s="364" t="s">
        <v>2</v>
      </c>
      <c r="B5" s="364"/>
      <c r="C5" s="364"/>
      <c r="D5" s="364"/>
      <c r="E5" s="364"/>
      <c r="F5" s="364"/>
      <c r="G5" s="364"/>
      <c r="H5" s="158"/>
    </row>
    <row r="6" spans="1:10" x14ac:dyDescent="0.2">
      <c r="A6" s="33" t="s">
        <v>114</v>
      </c>
      <c r="B6" s="33"/>
      <c r="C6" s="33"/>
      <c r="D6" s="33"/>
      <c r="E6" s="33"/>
      <c r="F6" s="33"/>
      <c r="G6" s="33"/>
      <c r="H6" s="158"/>
    </row>
    <row r="7" spans="1:10" x14ac:dyDescent="0.2">
      <c r="A7" s="33" t="s">
        <v>172</v>
      </c>
      <c r="B7" s="33"/>
      <c r="C7" s="33"/>
      <c r="D7" s="33"/>
      <c r="E7" s="33"/>
      <c r="F7" s="33"/>
      <c r="G7" s="33"/>
      <c r="H7" s="158"/>
    </row>
    <row r="8" spans="1:10" x14ac:dyDescent="0.2">
      <c r="A8" s="33" t="s">
        <v>326</v>
      </c>
      <c r="B8" s="33"/>
      <c r="C8" s="33"/>
      <c r="D8" s="34"/>
      <c r="E8" s="34"/>
      <c r="F8" s="34"/>
      <c r="G8" s="33"/>
    </row>
    <row r="9" spans="1:10" x14ac:dyDescent="0.2">
      <c r="A9" s="33"/>
      <c r="B9" s="33"/>
      <c r="C9" s="33"/>
      <c r="D9" s="94"/>
      <c r="E9" s="94"/>
      <c r="F9" s="34"/>
      <c r="G9" s="32"/>
    </row>
    <row r="10" spans="1:10" x14ac:dyDescent="0.2">
      <c r="A10" s="27" t="s">
        <v>3</v>
      </c>
      <c r="C10" s="267">
        <f>G32</f>
        <v>0</v>
      </c>
      <c r="D10" s="267"/>
    </row>
    <row r="11" spans="1:10" x14ac:dyDescent="0.2">
      <c r="A11" s="27" t="s">
        <v>4</v>
      </c>
      <c r="C11" s="268">
        <f>C26</f>
        <v>0</v>
      </c>
      <c r="D11" s="267"/>
    </row>
    <row r="12" spans="1:10" ht="12" thickBot="1" x14ac:dyDescent="0.25">
      <c r="A12" s="27" t="s">
        <v>325</v>
      </c>
    </row>
    <row r="13" spans="1:10" s="269" customFormat="1" ht="11.25" customHeight="1" thickBot="1" x14ac:dyDescent="0.25">
      <c r="A13" s="365" t="s">
        <v>5</v>
      </c>
      <c r="B13" s="366" t="s">
        <v>6</v>
      </c>
      <c r="C13" s="367" t="s">
        <v>335</v>
      </c>
      <c r="D13" s="369" t="s">
        <v>8</v>
      </c>
      <c r="E13" s="370"/>
      <c r="F13" s="371"/>
      <c r="G13" s="372" t="s">
        <v>7</v>
      </c>
    </row>
    <row r="14" spans="1:10" s="270" customFormat="1" ht="34.5" thickBot="1" x14ac:dyDescent="0.25">
      <c r="A14" s="365"/>
      <c r="B14" s="366"/>
      <c r="C14" s="368"/>
      <c r="D14" s="326" t="s">
        <v>336</v>
      </c>
      <c r="E14" s="326" t="s">
        <v>337</v>
      </c>
      <c r="F14" s="326" t="s">
        <v>338</v>
      </c>
      <c r="G14" s="373"/>
    </row>
    <row r="15" spans="1:10" x14ac:dyDescent="0.2">
      <c r="A15" s="271">
        <v>1</v>
      </c>
      <c r="B15" s="272" t="str">
        <f>'AR '!C2</f>
        <v>Ārsienu siltināšanas darbi</v>
      </c>
      <c r="C15" s="23"/>
      <c r="D15" s="23"/>
      <c r="E15" s="23"/>
      <c r="F15" s="23"/>
      <c r="G15" s="23"/>
      <c r="J15" s="273"/>
    </row>
    <row r="16" spans="1:10" x14ac:dyDescent="0.2">
      <c r="A16" s="271">
        <f t="shared" ref="A16:A24" si="0">A15+1</f>
        <v>2</v>
      </c>
      <c r="B16" s="272" t="str">
        <f>logi!C2</f>
        <v>Logu un durvju nomaiņa</v>
      </c>
      <c r="C16" s="23"/>
      <c r="D16" s="23"/>
      <c r="E16" s="23"/>
      <c r="F16" s="23"/>
      <c r="G16" s="23"/>
      <c r="J16" s="273"/>
    </row>
    <row r="17" spans="1:10" x14ac:dyDescent="0.2">
      <c r="A17" s="271">
        <f t="shared" si="0"/>
        <v>3</v>
      </c>
      <c r="B17" s="272" t="str">
        <f>'C'!C2</f>
        <v>Cokola siltināšanas darbi</v>
      </c>
      <c r="C17" s="23"/>
      <c r="D17" s="23"/>
      <c r="E17" s="23"/>
      <c r="F17" s="23"/>
      <c r="G17" s="23"/>
      <c r="J17" s="273"/>
    </row>
    <row r="18" spans="1:10" x14ac:dyDescent="0.2">
      <c r="A18" s="271">
        <f t="shared" si="0"/>
        <v>4</v>
      </c>
      <c r="B18" s="272" t="str">
        <f>P!C2</f>
        <v>Pagraba pārseguma siltināšana</v>
      </c>
      <c r="C18" s="23"/>
      <c r="D18" s="23"/>
      <c r="E18" s="23"/>
      <c r="F18" s="23"/>
      <c r="G18" s="23"/>
      <c r="J18" s="273"/>
    </row>
    <row r="19" spans="1:10" x14ac:dyDescent="0.2">
      <c r="A19" s="271">
        <f t="shared" si="0"/>
        <v>5</v>
      </c>
      <c r="B19" s="274" t="str">
        <f>IM!C2</f>
        <v>Ieejas mezglu rekonstrukcijas darbi</v>
      </c>
      <c r="C19" s="24"/>
      <c r="D19" s="24"/>
      <c r="E19" s="24"/>
      <c r="F19" s="24"/>
      <c r="G19" s="24"/>
      <c r="J19" s="273"/>
    </row>
    <row r="20" spans="1:10" x14ac:dyDescent="0.2">
      <c r="A20" s="271">
        <f t="shared" si="0"/>
        <v>6</v>
      </c>
      <c r="B20" s="274" t="str">
        <f>BS!C2</f>
        <v>Bēniņu siltināšanas darbi</v>
      </c>
      <c r="C20" s="24"/>
      <c r="D20" s="24"/>
      <c r="E20" s="24"/>
      <c r="F20" s="24"/>
      <c r="G20" s="24"/>
      <c r="J20" s="273"/>
    </row>
    <row r="21" spans="1:10" x14ac:dyDescent="0.2">
      <c r="A21" s="271">
        <f t="shared" si="0"/>
        <v>7</v>
      </c>
      <c r="B21" s="274" t="str">
        <f>Jumts!C2</f>
        <v>Jumta rekonstrukcijas darbi</v>
      </c>
      <c r="C21" s="25"/>
      <c r="D21" s="25"/>
      <c r="E21" s="25"/>
      <c r="F21" s="25"/>
      <c r="G21" s="25"/>
      <c r="J21" s="273"/>
    </row>
    <row r="22" spans="1:10" x14ac:dyDescent="0.2">
      <c r="A22" s="271">
        <f t="shared" si="0"/>
        <v>8</v>
      </c>
      <c r="B22" s="274" t="str">
        <f>BK!C2</f>
        <v>Plaisu remonts fasādē</v>
      </c>
      <c r="C22" s="25"/>
      <c r="D22" s="25"/>
      <c r="E22" s="25"/>
      <c r="F22" s="25"/>
      <c r="G22" s="25"/>
      <c r="J22" s="273"/>
    </row>
    <row r="23" spans="1:10" x14ac:dyDescent="0.2">
      <c r="A23" s="271">
        <f t="shared" si="0"/>
        <v>9</v>
      </c>
      <c r="B23" s="275" t="str">
        <f>AVK!C2</f>
        <v>Ēkas apkure</v>
      </c>
      <c r="C23" s="24"/>
      <c r="D23" s="24"/>
      <c r="E23" s="24"/>
      <c r="F23" s="24"/>
      <c r="G23" s="24"/>
    </row>
    <row r="24" spans="1:10" x14ac:dyDescent="0.2">
      <c r="A24" s="271">
        <f t="shared" si="0"/>
        <v>10</v>
      </c>
      <c r="B24" s="275" t="str">
        <f>zibens!C2</f>
        <v>Zibensaizsardzība</v>
      </c>
      <c r="C24" s="24"/>
      <c r="D24" s="24"/>
      <c r="E24" s="24"/>
      <c r="F24" s="24"/>
      <c r="G24" s="24"/>
    </row>
    <row r="25" spans="1:10" x14ac:dyDescent="0.2">
      <c r="A25" s="316"/>
      <c r="B25" s="317" t="s">
        <v>9</v>
      </c>
      <c r="C25" s="276"/>
      <c r="D25" s="276"/>
      <c r="E25" s="276"/>
      <c r="F25" s="276"/>
      <c r="G25" s="276"/>
    </row>
    <row r="26" spans="1:10" x14ac:dyDescent="0.2">
      <c r="A26" s="318" t="s">
        <v>327</v>
      </c>
      <c r="B26" s="319" t="s">
        <v>328</v>
      </c>
      <c r="C26" s="277"/>
      <c r="D26" s="277"/>
      <c r="E26" s="277"/>
      <c r="F26" s="277"/>
      <c r="G26" s="277"/>
    </row>
    <row r="27" spans="1:10" x14ac:dyDescent="0.2">
      <c r="A27" s="320" t="s">
        <v>329</v>
      </c>
      <c r="B27" s="319"/>
      <c r="C27" s="278"/>
      <c r="D27" s="278"/>
      <c r="E27" s="279"/>
      <c r="F27" s="280"/>
      <c r="G27" s="281"/>
    </row>
    <row r="28" spans="1:10" x14ac:dyDescent="0.2">
      <c r="A28" s="318" t="s">
        <v>330</v>
      </c>
      <c r="B28" s="319" t="s">
        <v>328</v>
      </c>
      <c r="C28" s="278"/>
      <c r="D28" s="278"/>
      <c r="E28" s="279"/>
      <c r="F28" s="282"/>
      <c r="G28" s="281"/>
    </row>
    <row r="29" spans="1:10" x14ac:dyDescent="0.2">
      <c r="A29" s="318" t="s">
        <v>331</v>
      </c>
      <c r="B29" s="319"/>
      <c r="C29" s="278"/>
      <c r="D29" s="278"/>
      <c r="E29" s="279"/>
      <c r="F29" s="280"/>
      <c r="G29" s="281"/>
    </row>
    <row r="30" spans="1:10" x14ac:dyDescent="0.2">
      <c r="A30" s="318" t="s">
        <v>332</v>
      </c>
      <c r="B30" s="321">
        <v>0.02</v>
      </c>
      <c r="C30" s="278"/>
      <c r="D30" s="278"/>
      <c r="E30" s="279"/>
      <c r="F30" s="269"/>
      <c r="G30" s="283"/>
    </row>
    <row r="31" spans="1:10" x14ac:dyDescent="0.2">
      <c r="A31" s="322" t="s">
        <v>333</v>
      </c>
      <c r="B31" s="319"/>
      <c r="C31" s="278"/>
      <c r="D31" s="278"/>
      <c r="E31" s="284"/>
      <c r="F31" s="285"/>
      <c r="G31" s="286"/>
    </row>
    <row r="32" spans="1:10" x14ac:dyDescent="0.2">
      <c r="A32" s="323"/>
      <c r="B32" s="324"/>
      <c r="D32" s="287"/>
      <c r="E32" s="279"/>
      <c r="F32" s="288"/>
      <c r="G32" s="286"/>
    </row>
    <row r="33" spans="1:4" x14ac:dyDescent="0.2">
      <c r="A33" s="278"/>
      <c r="B33" s="314" t="s">
        <v>322</v>
      </c>
      <c r="C33" s="278"/>
    </row>
    <row r="34" spans="1:4" x14ac:dyDescent="0.2">
      <c r="A34" s="278"/>
      <c r="B34" s="313" t="s">
        <v>317</v>
      </c>
      <c r="C34" s="278"/>
      <c r="D34" s="278"/>
    </row>
    <row r="35" spans="1:4" ht="15" x14ac:dyDescent="0.25">
      <c r="A35" s="278"/>
      <c r="B35" s="325"/>
    </row>
    <row r="36" spans="1:4" x14ac:dyDescent="0.2">
      <c r="A36" s="278"/>
      <c r="B36" s="314" t="s">
        <v>334</v>
      </c>
    </row>
    <row r="37" spans="1:4" x14ac:dyDescent="0.2">
      <c r="A37" s="278"/>
      <c r="B37" s="314" t="s">
        <v>323</v>
      </c>
    </row>
  </sheetData>
  <sheetProtection selectLockedCells="1" selectUnlockedCells="1"/>
  <mergeCells count="6">
    <mergeCell ref="A5:G5"/>
    <mergeCell ref="A13:A14"/>
    <mergeCell ref="B13:B14"/>
    <mergeCell ref="C13:C14"/>
    <mergeCell ref="D13:F13"/>
    <mergeCell ref="G13:G14"/>
  </mergeCells>
  <pageMargins left="0.39374999999999999" right="0" top="0.59027777777777779" bottom="0.39374999999999999" header="0.51180555555555551" footer="0.51180555555555551"/>
  <pageSetup paperSize="9" firstPageNumber="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Q74"/>
  <sheetViews>
    <sheetView view="pageBreakPreview" topLeftCell="A31" zoomScaleNormal="70" zoomScaleSheetLayoutView="100" workbookViewId="0">
      <selection activeCell="C48" sqref="C48"/>
    </sheetView>
  </sheetViews>
  <sheetFormatPr defaultColWidth="9" defaultRowHeight="11.25" x14ac:dyDescent="0.2"/>
  <cols>
    <col min="1" max="1" width="4.5703125" style="92" customWidth="1"/>
    <col min="2" max="2" width="5.85546875" style="27" customWidth="1"/>
    <col min="3" max="3" width="37.85546875" style="151" customWidth="1"/>
    <col min="4" max="4" width="6.85546875" style="27" customWidth="1"/>
    <col min="5" max="5" width="7.42578125" style="27" customWidth="1"/>
    <col min="6" max="6" width="9" style="27" hidden="1" customWidth="1"/>
    <col min="7" max="13" width="6.42578125" style="27" customWidth="1"/>
    <col min="14" max="14" width="7.140625" style="27" customWidth="1"/>
    <col min="15" max="15" width="8.85546875" style="27" customWidth="1"/>
    <col min="16" max="16" width="7.5703125" style="27" customWidth="1"/>
    <col min="17" max="17" width="9.85546875" style="27" customWidth="1"/>
    <col min="18" max="16384" width="9" style="27"/>
  </cols>
  <sheetData>
    <row r="1" spans="1:17" x14ac:dyDescent="0.2">
      <c r="A1" s="379" t="s">
        <v>11</v>
      </c>
      <c r="B1" s="379"/>
      <c r="C1" s="379"/>
      <c r="D1" s="379"/>
      <c r="E1" s="379"/>
      <c r="F1" s="379"/>
      <c r="G1" s="379"/>
      <c r="H1" s="26">
        <f>KPDV!A15</f>
        <v>1</v>
      </c>
      <c r="I1" s="26"/>
      <c r="J1" s="26"/>
      <c r="K1" s="26"/>
      <c r="L1" s="26"/>
      <c r="M1" s="26"/>
      <c r="N1" s="26"/>
      <c r="O1" s="26"/>
      <c r="P1" s="26"/>
      <c r="Q1" s="26"/>
    </row>
    <row r="2" spans="1:17" x14ac:dyDescent="0.2">
      <c r="A2" s="28"/>
      <c r="B2" s="28"/>
      <c r="C2" s="160" t="s">
        <v>12</v>
      </c>
      <c r="D2" s="28"/>
      <c r="E2" s="28"/>
      <c r="F2" s="28"/>
      <c r="G2" s="28"/>
      <c r="H2" s="28"/>
      <c r="I2" s="26"/>
      <c r="J2" s="26"/>
      <c r="K2" s="26"/>
      <c r="L2" s="26"/>
      <c r="M2" s="26"/>
      <c r="N2" s="26"/>
      <c r="O2" s="26"/>
      <c r="P2" s="26"/>
      <c r="Q2" s="26"/>
    </row>
    <row r="3" spans="1:17" x14ac:dyDescent="0.2">
      <c r="A3" s="364" t="str">
        <f>KPDV!A5</f>
        <v>Būves nosaukums: Daudzdzīvokļu dzīvojamā ēka</v>
      </c>
      <c r="B3" s="364"/>
      <c r="C3" s="364"/>
      <c r="D3" s="364"/>
      <c r="E3" s="364"/>
      <c r="F3" s="364"/>
      <c r="G3" s="364"/>
      <c r="H3" s="364"/>
      <c r="I3" s="30"/>
      <c r="J3" s="30"/>
      <c r="K3" s="30"/>
      <c r="L3" s="30"/>
      <c r="M3" s="31"/>
      <c r="N3" s="31"/>
      <c r="O3" s="31"/>
      <c r="P3" s="31"/>
      <c r="Q3" s="26"/>
    </row>
    <row r="4" spans="1:17" x14ac:dyDescent="0.2">
      <c r="A4" s="364" t="str">
        <f>KPDV!A6</f>
        <v>Objekta nosaukums: Dzīvojamās ēkas fasādes vienkāršota atjaunošana</v>
      </c>
      <c r="B4" s="364"/>
      <c r="C4" s="364"/>
      <c r="D4" s="364"/>
      <c r="E4" s="364"/>
      <c r="F4" s="364"/>
      <c r="G4" s="364"/>
      <c r="H4" s="364"/>
      <c r="I4" s="32"/>
      <c r="J4" s="32"/>
      <c r="K4" s="31"/>
      <c r="L4" s="31"/>
      <c r="M4" s="31"/>
      <c r="N4" s="31"/>
      <c r="O4" s="31"/>
      <c r="P4" s="31"/>
      <c r="Q4" s="26"/>
    </row>
    <row r="5" spans="1:17" x14ac:dyDescent="0.2">
      <c r="A5" s="33" t="str">
        <f>KPDV!A7</f>
        <v>Objekta adrese: Raiņa iela 18/20, Liepāja</v>
      </c>
      <c r="B5" s="33"/>
      <c r="C5" s="34"/>
      <c r="D5" s="33"/>
      <c r="E5" s="34"/>
      <c r="F5" s="34"/>
      <c r="G5" s="33"/>
      <c r="H5" s="33"/>
      <c r="I5" s="32"/>
      <c r="J5" s="32"/>
      <c r="K5" s="31"/>
      <c r="L5" s="31"/>
      <c r="M5" s="31"/>
      <c r="N5" s="31"/>
      <c r="O5" s="31"/>
      <c r="P5" s="31"/>
      <c r="Q5" s="26"/>
    </row>
    <row r="6" spans="1:17" x14ac:dyDescent="0.2">
      <c r="A6" s="33" t="str">
        <f>KPDV!A8</f>
        <v>Pasūtījuma Nr.: EA-78-16</v>
      </c>
      <c r="B6" s="33"/>
      <c r="C6" s="34"/>
      <c r="D6" s="33"/>
      <c r="E6" s="33"/>
      <c r="F6" s="33"/>
      <c r="G6" s="33"/>
      <c r="H6" s="33"/>
      <c r="I6" s="32"/>
      <c r="J6" s="32"/>
      <c r="K6" s="31"/>
      <c r="L6" s="31"/>
      <c r="M6" s="31"/>
      <c r="N6" s="31"/>
      <c r="O6" s="31"/>
      <c r="P6" s="31"/>
      <c r="Q6" s="26"/>
    </row>
    <row r="7" spans="1:17" x14ac:dyDescent="0.2">
      <c r="A7" s="33"/>
      <c r="B7" s="33"/>
      <c r="C7" s="34"/>
      <c r="D7" s="33"/>
      <c r="E7" s="33"/>
      <c r="F7" s="33"/>
      <c r="G7" s="33"/>
      <c r="H7" s="33"/>
      <c r="I7" s="32"/>
      <c r="J7" s="32"/>
      <c r="K7" s="31"/>
      <c r="L7" s="31"/>
      <c r="M7" s="31"/>
      <c r="N7" s="31"/>
      <c r="O7" s="31"/>
      <c r="P7" s="31"/>
      <c r="Q7" s="26"/>
    </row>
    <row r="8" spans="1:17" x14ac:dyDescent="0.2">
      <c r="A8" s="380" t="s">
        <v>341</v>
      </c>
      <c r="B8" s="380"/>
      <c r="C8" s="380"/>
      <c r="D8" s="380"/>
      <c r="E8" s="35" t="s">
        <v>13</v>
      </c>
      <c r="F8" s="33"/>
      <c r="G8" s="381" t="s">
        <v>14</v>
      </c>
      <c r="H8" s="381"/>
      <c r="I8" s="381"/>
      <c r="J8" s="381"/>
      <c r="K8" s="36"/>
      <c r="L8" s="36"/>
      <c r="M8" s="36"/>
      <c r="N8" s="36" t="s">
        <v>15</v>
      </c>
      <c r="O8" s="36"/>
      <c r="P8" s="37">
        <f>Q64</f>
        <v>0</v>
      </c>
      <c r="Q8" s="21" t="s">
        <v>16</v>
      </c>
    </row>
    <row r="9" spans="1:17" x14ac:dyDescent="0.2">
      <c r="B9" s="38"/>
      <c r="C9" s="160"/>
      <c r="D9" s="38"/>
      <c r="E9" s="38"/>
      <c r="F9" s="33"/>
      <c r="G9" s="38"/>
      <c r="H9" s="38"/>
      <c r="I9" s="38"/>
      <c r="J9" s="38"/>
      <c r="K9" s="38"/>
      <c r="L9" s="38"/>
      <c r="M9" s="38"/>
      <c r="N9" s="38"/>
      <c r="O9" s="38"/>
      <c r="P9" s="38"/>
      <c r="Q9" s="327" t="str">
        <f>dat</f>
        <v>Tāme sastādīta .gada</v>
      </c>
    </row>
    <row r="10" spans="1:17" x14ac:dyDescent="0.2">
      <c r="A10" s="376" t="s">
        <v>17</v>
      </c>
      <c r="B10" s="376" t="s">
        <v>18</v>
      </c>
      <c r="C10" s="377" t="s">
        <v>19</v>
      </c>
      <c r="D10" s="378" t="s">
        <v>20</v>
      </c>
      <c r="E10" s="376" t="s">
        <v>21</v>
      </c>
      <c r="F10" s="33"/>
      <c r="G10" s="375" t="s">
        <v>22</v>
      </c>
      <c r="H10" s="375"/>
      <c r="I10" s="375"/>
      <c r="J10" s="375"/>
      <c r="K10" s="375"/>
      <c r="L10" s="375"/>
      <c r="M10" s="375" t="s">
        <v>23</v>
      </c>
      <c r="N10" s="375"/>
      <c r="O10" s="375"/>
      <c r="P10" s="375"/>
      <c r="Q10" s="375"/>
    </row>
    <row r="11" spans="1:17" ht="66" x14ac:dyDescent="0.2">
      <c r="A11" s="376"/>
      <c r="B11" s="376"/>
      <c r="C11" s="377"/>
      <c r="D11" s="378"/>
      <c r="E11" s="376"/>
      <c r="F11" s="33"/>
      <c r="G11" s="328" t="s">
        <v>342</v>
      </c>
      <c r="H11" s="329" t="s">
        <v>343</v>
      </c>
      <c r="I11" s="329" t="s">
        <v>344</v>
      </c>
      <c r="J11" s="329" t="s">
        <v>345</v>
      </c>
      <c r="K11" s="329" t="s">
        <v>346</v>
      </c>
      <c r="L11" s="330" t="s">
        <v>333</v>
      </c>
      <c r="M11" s="328" t="s">
        <v>24</v>
      </c>
      <c r="N11" s="329" t="s">
        <v>344</v>
      </c>
      <c r="O11" s="329" t="s">
        <v>345</v>
      </c>
      <c r="P11" s="329" t="s">
        <v>346</v>
      </c>
      <c r="Q11" s="330" t="s">
        <v>347</v>
      </c>
    </row>
    <row r="12" spans="1:17" x14ac:dyDescent="0.2">
      <c r="A12" s="81">
        <v>1</v>
      </c>
      <c r="B12" s="81">
        <v>2</v>
      </c>
      <c r="C12" s="97">
        <f>B12+1</f>
        <v>3</v>
      </c>
      <c r="D12" s="81">
        <f>C12+1</f>
        <v>4</v>
      </c>
      <c r="E12" s="81">
        <f>D12+1</f>
        <v>5</v>
      </c>
      <c r="F12" s="137"/>
      <c r="G12" s="81">
        <f>E12+1</f>
        <v>6</v>
      </c>
      <c r="H12" s="81">
        <f t="shared" ref="H12:Q12" si="0">G12+1</f>
        <v>7</v>
      </c>
      <c r="I12" s="81">
        <f t="shared" si="0"/>
        <v>8</v>
      </c>
      <c r="J12" s="81">
        <f t="shared" si="0"/>
        <v>9</v>
      </c>
      <c r="K12" s="81">
        <f t="shared" si="0"/>
        <v>10</v>
      </c>
      <c r="L12" s="81">
        <f t="shared" si="0"/>
        <v>11</v>
      </c>
      <c r="M12" s="81">
        <f t="shared" si="0"/>
        <v>12</v>
      </c>
      <c r="N12" s="81">
        <f t="shared" si="0"/>
        <v>13</v>
      </c>
      <c r="O12" s="81">
        <f t="shared" si="0"/>
        <v>14</v>
      </c>
      <c r="P12" s="81">
        <f t="shared" si="0"/>
        <v>15</v>
      </c>
      <c r="Q12" s="81">
        <f t="shared" si="0"/>
        <v>16</v>
      </c>
    </row>
    <row r="13" spans="1:17" x14ac:dyDescent="0.2">
      <c r="A13" s="47">
        <f t="shared" ref="A13:A36" si="1">IF(COUNTBLANK(B13)=1," ",COUNTA($B$13:B13))</f>
        <v>1</v>
      </c>
      <c r="B13" s="192" t="s">
        <v>25</v>
      </c>
      <c r="C13" s="105" t="s">
        <v>26</v>
      </c>
      <c r="D13" s="241" t="s">
        <v>27</v>
      </c>
      <c r="E13" s="242">
        <f>apjomi!V12*1.2</f>
        <v>117.6</v>
      </c>
      <c r="F13" s="243"/>
      <c r="G13" s="70"/>
      <c r="H13" s="130"/>
      <c r="I13" s="70"/>
      <c r="J13" s="70"/>
      <c r="K13" s="70"/>
      <c r="L13" s="131"/>
      <c r="M13" s="132"/>
      <c r="N13" s="132"/>
      <c r="O13" s="132"/>
      <c r="P13" s="132"/>
      <c r="Q13" s="132"/>
    </row>
    <row r="14" spans="1:17" x14ac:dyDescent="0.2">
      <c r="A14" s="47" t="str">
        <f t="shared" si="1"/>
        <v xml:space="preserve"> </v>
      </c>
      <c r="B14" s="48"/>
      <c r="C14" s="69" t="s">
        <v>28</v>
      </c>
      <c r="D14" s="47" t="s">
        <v>143</v>
      </c>
      <c r="E14" s="135">
        <f>ROUNDUP(E13/3.5,0)</f>
        <v>34</v>
      </c>
      <c r="F14" s="130">
        <v>3.5</v>
      </c>
      <c r="G14" s="70"/>
      <c r="H14" s="130"/>
      <c r="I14" s="70"/>
      <c r="J14" s="244"/>
      <c r="K14" s="70"/>
      <c r="L14" s="131"/>
      <c r="M14" s="132"/>
      <c r="N14" s="132"/>
      <c r="O14" s="132"/>
      <c r="P14" s="132"/>
      <c r="Q14" s="132"/>
    </row>
    <row r="15" spans="1:17" x14ac:dyDescent="0.2">
      <c r="A15" s="47" t="str">
        <f t="shared" si="1"/>
        <v xml:space="preserve"> </v>
      </c>
      <c r="B15" s="48"/>
      <c r="C15" s="69" t="s">
        <v>29</v>
      </c>
      <c r="D15" s="47" t="s">
        <v>143</v>
      </c>
      <c r="E15" s="135">
        <f>E14+1</f>
        <v>35</v>
      </c>
      <c r="F15" s="130">
        <f>F14</f>
        <v>3.5</v>
      </c>
      <c r="G15" s="70"/>
      <c r="H15" s="130"/>
      <c r="I15" s="70"/>
      <c r="J15" s="244"/>
      <c r="K15" s="70"/>
      <c r="L15" s="131"/>
      <c r="M15" s="132"/>
      <c r="N15" s="132"/>
      <c r="O15" s="132"/>
      <c r="P15" s="132"/>
      <c r="Q15" s="132"/>
    </row>
    <row r="16" spans="1:17" x14ac:dyDescent="0.2">
      <c r="A16" s="47">
        <f t="shared" si="1"/>
        <v>2</v>
      </c>
      <c r="B16" s="48" t="s">
        <v>25</v>
      </c>
      <c r="C16" s="69" t="s">
        <v>30</v>
      </c>
      <c r="D16" s="52" t="s">
        <v>27</v>
      </c>
      <c r="E16" s="226">
        <f>E13</f>
        <v>117.6</v>
      </c>
      <c r="F16" s="70"/>
      <c r="G16" s="70"/>
      <c r="H16" s="130"/>
      <c r="I16" s="70"/>
      <c r="J16" s="70"/>
      <c r="K16" s="70"/>
      <c r="L16" s="131"/>
      <c r="M16" s="132"/>
      <c r="N16" s="132"/>
      <c r="O16" s="132"/>
      <c r="P16" s="132"/>
      <c r="Q16" s="132"/>
    </row>
    <row r="17" spans="1:17" x14ac:dyDescent="0.2">
      <c r="A17" s="47">
        <f t="shared" si="1"/>
        <v>3</v>
      </c>
      <c r="B17" s="48" t="s">
        <v>25</v>
      </c>
      <c r="C17" s="69" t="s">
        <v>31</v>
      </c>
      <c r="D17" s="47" t="s">
        <v>32</v>
      </c>
      <c r="E17" s="226">
        <f>apjomi!V12*11</f>
        <v>1078</v>
      </c>
      <c r="F17" s="70"/>
      <c r="G17" s="70"/>
      <c r="H17" s="130"/>
      <c r="I17" s="70"/>
      <c r="J17" s="70"/>
      <c r="K17" s="70"/>
      <c r="L17" s="131"/>
      <c r="M17" s="132"/>
      <c r="N17" s="132"/>
      <c r="O17" s="132"/>
      <c r="P17" s="132"/>
      <c r="Q17" s="132"/>
    </row>
    <row r="18" spans="1:17" x14ac:dyDescent="0.2">
      <c r="A18" s="47" t="str">
        <f t="shared" si="1"/>
        <v xml:space="preserve"> </v>
      </c>
      <c r="B18" s="48"/>
      <c r="C18" s="69" t="s">
        <v>33</v>
      </c>
      <c r="D18" s="47" t="s">
        <v>32</v>
      </c>
      <c r="E18" s="226">
        <f>E17</f>
        <v>1078</v>
      </c>
      <c r="F18" s="130">
        <v>1</v>
      </c>
      <c r="G18" s="70"/>
      <c r="H18" s="130"/>
      <c r="I18" s="70"/>
      <c r="J18" s="70"/>
      <c r="K18" s="70"/>
      <c r="L18" s="131"/>
      <c r="M18" s="132"/>
      <c r="N18" s="132"/>
      <c r="O18" s="132"/>
      <c r="P18" s="132"/>
      <c r="Q18" s="132"/>
    </row>
    <row r="19" spans="1:17" x14ac:dyDescent="0.2">
      <c r="A19" s="47"/>
      <c r="B19" s="48"/>
      <c r="C19" s="69" t="s">
        <v>271</v>
      </c>
      <c r="D19" s="47" t="s">
        <v>32</v>
      </c>
      <c r="E19" s="226">
        <f>E17*F19</f>
        <v>1293.5999999999999</v>
      </c>
      <c r="F19" s="130">
        <v>1.2</v>
      </c>
      <c r="G19" s="70"/>
      <c r="H19" s="130"/>
      <c r="I19" s="70"/>
      <c r="J19" s="161"/>
      <c r="K19" s="161"/>
      <c r="L19" s="131"/>
      <c r="M19" s="132"/>
      <c r="N19" s="132"/>
      <c r="O19" s="132"/>
      <c r="P19" s="132"/>
      <c r="Q19" s="132"/>
    </row>
    <row r="20" spans="1:17" x14ac:dyDescent="0.2">
      <c r="A20" s="47">
        <f t="shared" si="1"/>
        <v>4</v>
      </c>
      <c r="B20" s="48" t="s">
        <v>25</v>
      </c>
      <c r="C20" s="69" t="s">
        <v>34</v>
      </c>
      <c r="D20" s="47" t="s">
        <v>143</v>
      </c>
      <c r="E20" s="226">
        <v>1</v>
      </c>
      <c r="F20" s="70"/>
      <c r="G20" s="70"/>
      <c r="H20" s="130"/>
      <c r="I20" s="70"/>
      <c r="J20" s="53"/>
      <c r="K20" s="53"/>
      <c r="L20" s="131"/>
      <c r="M20" s="132"/>
      <c r="N20" s="132"/>
      <c r="O20" s="132"/>
      <c r="P20" s="132"/>
      <c r="Q20" s="132"/>
    </row>
    <row r="21" spans="1:17" x14ac:dyDescent="0.2">
      <c r="A21" s="47" t="str">
        <f t="shared" si="1"/>
        <v xml:space="preserve"> </v>
      </c>
      <c r="B21" s="48"/>
      <c r="C21" s="69" t="s">
        <v>35</v>
      </c>
      <c r="D21" s="47" t="s">
        <v>36</v>
      </c>
      <c r="E21" s="226">
        <v>5</v>
      </c>
      <c r="F21" s="70"/>
      <c r="G21" s="70"/>
      <c r="H21" s="130"/>
      <c r="I21" s="70"/>
      <c r="J21" s="70"/>
      <c r="K21" s="70"/>
      <c r="L21" s="131"/>
      <c r="M21" s="132"/>
      <c r="N21" s="132"/>
      <c r="O21" s="132"/>
      <c r="P21" s="132"/>
      <c r="Q21" s="132"/>
    </row>
    <row r="22" spans="1:17" x14ac:dyDescent="0.2">
      <c r="A22" s="47">
        <f t="shared" si="1"/>
        <v>5</v>
      </c>
      <c r="B22" s="48" t="s">
        <v>25</v>
      </c>
      <c r="C22" s="69" t="s">
        <v>37</v>
      </c>
      <c r="D22" s="47" t="s">
        <v>143</v>
      </c>
      <c r="E22" s="226">
        <v>1</v>
      </c>
      <c r="F22" s="70"/>
      <c r="G22" s="70"/>
      <c r="H22" s="130"/>
      <c r="I22" s="70"/>
      <c r="J22" s="70"/>
      <c r="K22" s="70"/>
      <c r="L22" s="131"/>
      <c r="M22" s="132"/>
      <c r="N22" s="132"/>
      <c r="O22" s="132"/>
      <c r="P22" s="132"/>
      <c r="Q22" s="132"/>
    </row>
    <row r="23" spans="1:17" x14ac:dyDescent="0.2">
      <c r="A23" s="47">
        <f t="shared" si="1"/>
        <v>6</v>
      </c>
      <c r="B23" s="48" t="s">
        <v>25</v>
      </c>
      <c r="C23" s="69" t="s">
        <v>38</v>
      </c>
      <c r="D23" s="47" t="s">
        <v>143</v>
      </c>
      <c r="E23" s="226">
        <v>2</v>
      </c>
      <c r="G23" s="70"/>
      <c r="H23" s="130"/>
      <c r="I23" s="70"/>
      <c r="J23" s="70"/>
      <c r="K23" s="70"/>
      <c r="L23" s="131"/>
      <c r="M23" s="132"/>
      <c r="N23" s="132"/>
      <c r="O23" s="132"/>
      <c r="P23" s="132"/>
      <c r="Q23" s="132"/>
    </row>
    <row r="24" spans="1:17" x14ac:dyDescent="0.2">
      <c r="A24" s="47">
        <f t="shared" si="1"/>
        <v>7</v>
      </c>
      <c r="B24" s="48" t="s">
        <v>25</v>
      </c>
      <c r="C24" s="245" t="s">
        <v>39</v>
      </c>
      <c r="D24" s="47" t="s">
        <v>143</v>
      </c>
      <c r="E24" s="224">
        <v>1</v>
      </c>
      <c r="F24" s="47"/>
      <c r="G24" s="70"/>
      <c r="H24" s="130"/>
      <c r="I24" s="70"/>
      <c r="J24" s="70"/>
      <c r="K24" s="70"/>
      <c r="L24" s="131"/>
      <c r="M24" s="132"/>
      <c r="N24" s="132"/>
      <c r="O24" s="132"/>
      <c r="P24" s="132"/>
      <c r="Q24" s="132"/>
    </row>
    <row r="25" spans="1:17" x14ac:dyDescent="0.2">
      <c r="A25" s="47">
        <f>IF(COUNTBLANK(B25)=1," ",COUNTA($B$13:B25))</f>
        <v>8</v>
      </c>
      <c r="B25" s="48" t="s">
        <v>25</v>
      </c>
      <c r="C25" s="246" t="s">
        <v>244</v>
      </c>
      <c r="D25" s="47" t="s">
        <v>143</v>
      </c>
      <c r="E25" s="224">
        <v>1</v>
      </c>
      <c r="F25" s="47"/>
      <c r="G25" s="70"/>
      <c r="H25" s="130"/>
      <c r="I25" s="70"/>
      <c r="J25" s="70"/>
      <c r="K25" s="70"/>
      <c r="L25" s="131"/>
      <c r="M25" s="132"/>
      <c r="N25" s="132"/>
      <c r="O25" s="132"/>
      <c r="P25" s="132"/>
      <c r="Q25" s="132"/>
    </row>
    <row r="26" spans="1:17" s="154" customFormat="1" ht="30.4" customHeight="1" x14ac:dyDescent="0.2">
      <c r="A26" s="47">
        <f t="shared" si="1"/>
        <v>9</v>
      </c>
      <c r="B26" s="48" t="s">
        <v>25</v>
      </c>
      <c r="C26" s="247" t="s">
        <v>40</v>
      </c>
      <c r="D26" s="50" t="s">
        <v>32</v>
      </c>
      <c r="E26" s="248">
        <f>(E29)/F29</f>
        <v>825</v>
      </c>
      <c r="F26" s="47"/>
      <c r="G26" s="71"/>
      <c r="H26" s="130"/>
      <c r="I26" s="53"/>
      <c r="J26" s="53"/>
      <c r="K26" s="57"/>
      <c r="L26" s="131"/>
      <c r="M26" s="132"/>
      <c r="N26" s="132"/>
      <c r="O26" s="132"/>
      <c r="P26" s="132"/>
      <c r="Q26" s="132"/>
    </row>
    <row r="27" spans="1:17" s="154" customFormat="1" x14ac:dyDescent="0.2">
      <c r="A27" s="47" t="str">
        <f t="shared" si="1"/>
        <v xml:space="preserve"> </v>
      </c>
      <c r="B27" s="47"/>
      <c r="C27" s="146" t="s">
        <v>284</v>
      </c>
      <c r="D27" s="249" t="s">
        <v>41</v>
      </c>
      <c r="E27" s="70">
        <f>ROUNDUP(E26*F27,2)</f>
        <v>33</v>
      </c>
      <c r="F27" s="130">
        <v>0.04</v>
      </c>
      <c r="G27" s="250"/>
      <c r="H27" s="251"/>
      <c r="I27" s="250"/>
      <c r="J27" s="250"/>
      <c r="K27" s="250"/>
      <c r="L27" s="131"/>
      <c r="M27" s="132"/>
      <c r="N27" s="132"/>
      <c r="O27" s="132"/>
      <c r="P27" s="132"/>
      <c r="Q27" s="132"/>
    </row>
    <row r="28" spans="1:17" s="154" customFormat="1" x14ac:dyDescent="0.2">
      <c r="A28" s="47" t="str">
        <f t="shared" si="1"/>
        <v xml:space="preserve"> </v>
      </c>
      <c r="B28" s="47"/>
      <c r="C28" s="59" t="s">
        <v>288</v>
      </c>
      <c r="D28" s="249" t="s">
        <v>41</v>
      </c>
      <c r="E28" s="70">
        <f>ROUNDUP(E26*F28,2)</f>
        <v>4125</v>
      </c>
      <c r="F28" s="130">
        <v>5</v>
      </c>
      <c r="G28" s="181"/>
      <c r="H28" s="182"/>
      <c r="I28" s="181"/>
      <c r="J28" s="181"/>
      <c r="K28" s="181"/>
      <c r="L28" s="131"/>
      <c r="M28" s="132"/>
      <c r="N28" s="132"/>
      <c r="O28" s="132"/>
      <c r="P28" s="132"/>
      <c r="Q28" s="132"/>
    </row>
    <row r="29" spans="1:17" s="122" customFormat="1" ht="45" x14ac:dyDescent="0.2">
      <c r="A29" s="47">
        <f t="shared" si="1"/>
        <v>10</v>
      </c>
      <c r="B29" s="47" t="str">
        <f>apjomi!A16</f>
        <v>S1</v>
      </c>
      <c r="C29" s="69" t="str">
        <f>apjomi!B16</f>
        <v>Apmetuma sistēma virs siltinājuma (AS-2), b=7mm; Grunts; Akmens vate λ=0,036W/m²K, b=150mm; Līmjava; Grunts ; Esošā siena - silikātķieģeļu mūris, b=380/510mm</v>
      </c>
      <c r="D29" s="50" t="s">
        <v>32</v>
      </c>
      <c r="E29" s="51">
        <f>(apjomi!D16+apjomi!E16)*F29</f>
        <v>907.50000000000011</v>
      </c>
      <c r="F29" s="47">
        <v>1.1000000000000001</v>
      </c>
      <c r="G29" s="47"/>
      <c r="H29" s="47"/>
      <c r="I29" s="47"/>
      <c r="J29" s="70"/>
      <c r="K29" s="70"/>
      <c r="L29" s="131"/>
      <c r="M29" s="132"/>
      <c r="N29" s="132"/>
      <c r="O29" s="132"/>
      <c r="P29" s="132"/>
      <c r="Q29" s="132"/>
    </row>
    <row r="30" spans="1:17" s="122" customFormat="1" ht="45" x14ac:dyDescent="0.2">
      <c r="A30" s="48"/>
      <c r="B30" s="48"/>
      <c r="C30" s="69" t="s">
        <v>286</v>
      </c>
      <c r="D30" s="50"/>
      <c r="E30" s="51"/>
      <c r="F30" s="47"/>
      <c r="G30" s="47"/>
      <c r="H30" s="47"/>
      <c r="I30" s="47"/>
      <c r="J30" s="70"/>
      <c r="K30" s="70"/>
      <c r="L30" s="131"/>
      <c r="M30" s="132"/>
      <c r="N30" s="132"/>
      <c r="O30" s="132"/>
      <c r="P30" s="132"/>
      <c r="Q30" s="132"/>
    </row>
    <row r="31" spans="1:17" s="122" customFormat="1" x14ac:dyDescent="0.2">
      <c r="A31" s="48"/>
      <c r="B31" s="48"/>
      <c r="C31" s="252" t="s">
        <v>282</v>
      </c>
      <c r="D31" s="47" t="s">
        <v>143</v>
      </c>
      <c r="E31" s="70">
        <f>ROUNDUP((E29)*F31,0)</f>
        <v>6353</v>
      </c>
      <c r="F31" s="70">
        <v>7</v>
      </c>
      <c r="G31" s="70"/>
      <c r="H31" s="70"/>
      <c r="I31" s="47"/>
      <c r="J31" s="70"/>
      <c r="K31" s="70"/>
      <c r="L31" s="131"/>
      <c r="M31" s="132"/>
      <c r="N31" s="132"/>
      <c r="O31" s="132"/>
      <c r="P31" s="132"/>
      <c r="Q31" s="132"/>
    </row>
    <row r="32" spans="1:17" x14ac:dyDescent="0.2">
      <c r="A32" s="48"/>
      <c r="B32" s="48"/>
      <c r="C32" s="59" t="s">
        <v>285</v>
      </c>
      <c r="D32" s="249" t="s">
        <v>41</v>
      </c>
      <c r="E32" s="70">
        <f>ROUNDUP(E26*F32,2)</f>
        <v>4125</v>
      </c>
      <c r="F32" s="130">
        <v>5</v>
      </c>
      <c r="G32" s="130"/>
      <c r="H32" s="253"/>
      <c r="I32" s="130"/>
      <c r="J32" s="130"/>
      <c r="K32" s="130"/>
      <c r="L32" s="131"/>
      <c r="M32" s="132"/>
      <c r="N32" s="132"/>
      <c r="O32" s="132"/>
      <c r="P32" s="132"/>
      <c r="Q32" s="132"/>
    </row>
    <row r="33" spans="1:17" x14ac:dyDescent="0.2">
      <c r="A33" s="48"/>
      <c r="B33" s="48"/>
      <c r="C33" s="63" t="s">
        <v>281</v>
      </c>
      <c r="D33" s="254" t="s">
        <v>32</v>
      </c>
      <c r="E33" s="70">
        <f>ROUNDUP(E26*F33,2)</f>
        <v>1815</v>
      </c>
      <c r="F33" s="130">
        <v>2.2000000000000002</v>
      </c>
      <c r="G33" s="130"/>
      <c r="H33" s="253"/>
      <c r="I33" s="130"/>
      <c r="J33" s="130"/>
      <c r="K33" s="130"/>
      <c r="L33" s="131"/>
      <c r="M33" s="132"/>
      <c r="N33" s="132"/>
      <c r="O33" s="132"/>
      <c r="P33" s="132"/>
      <c r="Q33" s="132"/>
    </row>
    <row r="34" spans="1:17" ht="56.25" x14ac:dyDescent="0.2">
      <c r="A34" s="47">
        <f t="shared" si="1"/>
        <v>11</v>
      </c>
      <c r="B34" s="48" t="s">
        <v>25</v>
      </c>
      <c r="C34" s="153" t="s">
        <v>283</v>
      </c>
      <c r="D34" s="47" t="s">
        <v>32</v>
      </c>
      <c r="E34" s="70">
        <f>apjomi!E18</f>
        <v>825</v>
      </c>
      <c r="F34" s="130"/>
      <c r="G34" s="130"/>
      <c r="H34" s="130"/>
      <c r="I34" s="130"/>
      <c r="J34" s="130"/>
      <c r="K34" s="130"/>
      <c r="L34" s="131"/>
      <c r="M34" s="132"/>
      <c r="N34" s="132"/>
      <c r="O34" s="132"/>
      <c r="P34" s="132"/>
      <c r="Q34" s="132"/>
    </row>
    <row r="35" spans="1:17" x14ac:dyDescent="0.2">
      <c r="A35" s="47" t="str">
        <f t="shared" si="1"/>
        <v xml:space="preserve"> </v>
      </c>
      <c r="B35" s="138"/>
      <c r="C35" s="59" t="s">
        <v>285</v>
      </c>
      <c r="D35" s="249" t="s">
        <v>41</v>
      </c>
      <c r="E35" s="70">
        <f>ROUNDUP(E34*F35,2)</f>
        <v>4125</v>
      </c>
      <c r="F35" s="130">
        <v>5</v>
      </c>
      <c r="G35" s="130"/>
      <c r="H35" s="130"/>
      <c r="I35" s="130"/>
      <c r="J35" s="130"/>
      <c r="K35" s="130"/>
      <c r="L35" s="131"/>
      <c r="M35" s="132"/>
      <c r="N35" s="132"/>
      <c r="O35" s="132"/>
      <c r="P35" s="132"/>
      <c r="Q35" s="132"/>
    </row>
    <row r="36" spans="1:17" x14ac:dyDescent="0.2">
      <c r="A36" s="47" t="str">
        <f t="shared" si="1"/>
        <v xml:space="preserve"> </v>
      </c>
      <c r="B36" s="138"/>
      <c r="C36" s="63" t="s">
        <v>281</v>
      </c>
      <c r="D36" s="249" t="s">
        <v>41</v>
      </c>
      <c r="E36" s="70">
        <f>ROUNDUP(E34*F36,2)</f>
        <v>907.5</v>
      </c>
      <c r="F36" s="130">
        <v>1.1000000000000001</v>
      </c>
      <c r="G36" s="130"/>
      <c r="H36" s="130"/>
      <c r="I36" s="130"/>
      <c r="J36" s="130"/>
      <c r="K36" s="130"/>
      <c r="L36" s="131"/>
      <c r="M36" s="132"/>
      <c r="N36" s="132"/>
      <c r="O36" s="132"/>
      <c r="P36" s="132"/>
      <c r="Q36" s="132"/>
    </row>
    <row r="37" spans="1:17" x14ac:dyDescent="0.2">
      <c r="A37" s="47"/>
      <c r="B37" s="138"/>
      <c r="C37" s="64" t="s">
        <v>284</v>
      </c>
      <c r="D37" s="254" t="s">
        <v>32</v>
      </c>
      <c r="E37" s="70">
        <f>ROUNDUP(E34*F37,2)</f>
        <v>206.25</v>
      </c>
      <c r="F37" s="130">
        <v>0.25</v>
      </c>
      <c r="G37" s="130"/>
      <c r="H37" s="130"/>
      <c r="I37" s="130"/>
      <c r="J37" s="130"/>
      <c r="K37" s="130"/>
      <c r="L37" s="131"/>
      <c r="M37" s="132"/>
      <c r="N37" s="132"/>
      <c r="O37" s="132"/>
      <c r="P37" s="132"/>
      <c r="Q37" s="132"/>
    </row>
    <row r="38" spans="1:17" x14ac:dyDescent="0.2">
      <c r="A38" s="47"/>
      <c r="B38" s="138"/>
      <c r="C38" s="59" t="s">
        <v>285</v>
      </c>
      <c r="D38" s="249" t="s">
        <v>41</v>
      </c>
      <c r="E38" s="70">
        <f>ROUNDUP(E34*F38,2)</f>
        <v>4125</v>
      </c>
      <c r="F38" s="130">
        <v>5</v>
      </c>
      <c r="G38" s="130"/>
      <c r="H38" s="130"/>
      <c r="I38" s="130"/>
      <c r="J38" s="130"/>
      <c r="K38" s="130"/>
      <c r="L38" s="131"/>
      <c r="M38" s="132"/>
      <c r="N38" s="132"/>
      <c r="O38" s="132"/>
      <c r="P38" s="132"/>
      <c r="Q38" s="132"/>
    </row>
    <row r="39" spans="1:17" ht="22.5" x14ac:dyDescent="0.2">
      <c r="A39" s="47" t="str">
        <f t="shared" ref="A39:A61" si="2">IF(COUNTBLANK(B39)=1," ",COUNTA($B$13:B39))</f>
        <v xml:space="preserve"> </v>
      </c>
      <c r="B39" s="138"/>
      <c r="C39" s="63" t="s">
        <v>287</v>
      </c>
      <c r="D39" s="249" t="s">
        <v>41</v>
      </c>
      <c r="E39" s="70">
        <f>ROUNDUP(E34*F39,2)</f>
        <v>2310</v>
      </c>
      <c r="F39" s="130">
        <v>2.8</v>
      </c>
      <c r="G39" s="130"/>
      <c r="H39" s="130"/>
      <c r="I39" s="130"/>
      <c r="J39" s="130"/>
      <c r="K39" s="130"/>
      <c r="L39" s="131"/>
      <c r="M39" s="132"/>
      <c r="N39" s="132"/>
      <c r="O39" s="132"/>
      <c r="P39" s="132"/>
      <c r="Q39" s="132"/>
    </row>
    <row r="40" spans="1:17" x14ac:dyDescent="0.2">
      <c r="A40" s="47" t="str">
        <f t="shared" si="2"/>
        <v xml:space="preserve"> </v>
      </c>
      <c r="B40" s="138"/>
      <c r="C40" s="63" t="s">
        <v>42</v>
      </c>
      <c r="D40" s="125" t="s">
        <v>131</v>
      </c>
      <c r="E40" s="70">
        <f>ROUNDUP(E34*F40,0)</f>
        <v>75</v>
      </c>
      <c r="F40" s="130">
        <v>0.09</v>
      </c>
      <c r="G40" s="130"/>
      <c r="H40" s="130"/>
      <c r="I40" s="130"/>
      <c r="J40" s="130"/>
      <c r="K40" s="71"/>
      <c r="L40" s="131"/>
      <c r="M40" s="132"/>
      <c r="N40" s="132"/>
      <c r="O40" s="132"/>
      <c r="P40" s="132"/>
      <c r="Q40" s="132"/>
    </row>
    <row r="41" spans="1:17" s="38" customFormat="1" ht="22.5" x14ac:dyDescent="0.2">
      <c r="A41" s="47">
        <f t="shared" si="2"/>
        <v>12</v>
      </c>
      <c r="B41" s="48" t="s">
        <v>25</v>
      </c>
      <c r="C41" s="255" t="s">
        <v>350</v>
      </c>
      <c r="D41" s="254" t="s">
        <v>32</v>
      </c>
      <c r="E41" s="256">
        <f>apjomi!M12</f>
        <v>109.7975</v>
      </c>
      <c r="F41" s="130"/>
      <c r="G41" s="130"/>
      <c r="H41" s="130"/>
      <c r="I41" s="130"/>
      <c r="J41" s="130"/>
      <c r="K41" s="130"/>
      <c r="L41" s="131"/>
      <c r="M41" s="132"/>
      <c r="N41" s="132"/>
      <c r="O41" s="132"/>
      <c r="P41" s="132"/>
      <c r="Q41" s="132"/>
    </row>
    <row r="42" spans="1:17" s="36" customFormat="1" x14ac:dyDescent="0.2">
      <c r="A42" s="47" t="str">
        <f t="shared" si="2"/>
        <v xml:space="preserve"> </v>
      </c>
      <c r="B42" s="138"/>
      <c r="C42" s="146" t="s">
        <v>284</v>
      </c>
      <c r="D42" s="138" t="s">
        <v>41</v>
      </c>
      <c r="E42" s="130">
        <f>E41*F42</f>
        <v>4.3918999999999997</v>
      </c>
      <c r="F42" s="130">
        <v>0.04</v>
      </c>
      <c r="G42" s="130"/>
      <c r="H42" s="130"/>
      <c r="I42" s="130"/>
      <c r="J42" s="130"/>
      <c r="K42" s="130"/>
      <c r="L42" s="131"/>
      <c r="M42" s="132"/>
      <c r="N42" s="132"/>
      <c r="O42" s="132"/>
      <c r="P42" s="132"/>
      <c r="Q42" s="132"/>
    </row>
    <row r="43" spans="1:17" s="36" customFormat="1" x14ac:dyDescent="0.2">
      <c r="A43" s="47" t="str">
        <f t="shared" si="2"/>
        <v xml:space="preserve"> </v>
      </c>
      <c r="B43" s="138"/>
      <c r="C43" s="153" t="s">
        <v>351</v>
      </c>
      <c r="D43" s="138" t="s">
        <v>32</v>
      </c>
      <c r="E43" s="130">
        <f>E41*F43</f>
        <v>115.287375</v>
      </c>
      <c r="F43" s="130">
        <v>1.05</v>
      </c>
      <c r="G43" s="130"/>
      <c r="H43" s="130"/>
      <c r="I43" s="130"/>
      <c r="J43" s="130"/>
      <c r="K43" s="130"/>
      <c r="L43" s="131"/>
      <c r="M43" s="132"/>
      <c r="N43" s="132"/>
      <c r="O43" s="132"/>
      <c r="P43" s="132"/>
      <c r="Q43" s="132"/>
    </row>
    <row r="44" spans="1:17" s="36" customFormat="1" x14ac:dyDescent="0.2">
      <c r="A44" s="47" t="str">
        <f t="shared" si="2"/>
        <v xml:space="preserve"> </v>
      </c>
      <c r="B44" s="138"/>
      <c r="C44" s="59" t="s">
        <v>288</v>
      </c>
      <c r="D44" s="138" t="s">
        <v>41</v>
      </c>
      <c r="E44" s="130">
        <f>E41*F44</f>
        <v>494.08875</v>
      </c>
      <c r="F44" s="130">
        <v>4.5</v>
      </c>
      <c r="G44" s="130"/>
      <c r="H44" s="130"/>
      <c r="I44" s="130"/>
      <c r="J44" s="130"/>
      <c r="K44" s="130"/>
      <c r="L44" s="131"/>
      <c r="M44" s="132"/>
      <c r="N44" s="132"/>
      <c r="O44" s="132"/>
      <c r="P44" s="132"/>
      <c r="Q44" s="132"/>
    </row>
    <row r="45" spans="1:17" s="36" customFormat="1" x14ac:dyDescent="0.2">
      <c r="A45" s="47" t="str">
        <f t="shared" si="2"/>
        <v xml:space="preserve"> </v>
      </c>
      <c r="B45" s="138"/>
      <c r="C45" s="153" t="s">
        <v>352</v>
      </c>
      <c r="D45" s="47" t="s">
        <v>143</v>
      </c>
      <c r="E45" s="130">
        <f>E41*F45</f>
        <v>658.78499999999997</v>
      </c>
      <c r="F45" s="130">
        <v>6</v>
      </c>
      <c r="G45" s="130"/>
      <c r="H45" s="130"/>
      <c r="I45" s="130"/>
      <c r="J45" s="130"/>
      <c r="K45" s="130"/>
      <c r="L45" s="131"/>
      <c r="M45" s="132"/>
      <c r="N45" s="132"/>
      <c r="O45" s="132"/>
      <c r="P45" s="132"/>
      <c r="Q45" s="132"/>
    </row>
    <row r="46" spans="1:17" s="36" customFormat="1" x14ac:dyDescent="0.2">
      <c r="A46" s="47" t="str">
        <f t="shared" si="2"/>
        <v xml:space="preserve"> </v>
      </c>
      <c r="B46" s="138"/>
      <c r="C46" s="59" t="s">
        <v>285</v>
      </c>
      <c r="D46" s="138" t="s">
        <v>41</v>
      </c>
      <c r="E46" s="130">
        <f>E41*F46</f>
        <v>548.98749999999995</v>
      </c>
      <c r="F46" s="130">
        <v>5</v>
      </c>
      <c r="G46" s="130"/>
      <c r="H46" s="130"/>
      <c r="I46" s="130"/>
      <c r="J46" s="130"/>
      <c r="K46" s="130"/>
      <c r="L46" s="131"/>
      <c r="M46" s="132"/>
      <c r="N46" s="132"/>
      <c r="O46" s="132"/>
      <c r="P46" s="132"/>
      <c r="Q46" s="132"/>
    </row>
    <row r="47" spans="1:17" s="36" customFormat="1" x14ac:dyDescent="0.2">
      <c r="A47" s="47" t="str">
        <f t="shared" si="2"/>
        <v xml:space="preserve"> </v>
      </c>
      <c r="B47" s="138"/>
      <c r="C47" s="63" t="s">
        <v>281</v>
      </c>
      <c r="D47" s="138" t="s">
        <v>32</v>
      </c>
      <c r="E47" s="130">
        <f>E41*F47</f>
        <v>241.55450000000002</v>
      </c>
      <c r="F47" s="130">
        <v>2.2000000000000002</v>
      </c>
      <c r="G47" s="71"/>
      <c r="H47" s="71"/>
      <c r="I47" s="71"/>
      <c r="J47" s="71"/>
      <c r="K47" s="71"/>
      <c r="L47" s="131"/>
      <c r="M47" s="132"/>
      <c r="N47" s="132"/>
      <c r="O47" s="132"/>
      <c r="P47" s="132"/>
      <c r="Q47" s="132"/>
    </row>
    <row r="48" spans="1:17" ht="33.75" x14ac:dyDescent="0.2">
      <c r="A48" s="47">
        <f t="shared" si="2"/>
        <v>13</v>
      </c>
      <c r="B48" s="48" t="s">
        <v>25</v>
      </c>
      <c r="C48" s="69" t="s">
        <v>289</v>
      </c>
      <c r="D48" s="138" t="s">
        <v>32</v>
      </c>
      <c r="E48" s="226">
        <f>0.5*0.3*4*apjomi!E12</f>
        <v>46.199999999999996</v>
      </c>
      <c r="F48" s="227"/>
      <c r="G48" s="130"/>
      <c r="H48" s="130"/>
      <c r="I48" s="130"/>
      <c r="J48" s="130"/>
      <c r="K48" s="130"/>
      <c r="L48" s="131"/>
      <c r="M48" s="132"/>
      <c r="N48" s="132"/>
      <c r="O48" s="132"/>
      <c r="P48" s="132"/>
      <c r="Q48" s="132"/>
    </row>
    <row r="49" spans="1:17" x14ac:dyDescent="0.2">
      <c r="A49" s="47" t="str">
        <f t="shared" si="2"/>
        <v xml:space="preserve"> </v>
      </c>
      <c r="B49" s="138"/>
      <c r="C49" s="59" t="s">
        <v>285</v>
      </c>
      <c r="D49" s="138" t="s">
        <v>41</v>
      </c>
      <c r="E49" s="130">
        <f>E48*F49</f>
        <v>44.351999999999997</v>
      </c>
      <c r="F49" s="130">
        <v>0.96</v>
      </c>
      <c r="G49" s="71"/>
      <c r="H49" s="71"/>
      <c r="I49" s="71"/>
      <c r="J49" s="130"/>
      <c r="K49" s="71"/>
      <c r="L49" s="131"/>
      <c r="M49" s="132"/>
      <c r="N49" s="132"/>
      <c r="O49" s="132"/>
      <c r="P49" s="132"/>
      <c r="Q49" s="132"/>
    </row>
    <row r="50" spans="1:17" x14ac:dyDescent="0.2">
      <c r="A50" s="257" t="str">
        <f t="shared" si="2"/>
        <v xml:space="preserve"> </v>
      </c>
      <c r="B50" s="258"/>
      <c r="C50" s="63" t="s">
        <v>281</v>
      </c>
      <c r="D50" s="258" t="s">
        <v>32</v>
      </c>
      <c r="E50" s="259">
        <f>ROUNDUP(E48*F50,0)</f>
        <v>7</v>
      </c>
      <c r="F50" s="260">
        <v>0.15</v>
      </c>
      <c r="G50" s="261"/>
      <c r="H50" s="261"/>
      <c r="I50" s="261"/>
      <c r="J50" s="261"/>
      <c r="K50" s="261"/>
      <c r="L50" s="262"/>
      <c r="M50" s="263"/>
      <c r="N50" s="263"/>
      <c r="O50" s="263"/>
      <c r="P50" s="263"/>
      <c r="Q50" s="263"/>
    </row>
    <row r="51" spans="1:17" ht="22.5" x14ac:dyDescent="0.2">
      <c r="A51" s="58">
        <f t="shared" si="2"/>
        <v>14</v>
      </c>
      <c r="B51" s="145" t="s">
        <v>25</v>
      </c>
      <c r="C51" s="109" t="s">
        <v>43</v>
      </c>
      <c r="D51" s="58" t="s">
        <v>27</v>
      </c>
      <c r="E51" s="60">
        <f>apjomi!P12</f>
        <v>130.07400000000001</v>
      </c>
      <c r="F51" s="58"/>
      <c r="G51" s="71"/>
      <c r="H51" s="71"/>
      <c r="I51" s="71"/>
      <c r="J51" s="71"/>
      <c r="K51" s="71"/>
      <c r="L51" s="131"/>
      <c r="M51" s="132"/>
      <c r="N51" s="132"/>
      <c r="O51" s="132"/>
      <c r="P51" s="132"/>
      <c r="Q51" s="132"/>
    </row>
    <row r="52" spans="1:17" x14ac:dyDescent="0.2">
      <c r="A52" s="58">
        <f t="shared" si="2"/>
        <v>15</v>
      </c>
      <c r="B52" s="145" t="s">
        <v>25</v>
      </c>
      <c r="C52" s="109" t="str">
        <f>apjomi!Q2</f>
        <v>Stūra profils</v>
      </c>
      <c r="D52" s="58" t="s">
        <v>27</v>
      </c>
      <c r="E52" s="60">
        <f>apjomi!Q12</f>
        <v>324.51</v>
      </c>
      <c r="F52" s="58"/>
      <c r="G52" s="71"/>
      <c r="H52" s="71"/>
      <c r="I52" s="71"/>
      <c r="J52" s="71"/>
      <c r="K52" s="71"/>
      <c r="L52" s="131"/>
      <c r="M52" s="132"/>
      <c r="N52" s="132"/>
      <c r="O52" s="132"/>
      <c r="P52" s="132"/>
      <c r="Q52" s="132"/>
    </row>
    <row r="53" spans="1:17" x14ac:dyDescent="0.2">
      <c r="A53" s="58">
        <f t="shared" si="2"/>
        <v>16</v>
      </c>
      <c r="B53" s="145" t="s">
        <v>25</v>
      </c>
      <c r="C53" s="109" t="str">
        <f>apjomi!R2</f>
        <v>Loga pielaiduma profils</v>
      </c>
      <c r="D53" s="58" t="s">
        <v>27</v>
      </c>
      <c r="E53" s="264">
        <f>apjomi!R12</f>
        <v>324.51</v>
      </c>
      <c r="F53" s="58"/>
      <c r="G53" s="71"/>
      <c r="H53" s="71"/>
      <c r="I53" s="71"/>
      <c r="J53" s="71"/>
      <c r="K53" s="71"/>
      <c r="L53" s="131"/>
      <c r="M53" s="132"/>
      <c r="N53" s="132"/>
      <c r="O53" s="132"/>
      <c r="P53" s="132"/>
      <c r="Q53" s="132"/>
    </row>
    <row r="54" spans="1:17" x14ac:dyDescent="0.2">
      <c r="A54" s="58">
        <f t="shared" si="2"/>
        <v>17</v>
      </c>
      <c r="B54" s="145" t="s">
        <v>25</v>
      </c>
      <c r="C54" s="109" t="str">
        <f>apjomi!S2</f>
        <v>Stūra lāsenis</v>
      </c>
      <c r="D54" s="148" t="s">
        <v>27</v>
      </c>
      <c r="E54" s="264">
        <f>apjomi!S12</f>
        <v>123.88</v>
      </c>
      <c r="F54" s="58"/>
      <c r="G54" s="71"/>
      <c r="H54" s="71"/>
      <c r="I54" s="71"/>
      <c r="J54" s="71"/>
      <c r="K54" s="71"/>
      <c r="L54" s="131"/>
      <c r="M54" s="132"/>
      <c r="N54" s="132"/>
      <c r="O54" s="132"/>
      <c r="P54" s="132"/>
      <c r="Q54" s="132"/>
    </row>
    <row r="55" spans="1:17" x14ac:dyDescent="0.2">
      <c r="A55" s="58">
        <f t="shared" si="2"/>
        <v>18</v>
      </c>
      <c r="B55" s="145" t="s">
        <v>25</v>
      </c>
      <c r="C55" s="109" t="str">
        <f>apjomi!T2</f>
        <v>Palodzes montāžas profils</v>
      </c>
      <c r="D55" s="148" t="s">
        <v>27</v>
      </c>
      <c r="E55" s="264">
        <f>apjomi!T12</f>
        <v>123.88</v>
      </c>
      <c r="F55" s="58"/>
      <c r="G55" s="71"/>
      <c r="H55" s="71"/>
      <c r="I55" s="71"/>
      <c r="J55" s="71"/>
      <c r="K55" s="71"/>
      <c r="L55" s="131"/>
      <c r="M55" s="132"/>
      <c r="N55" s="132"/>
      <c r="O55" s="132"/>
      <c r="P55" s="132"/>
      <c r="Q55" s="132"/>
    </row>
    <row r="56" spans="1:17" x14ac:dyDescent="0.2">
      <c r="A56" s="58">
        <f>IF(COUNTBLANK(B56)=1," ",COUNTA($B$13:B56))</f>
        <v>19</v>
      </c>
      <c r="B56" s="145" t="s">
        <v>25</v>
      </c>
      <c r="C56" s="109" t="str">
        <f>apjomi!U2</f>
        <v>Palodzes sāna pieslēguma profils</v>
      </c>
      <c r="D56" s="47" t="s">
        <v>143</v>
      </c>
      <c r="E56" s="264">
        <f>apjomi!U12</f>
        <v>154</v>
      </c>
      <c r="F56" s="58"/>
      <c r="G56" s="71"/>
      <c r="H56" s="71"/>
      <c r="I56" s="71"/>
      <c r="J56" s="71"/>
      <c r="K56" s="71"/>
      <c r="L56" s="131"/>
      <c r="M56" s="132"/>
      <c r="N56" s="132"/>
      <c r="O56" s="132"/>
      <c r="P56" s="132"/>
      <c r="Q56" s="132"/>
    </row>
    <row r="57" spans="1:17" x14ac:dyDescent="0.2">
      <c r="A57" s="58">
        <f>IF(COUNTBLANK(B57)=1," ",COUNTA($B$13:B57))</f>
        <v>20</v>
      </c>
      <c r="B57" s="145" t="s">
        <v>25</v>
      </c>
      <c r="C57" s="109" t="str">
        <f>apjomi!V2</f>
        <v>Cokola profils</v>
      </c>
      <c r="D57" s="58" t="s">
        <v>27</v>
      </c>
      <c r="E57" s="53">
        <f>apjomi!V12</f>
        <v>98</v>
      </c>
      <c r="F57" s="58"/>
      <c r="G57" s="71"/>
      <c r="H57" s="71"/>
      <c r="I57" s="71"/>
      <c r="J57" s="71"/>
      <c r="K57" s="71"/>
      <c r="L57" s="131"/>
      <c r="M57" s="132"/>
      <c r="N57" s="132"/>
      <c r="O57" s="132"/>
      <c r="P57" s="132"/>
      <c r="Q57" s="132"/>
    </row>
    <row r="58" spans="1:17" x14ac:dyDescent="0.2">
      <c r="A58" s="58">
        <f t="shared" si="2"/>
        <v>21</v>
      </c>
      <c r="B58" s="145" t="s">
        <v>25</v>
      </c>
      <c r="C58" s="109" t="s">
        <v>44</v>
      </c>
      <c r="D58" s="85" t="s">
        <v>27</v>
      </c>
      <c r="E58" s="60">
        <f>4.7+5.4</f>
        <v>10.100000000000001</v>
      </c>
      <c r="F58" s="71"/>
      <c r="G58" s="71"/>
      <c r="H58" s="71"/>
      <c r="I58" s="71"/>
      <c r="J58" s="71"/>
      <c r="K58" s="71"/>
      <c r="L58" s="131"/>
      <c r="M58" s="132"/>
      <c r="N58" s="132"/>
      <c r="O58" s="132"/>
      <c r="P58" s="132"/>
      <c r="Q58" s="132"/>
    </row>
    <row r="59" spans="1:17" ht="22.5" x14ac:dyDescent="0.2">
      <c r="A59" s="58">
        <f t="shared" si="2"/>
        <v>22</v>
      </c>
      <c r="B59" s="145" t="s">
        <v>25</v>
      </c>
      <c r="C59" s="109" t="s">
        <v>45</v>
      </c>
      <c r="D59" s="85" t="s">
        <v>27</v>
      </c>
      <c r="E59" s="60">
        <f>E58</f>
        <v>10.100000000000001</v>
      </c>
      <c r="F59" s="71"/>
      <c r="G59" s="71"/>
      <c r="H59" s="71"/>
      <c r="I59" s="71"/>
      <c r="J59" s="71"/>
      <c r="K59" s="71"/>
      <c r="L59" s="131"/>
      <c r="M59" s="132"/>
      <c r="N59" s="132"/>
      <c r="O59" s="132"/>
      <c r="P59" s="132"/>
      <c r="Q59" s="132"/>
    </row>
    <row r="60" spans="1:17" s="26" customFormat="1" x14ac:dyDescent="0.2">
      <c r="A60" s="58">
        <f t="shared" si="2"/>
        <v>23</v>
      </c>
      <c r="B60" s="145" t="s">
        <v>25</v>
      </c>
      <c r="C60" s="159" t="s">
        <v>140</v>
      </c>
      <c r="D60" s="71" t="s">
        <v>27</v>
      </c>
      <c r="E60" s="265">
        <f>apjomi!P12</f>
        <v>130.07400000000001</v>
      </c>
      <c r="F60" s="147"/>
      <c r="G60" s="71"/>
      <c r="H60" s="71"/>
      <c r="I60" s="71"/>
      <c r="J60" s="71"/>
      <c r="K60" s="71"/>
      <c r="L60" s="131"/>
      <c r="M60" s="132"/>
      <c r="N60" s="132"/>
      <c r="O60" s="132"/>
      <c r="P60" s="132"/>
      <c r="Q60" s="132"/>
    </row>
    <row r="61" spans="1:17" s="26" customFormat="1" x14ac:dyDescent="0.2">
      <c r="A61" s="58">
        <f t="shared" si="2"/>
        <v>24</v>
      </c>
      <c r="B61" s="145" t="s">
        <v>25</v>
      </c>
      <c r="C61" s="159" t="s">
        <v>155</v>
      </c>
      <c r="D61" s="71" t="s">
        <v>131</v>
      </c>
      <c r="E61" s="265">
        <v>1</v>
      </c>
      <c r="F61" s="147"/>
      <c r="G61" s="53"/>
      <c r="H61" s="71"/>
      <c r="I61" s="71"/>
      <c r="J61" s="53"/>
      <c r="K61" s="53"/>
      <c r="L61" s="131"/>
      <c r="M61" s="132"/>
      <c r="N61" s="132"/>
      <c r="O61" s="132"/>
      <c r="P61" s="132"/>
      <c r="Q61" s="132"/>
    </row>
    <row r="62" spans="1:17" s="26" customFormat="1" ht="22.5" x14ac:dyDescent="0.2">
      <c r="A62" s="58">
        <f>IF(COUNTBLANK(B62)=1," ",COUNTA($B$13:B62))</f>
        <v>25</v>
      </c>
      <c r="B62" s="145" t="s">
        <v>25</v>
      </c>
      <c r="C62" s="159" t="s">
        <v>200</v>
      </c>
      <c r="D62" s="71" t="s">
        <v>131</v>
      </c>
      <c r="E62" s="265">
        <v>3</v>
      </c>
      <c r="F62" s="147"/>
      <c r="G62" s="53"/>
      <c r="H62" s="71"/>
      <c r="I62" s="71"/>
      <c r="J62" s="53"/>
      <c r="K62" s="53"/>
      <c r="L62" s="131"/>
      <c r="M62" s="132"/>
      <c r="N62" s="132"/>
      <c r="O62" s="132"/>
      <c r="P62" s="132"/>
      <c r="Q62" s="132"/>
    </row>
    <row r="63" spans="1:17" ht="22.5" x14ac:dyDescent="0.2">
      <c r="A63" s="31"/>
      <c r="C63" s="340" t="s">
        <v>156</v>
      </c>
      <c r="D63" s="341"/>
      <c r="E63" s="342"/>
      <c r="F63" s="342"/>
      <c r="G63" s="343"/>
      <c r="H63" s="343"/>
      <c r="I63" s="343"/>
      <c r="J63" s="343"/>
      <c r="K63" s="343"/>
      <c r="M63" s="344"/>
      <c r="N63" s="344"/>
      <c r="O63" s="344"/>
      <c r="P63" s="344"/>
      <c r="Q63" s="344"/>
    </row>
    <row r="64" spans="1:17" x14ac:dyDescent="0.2">
      <c r="A64" s="266" t="str">
        <f>IF(COUNTBLANK(I64)=1," ",COUNTA($I$25:I64))</f>
        <v xml:space="preserve"> </v>
      </c>
      <c r="C64" s="345"/>
      <c r="D64" s="345"/>
      <c r="E64" s="345"/>
      <c r="F64" s="345"/>
      <c r="G64" s="345"/>
      <c r="H64" s="345"/>
    </row>
    <row r="65" spans="2:17" x14ac:dyDescent="0.2">
      <c r="C65" s="346" t="str">
        <f>[3]KPDV!$B$31</f>
        <v>Sastādīja:</v>
      </c>
      <c r="D65" s="347"/>
      <c r="E65" s="348"/>
      <c r="F65" s="348"/>
      <c r="G65" s="345"/>
      <c r="H65" s="345"/>
    </row>
    <row r="66" spans="2:17" x14ac:dyDescent="0.2">
      <c r="C66" s="346" t="str">
        <f>[3]KPDV!$B$32</f>
        <v>Tāme sastādīta</v>
      </c>
      <c r="D66" s="123"/>
      <c r="E66" s="278"/>
      <c r="F66" s="278"/>
      <c r="G66" s="345"/>
      <c r="H66" s="345"/>
    </row>
    <row r="67" spans="2:17" x14ac:dyDescent="0.2">
      <c r="C67" s="346"/>
      <c r="D67" s="123"/>
      <c r="E67" s="345"/>
      <c r="F67" s="345"/>
      <c r="G67" s="345"/>
      <c r="H67" s="345"/>
      <c r="I67" s="345"/>
      <c r="J67" s="345"/>
      <c r="K67" s="345"/>
      <c r="L67" s="345"/>
      <c r="M67" s="345"/>
      <c r="N67" s="345"/>
      <c r="O67" s="345"/>
      <c r="P67" s="345"/>
    </row>
    <row r="68" spans="2:17" x14ac:dyDescent="0.2">
      <c r="C68" s="346" t="str">
        <f>[3]KPDV!$B$34</f>
        <v>Pārbaudīja:</v>
      </c>
      <c r="D68" s="347"/>
      <c r="E68" s="348"/>
      <c r="F68" s="348"/>
      <c r="G68" s="123"/>
      <c r="H68" s="123"/>
      <c r="I68" s="123"/>
      <c r="J68" s="123"/>
      <c r="K68" s="123"/>
      <c r="L68" s="123"/>
      <c r="M68" s="123"/>
      <c r="N68" s="123"/>
      <c r="O68" s="123"/>
      <c r="P68" s="123"/>
    </row>
    <row r="69" spans="2:17" x14ac:dyDescent="0.2">
      <c r="C69" s="346" t="str">
        <f>[3]KPDV!$B$35</f>
        <v>Sertifikāta Nr.:</v>
      </c>
      <c r="D69" s="347"/>
      <c r="E69" s="349"/>
      <c r="F69" s="349"/>
      <c r="G69" s="123"/>
      <c r="H69" s="123"/>
      <c r="I69" s="123"/>
      <c r="J69" s="123"/>
      <c r="K69" s="123"/>
      <c r="L69" s="123"/>
      <c r="M69" s="350"/>
      <c r="N69" s="123"/>
      <c r="O69" s="350"/>
      <c r="P69" s="123"/>
    </row>
    <row r="70" spans="2:17" x14ac:dyDescent="0.2">
      <c r="C70" s="27"/>
      <c r="I70" s="351"/>
      <c r="J70" s="267"/>
      <c r="K70" s="267"/>
      <c r="O70" s="267"/>
      <c r="P70" s="267"/>
    </row>
    <row r="71" spans="2:17" ht="12.75" x14ac:dyDescent="0.2">
      <c r="B71" s="352" t="s">
        <v>348</v>
      </c>
      <c r="C71" s="353"/>
      <c r="D71" s="354"/>
      <c r="E71" s="354"/>
      <c r="F71" s="354"/>
      <c r="G71" s="355"/>
      <c r="H71" s="354"/>
      <c r="I71" s="354"/>
      <c r="J71" s="354"/>
      <c r="K71" s="354"/>
      <c r="L71" s="354"/>
      <c r="M71" s="354"/>
      <c r="N71" s="354"/>
      <c r="O71" s="354"/>
      <c r="P71" s="354"/>
      <c r="Q71" s="354"/>
    </row>
    <row r="72" spans="2:17" x14ac:dyDescent="0.2">
      <c r="B72" s="374" t="s">
        <v>349</v>
      </c>
      <c r="C72" s="374"/>
      <c r="D72" s="374"/>
      <c r="E72" s="374"/>
      <c r="F72" s="374"/>
      <c r="G72" s="374"/>
      <c r="H72" s="374"/>
      <c r="I72" s="374"/>
      <c r="J72" s="374"/>
      <c r="K72" s="374"/>
      <c r="L72" s="374"/>
      <c r="M72" s="374"/>
      <c r="N72" s="374"/>
      <c r="O72" s="374"/>
      <c r="P72" s="374"/>
      <c r="Q72" s="374"/>
    </row>
    <row r="73" spans="2:17" x14ac:dyDescent="0.2">
      <c r="B73" s="374"/>
      <c r="C73" s="374"/>
      <c r="D73" s="374"/>
      <c r="E73" s="374"/>
      <c r="F73" s="374"/>
      <c r="G73" s="374"/>
      <c r="H73" s="374"/>
      <c r="I73" s="374"/>
      <c r="J73" s="374"/>
      <c r="K73" s="374"/>
      <c r="L73" s="374"/>
      <c r="M73" s="374"/>
      <c r="N73" s="374"/>
      <c r="O73" s="374"/>
      <c r="P73" s="374"/>
      <c r="Q73" s="374"/>
    </row>
    <row r="74" spans="2:17" x14ac:dyDescent="0.2">
      <c r="B74" s="374"/>
      <c r="C74" s="374"/>
      <c r="D74" s="374"/>
      <c r="E74" s="374"/>
      <c r="F74" s="374"/>
      <c r="G74" s="374"/>
      <c r="H74" s="374"/>
      <c r="I74" s="374"/>
      <c r="J74" s="374"/>
      <c r="K74" s="374"/>
      <c r="L74" s="374"/>
      <c r="M74" s="374"/>
      <c r="N74" s="374"/>
      <c r="O74" s="374"/>
      <c r="P74" s="374"/>
      <c r="Q74" s="374"/>
    </row>
  </sheetData>
  <sheetProtection selectLockedCells="1" selectUnlockedCells="1"/>
  <autoFilter ref="A12:Q62" xr:uid="{00000000-0009-0000-0000-000001000000}"/>
  <mergeCells count="13">
    <mergeCell ref="A1:G1"/>
    <mergeCell ref="A3:H3"/>
    <mergeCell ref="A4:H4"/>
    <mergeCell ref="A8:D8"/>
    <mergeCell ref="G8:J8"/>
    <mergeCell ref="B72:Q74"/>
    <mergeCell ref="G10:L10"/>
    <mergeCell ref="M10:Q10"/>
    <mergeCell ref="A10:A11"/>
    <mergeCell ref="B10:B11"/>
    <mergeCell ref="C10:C11"/>
    <mergeCell ref="D10:D11"/>
    <mergeCell ref="E10:E11"/>
  </mergeCells>
  <pageMargins left="0.39374999999999999" right="0" top="0.59027777777777779" bottom="0.39374999999999999" header="0.51180555555555551" footer="0.51180555555555551"/>
  <pageSetup paperSize="9" scale="98" firstPageNumber="0" orientation="landscape" horizontalDpi="300" verticalDpi="300" r:id="rId1"/>
  <headerFooter alignWithMargins="0"/>
  <rowBreaks count="2" manualBreakCount="2">
    <brk id="30" max="16383" man="1"/>
    <brk id="62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</sheetPr>
  <dimension ref="A1:IK59"/>
  <sheetViews>
    <sheetView view="pageBreakPreview" zoomScaleNormal="100" zoomScaleSheetLayoutView="100" workbookViewId="0">
      <selection activeCell="C46" sqref="C46"/>
    </sheetView>
  </sheetViews>
  <sheetFormatPr defaultColWidth="9.140625" defaultRowHeight="11.25" x14ac:dyDescent="0.2"/>
  <cols>
    <col min="1" max="1" width="4.5703125" style="239" customWidth="1"/>
    <col min="2" max="2" width="4.85546875" style="190" customWidth="1"/>
    <col min="3" max="3" width="42.42578125" style="190" customWidth="1"/>
    <col min="4" max="5" width="4.85546875" style="240" customWidth="1"/>
    <col min="6" max="6" width="4.5703125" style="190" customWidth="1"/>
    <col min="7" max="7" width="5.85546875" style="190" customWidth="1"/>
    <col min="8" max="8" width="3.42578125" style="190" hidden="1" customWidth="1"/>
    <col min="9" max="13" width="5.85546875" style="190" customWidth="1"/>
    <col min="14" max="14" width="7.140625" style="190" customWidth="1"/>
    <col min="15" max="16" width="6.140625" style="190" customWidth="1"/>
    <col min="17" max="17" width="7.5703125" style="190" customWidth="1"/>
    <col min="18" max="18" width="7.140625" style="190" customWidth="1"/>
    <col min="19" max="16384" width="9.140625" style="190"/>
  </cols>
  <sheetData>
    <row r="1" spans="1:19" x14ac:dyDescent="0.2">
      <c r="A1" s="379" t="s">
        <v>11</v>
      </c>
      <c r="B1" s="379"/>
      <c r="C1" s="379"/>
      <c r="D1" s="379"/>
      <c r="E1" s="379"/>
      <c r="F1" s="379"/>
      <c r="G1" s="379"/>
      <c r="H1" s="379"/>
      <c r="I1" s="379"/>
      <c r="J1" s="26">
        <f>KPDV!A16</f>
        <v>2</v>
      </c>
      <c r="K1" s="26"/>
      <c r="L1" s="26"/>
      <c r="M1" s="26"/>
      <c r="N1" s="26"/>
      <c r="O1" s="26"/>
      <c r="P1" s="26"/>
      <c r="Q1" s="26"/>
      <c r="R1" s="26"/>
    </row>
    <row r="2" spans="1:19" x14ac:dyDescent="0.2">
      <c r="A2" s="28"/>
      <c r="B2" s="28"/>
      <c r="C2" s="29" t="s">
        <v>339</v>
      </c>
      <c r="D2" s="35"/>
      <c r="E2" s="35"/>
      <c r="F2" s="28"/>
      <c r="G2" s="28"/>
      <c r="H2" s="28"/>
      <c r="I2" s="28"/>
      <c r="J2" s="28"/>
      <c r="K2" s="26"/>
      <c r="L2" s="26"/>
      <c r="M2" s="26"/>
      <c r="N2" s="26"/>
      <c r="O2" s="26"/>
      <c r="P2" s="26"/>
      <c r="Q2" s="26"/>
      <c r="R2" s="26"/>
    </row>
    <row r="3" spans="1:19" x14ac:dyDescent="0.2">
      <c r="A3" s="33" t="str">
        <f>KPDV!A5</f>
        <v>Būves nosaukums: Daudzdzīvokļu dzīvojamā ēka</v>
      </c>
      <c r="B3" s="34"/>
      <c r="C3" s="34"/>
      <c r="D3" s="94"/>
      <c r="E3" s="94"/>
      <c r="F3" s="34"/>
      <c r="G3" s="34"/>
      <c r="H3" s="34"/>
      <c r="I3" s="34"/>
      <c r="J3" s="34"/>
      <c r="K3" s="30"/>
      <c r="L3" s="30"/>
      <c r="M3" s="30"/>
      <c r="N3" s="30"/>
      <c r="O3" s="31"/>
      <c r="P3" s="31"/>
      <c r="Q3" s="31"/>
      <c r="R3" s="26"/>
    </row>
    <row r="4" spans="1:19" x14ac:dyDescent="0.2">
      <c r="A4" s="33" t="str">
        <f>KPDV!A6</f>
        <v>Objekta nosaukums: Dzīvojamās ēkas fasādes vienkāršota atjaunošana</v>
      </c>
      <c r="B4" s="34"/>
      <c r="C4" s="34"/>
      <c r="D4" s="94"/>
      <c r="E4" s="94"/>
      <c r="F4" s="34"/>
      <c r="G4" s="34"/>
      <c r="H4" s="34"/>
      <c r="I4" s="34"/>
      <c r="J4" s="34"/>
      <c r="K4" s="32"/>
      <c r="L4" s="32"/>
      <c r="M4" s="31"/>
      <c r="N4" s="31"/>
      <c r="O4" s="31"/>
      <c r="P4" s="31"/>
      <c r="Q4" s="31"/>
      <c r="R4" s="26"/>
    </row>
    <row r="5" spans="1:19" x14ac:dyDescent="0.2">
      <c r="A5" s="33" t="str">
        <f>KPDV!A7</f>
        <v>Objekta adrese: Raiņa iela 18/20, Liepāja</v>
      </c>
      <c r="B5" s="33"/>
      <c r="C5" s="33"/>
      <c r="D5" s="32"/>
      <c r="E5" s="32"/>
      <c r="F5" s="33"/>
      <c r="G5" s="34"/>
      <c r="H5" s="34"/>
      <c r="I5" s="33"/>
      <c r="J5" s="33"/>
      <c r="K5" s="32"/>
      <c r="L5" s="32"/>
      <c r="M5" s="31"/>
      <c r="N5" s="31"/>
      <c r="O5" s="31"/>
      <c r="P5" s="31"/>
      <c r="Q5" s="31"/>
      <c r="R5" s="26"/>
    </row>
    <row r="6" spans="1:19" x14ac:dyDescent="0.2">
      <c r="A6" s="33" t="str">
        <f>KPDV!A8</f>
        <v>Pasūtījuma Nr.: EA-78-16</v>
      </c>
      <c r="B6" s="33"/>
      <c r="C6" s="33"/>
      <c r="D6" s="32"/>
      <c r="E6" s="32"/>
      <c r="F6" s="33"/>
      <c r="G6" s="33"/>
      <c r="H6" s="33"/>
      <c r="I6" s="33"/>
      <c r="J6" s="33"/>
      <c r="K6" s="32"/>
      <c r="L6" s="32"/>
      <c r="M6" s="31"/>
      <c r="N6" s="31"/>
      <c r="O6" s="31"/>
      <c r="P6" s="31"/>
      <c r="Q6" s="31"/>
      <c r="R6" s="26"/>
    </row>
    <row r="7" spans="1:19" x14ac:dyDescent="0.2">
      <c r="A7" s="33"/>
      <c r="B7" s="33"/>
      <c r="C7" s="33"/>
      <c r="D7" s="32"/>
      <c r="E7" s="32"/>
      <c r="F7" s="33"/>
      <c r="G7" s="33"/>
      <c r="H7" s="33"/>
      <c r="I7" s="33"/>
      <c r="J7" s="33"/>
      <c r="K7" s="32"/>
      <c r="L7" s="32"/>
      <c r="M7" s="31"/>
      <c r="N7" s="31"/>
      <c r="O7" s="31"/>
      <c r="P7" s="31"/>
      <c r="Q7" s="31"/>
      <c r="R7" s="26"/>
    </row>
    <row r="8" spans="1:19" x14ac:dyDescent="0.2">
      <c r="A8" s="380" t="s">
        <v>341</v>
      </c>
      <c r="B8" s="380"/>
      <c r="C8" s="380"/>
      <c r="D8" s="380"/>
      <c r="E8" s="380"/>
      <c r="F8" s="380"/>
      <c r="G8" s="35" t="s">
        <v>13</v>
      </c>
      <c r="H8" s="26"/>
      <c r="I8" s="381" t="s">
        <v>14</v>
      </c>
      <c r="J8" s="381"/>
      <c r="K8" s="381"/>
      <c r="L8" s="381"/>
      <c r="M8" s="36"/>
      <c r="N8" s="36"/>
      <c r="O8" s="36"/>
      <c r="P8" s="36" t="s">
        <v>15</v>
      </c>
      <c r="Q8" s="37">
        <f>R49</f>
        <v>0</v>
      </c>
      <c r="R8" s="21" t="s">
        <v>16</v>
      </c>
    </row>
    <row r="9" spans="1:19" ht="10.35" customHeight="1" x14ac:dyDescent="0.2">
      <c r="A9" s="28"/>
      <c r="B9" s="26"/>
      <c r="C9" s="28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384" t="s">
        <v>325</v>
      </c>
      <c r="Q9" s="384"/>
      <c r="R9" s="384"/>
    </row>
    <row r="10" spans="1:19" ht="10.35" customHeight="1" x14ac:dyDescent="0.2">
      <c r="A10" s="385" t="s">
        <v>17</v>
      </c>
      <c r="B10" s="376" t="s">
        <v>18</v>
      </c>
      <c r="C10" s="386" t="s">
        <v>19</v>
      </c>
      <c r="D10" s="387"/>
      <c r="E10" s="387"/>
      <c r="F10" s="378" t="s">
        <v>20</v>
      </c>
      <c r="G10" s="376" t="s">
        <v>21</v>
      </c>
      <c r="H10" s="26"/>
      <c r="I10" s="375" t="s">
        <v>22</v>
      </c>
      <c r="J10" s="375"/>
      <c r="K10" s="375"/>
      <c r="L10" s="375"/>
      <c r="M10" s="375"/>
      <c r="N10" s="375"/>
      <c r="O10" s="375" t="s">
        <v>23</v>
      </c>
      <c r="P10" s="375"/>
      <c r="Q10" s="375"/>
      <c r="R10" s="375"/>
    </row>
    <row r="11" spans="1:19" ht="66" x14ac:dyDescent="0.2">
      <c r="A11" s="385"/>
      <c r="B11" s="376"/>
      <c r="C11" s="388"/>
      <c r="D11" s="389"/>
      <c r="E11" s="389"/>
      <c r="F11" s="378"/>
      <c r="G11" s="376"/>
      <c r="H11" s="26"/>
      <c r="I11" s="328" t="s">
        <v>342</v>
      </c>
      <c r="J11" s="329" t="s">
        <v>343</v>
      </c>
      <c r="K11" s="329" t="s">
        <v>344</v>
      </c>
      <c r="L11" s="329" t="s">
        <v>345</v>
      </c>
      <c r="M11" s="329" t="s">
        <v>346</v>
      </c>
      <c r="N11" s="330" t="s">
        <v>333</v>
      </c>
      <c r="O11" s="328" t="s">
        <v>24</v>
      </c>
      <c r="P11" s="329" t="s">
        <v>344</v>
      </c>
      <c r="Q11" s="329" t="s">
        <v>345</v>
      </c>
      <c r="R11" s="331" t="s">
        <v>346</v>
      </c>
      <c r="S11" s="338" t="s">
        <v>347</v>
      </c>
    </row>
    <row r="12" spans="1:19" x14ac:dyDescent="0.2">
      <c r="A12" s="191">
        <v>1</v>
      </c>
      <c r="B12" s="125">
        <f>A12+1</f>
        <v>2</v>
      </c>
      <c r="C12" s="382">
        <f>B12+1</f>
        <v>3</v>
      </c>
      <c r="D12" s="383"/>
      <c r="E12" s="383"/>
      <c r="F12" s="125">
        <f>C12+1</f>
        <v>4</v>
      </c>
      <c r="G12" s="125">
        <f>F12+1</f>
        <v>5</v>
      </c>
      <c r="H12" s="125"/>
      <c r="I12" s="125">
        <f>G12+1</f>
        <v>6</v>
      </c>
      <c r="J12" s="125">
        <f t="shared" ref="J12:P12" si="0">I12+1</f>
        <v>7</v>
      </c>
      <c r="K12" s="125">
        <f t="shared" si="0"/>
        <v>8</v>
      </c>
      <c r="L12" s="125">
        <f t="shared" si="0"/>
        <v>9</v>
      </c>
      <c r="M12" s="125">
        <f t="shared" si="0"/>
        <v>10</v>
      </c>
      <c r="N12" s="125">
        <f t="shared" si="0"/>
        <v>11</v>
      </c>
      <c r="O12" s="125">
        <f t="shared" si="0"/>
        <v>12</v>
      </c>
      <c r="P12" s="125">
        <f t="shared" si="0"/>
        <v>13</v>
      </c>
      <c r="Q12" s="125">
        <f>P12+1</f>
        <v>14</v>
      </c>
      <c r="R12" s="356">
        <f>Q12+1</f>
        <v>15</v>
      </c>
      <c r="S12" s="207"/>
    </row>
    <row r="13" spans="1:19" x14ac:dyDescent="0.2">
      <c r="A13" s="47">
        <f>IF(COUNTBLANK(B13)=1," ",COUNTA($B$13:B13))</f>
        <v>1</v>
      </c>
      <c r="B13" s="192" t="s">
        <v>25</v>
      </c>
      <c r="C13" s="193" t="s">
        <v>46</v>
      </c>
      <c r="D13" s="194"/>
      <c r="E13" s="194"/>
      <c r="F13" s="194" t="s">
        <v>32</v>
      </c>
      <c r="G13" s="195">
        <f>apjomi!J12</f>
        <v>51.357849999999999</v>
      </c>
      <c r="H13" s="196"/>
      <c r="I13" s="140"/>
      <c r="J13" s="197"/>
      <c r="K13" s="140"/>
      <c r="L13" s="140"/>
      <c r="M13" s="140"/>
      <c r="N13" s="131"/>
      <c r="O13" s="132"/>
      <c r="P13" s="132"/>
      <c r="Q13" s="132"/>
      <c r="R13" s="133"/>
      <c r="S13" s="207"/>
    </row>
    <row r="14" spans="1:19" x14ac:dyDescent="0.2">
      <c r="A14" s="47">
        <f>IF(COUNTBLANK(B14)=1," ",COUNTA($B$13:B14))</f>
        <v>2</v>
      </c>
      <c r="B14" s="198" t="s">
        <v>25</v>
      </c>
      <c r="C14" s="199" t="s">
        <v>47</v>
      </c>
      <c r="D14" s="200"/>
      <c r="E14" s="200"/>
      <c r="F14" s="200" t="s">
        <v>27</v>
      </c>
      <c r="G14" s="201">
        <f>apjomi!P12</f>
        <v>130.07400000000001</v>
      </c>
      <c r="H14" s="202"/>
      <c r="I14" s="203"/>
      <c r="J14" s="130"/>
      <c r="K14" s="203"/>
      <c r="L14" s="203"/>
      <c r="M14" s="203"/>
      <c r="N14" s="131"/>
      <c r="O14" s="132"/>
      <c r="P14" s="132"/>
      <c r="Q14" s="132"/>
      <c r="R14" s="133"/>
      <c r="S14" s="207"/>
    </row>
    <row r="15" spans="1:19" ht="78.75" x14ac:dyDescent="0.2">
      <c r="A15" s="47" t="str">
        <f>IF(COUNTBLANK(B15)=1," ",COUNTA($B$13:B15))</f>
        <v xml:space="preserve"> </v>
      </c>
      <c r="B15" s="204"/>
      <c r="C15" s="205" t="s">
        <v>353</v>
      </c>
      <c r="D15" s="206" t="s">
        <v>194</v>
      </c>
      <c r="E15" s="206" t="s">
        <v>193</v>
      </c>
      <c r="F15" s="207"/>
      <c r="G15" s="207"/>
      <c r="H15" s="205"/>
      <c r="I15" s="205"/>
      <c r="J15" s="205"/>
      <c r="K15" s="208"/>
      <c r="L15" s="209"/>
      <c r="M15" s="209"/>
      <c r="N15" s="131"/>
      <c r="O15" s="132"/>
      <c r="P15" s="132"/>
      <c r="Q15" s="132"/>
      <c r="R15" s="133"/>
      <c r="S15" s="207"/>
    </row>
    <row r="16" spans="1:19" x14ac:dyDescent="0.2">
      <c r="A16" s="47">
        <f>IF(COUNTBLANK(B16)=1," ",COUNTA($B$13:B16))</f>
        <v>3</v>
      </c>
      <c r="B16" s="192" t="s">
        <v>25</v>
      </c>
      <c r="C16" s="210" t="str">
        <f>apjomi!B4</f>
        <v>L1</v>
      </c>
      <c r="D16" s="211">
        <f>apjomi!F4</f>
        <v>2.0150000000000001</v>
      </c>
      <c r="E16" s="211">
        <f>apjomi!G4</f>
        <v>1.5449999999999999</v>
      </c>
      <c r="F16" s="212" t="s">
        <v>143</v>
      </c>
      <c r="G16" s="211">
        <f>apjomi!D4</f>
        <v>6</v>
      </c>
      <c r="H16" s="212"/>
      <c r="I16" s="197"/>
      <c r="J16" s="130"/>
      <c r="K16" s="203"/>
      <c r="L16" s="197"/>
      <c r="M16" s="197"/>
      <c r="N16" s="131"/>
      <c r="O16" s="132"/>
      <c r="P16" s="132"/>
      <c r="Q16" s="132"/>
      <c r="R16" s="133"/>
      <c r="S16" s="207"/>
    </row>
    <row r="17" spans="1:19" x14ac:dyDescent="0.2">
      <c r="A17" s="47">
        <f>IF(COUNTBLANK(B17)=1," ",COUNTA($B$13:B17))</f>
        <v>4</v>
      </c>
      <c r="B17" s="48" t="s">
        <v>25</v>
      </c>
      <c r="C17" s="210" t="s">
        <v>120</v>
      </c>
      <c r="D17" s="211">
        <f>apjomi!F5</f>
        <v>1.52</v>
      </c>
      <c r="E17" s="211">
        <f>apjomi!G5</f>
        <v>1.425</v>
      </c>
      <c r="F17" s="212" t="s">
        <v>143</v>
      </c>
      <c r="G17" s="211">
        <f>apjomi!D5</f>
        <v>4</v>
      </c>
      <c r="H17" s="212"/>
      <c r="I17" s="197"/>
      <c r="J17" s="130"/>
      <c r="K17" s="203"/>
      <c r="L17" s="197"/>
      <c r="M17" s="197"/>
      <c r="N17" s="131"/>
      <c r="O17" s="132"/>
      <c r="P17" s="132"/>
      <c r="Q17" s="132"/>
      <c r="R17" s="133"/>
      <c r="S17" s="207"/>
    </row>
    <row r="18" spans="1:19" x14ac:dyDescent="0.2">
      <c r="A18" s="47">
        <f>IF(COUNTBLANK(B18)=1," ",COUNTA($B$13:B18))</f>
        <v>5</v>
      </c>
      <c r="B18" s="48" t="s">
        <v>25</v>
      </c>
      <c r="C18" s="210" t="s">
        <v>121</v>
      </c>
      <c r="D18" s="211">
        <f>apjomi!F6</f>
        <v>1.48</v>
      </c>
      <c r="E18" s="211">
        <f>apjomi!G6</f>
        <v>1.54</v>
      </c>
      <c r="F18" s="212" t="s">
        <v>143</v>
      </c>
      <c r="G18" s="211">
        <f>apjomi!D6</f>
        <v>4</v>
      </c>
      <c r="H18" s="212"/>
      <c r="I18" s="197"/>
      <c r="J18" s="130"/>
      <c r="K18" s="203"/>
      <c r="L18" s="197"/>
      <c r="M18" s="197"/>
      <c r="N18" s="131"/>
      <c r="O18" s="132"/>
      <c r="P18" s="132"/>
      <c r="Q18" s="132"/>
      <c r="R18" s="133"/>
      <c r="S18" s="207"/>
    </row>
    <row r="19" spans="1:19" x14ac:dyDescent="0.2">
      <c r="A19" s="47">
        <f>IF(COUNTBLANK(B19)=1," ",COUNTA($B$13:B19))</f>
        <v>6</v>
      </c>
      <c r="B19" s="48" t="s">
        <v>25</v>
      </c>
      <c r="C19" s="210" t="s">
        <v>122</v>
      </c>
      <c r="D19" s="211">
        <f>apjomi!F7</f>
        <v>1.52</v>
      </c>
      <c r="E19" s="211">
        <f>apjomi!G7</f>
        <v>1.425</v>
      </c>
      <c r="F19" s="212" t="s">
        <v>143</v>
      </c>
      <c r="G19" s="211">
        <f>apjomi!D7</f>
        <v>3</v>
      </c>
      <c r="H19" s="212"/>
      <c r="I19" s="197"/>
      <c r="J19" s="130"/>
      <c r="K19" s="203"/>
      <c r="L19" s="197"/>
      <c r="M19" s="197"/>
      <c r="N19" s="131"/>
      <c r="O19" s="132"/>
      <c r="P19" s="132"/>
      <c r="Q19" s="132"/>
      <c r="R19" s="133"/>
      <c r="S19" s="207"/>
    </row>
    <row r="20" spans="1:19" x14ac:dyDescent="0.2">
      <c r="A20" s="47">
        <f>IF(COUNTBLANK(B20)=1," ",COUNTA($B$13:B20))</f>
        <v>7</v>
      </c>
      <c r="B20" s="48" t="s">
        <v>25</v>
      </c>
      <c r="C20" s="210" t="s">
        <v>123</v>
      </c>
      <c r="D20" s="211">
        <f>apjomi!F8</f>
        <v>1.2</v>
      </c>
      <c r="E20" s="211">
        <f>apjomi!G8</f>
        <v>0.5</v>
      </c>
      <c r="F20" s="212" t="s">
        <v>143</v>
      </c>
      <c r="G20" s="211">
        <f>apjomi!D8</f>
        <v>6</v>
      </c>
      <c r="H20" s="212"/>
      <c r="I20" s="197"/>
      <c r="J20" s="130"/>
      <c r="K20" s="203"/>
      <c r="L20" s="197"/>
      <c r="M20" s="197"/>
      <c r="N20" s="131"/>
      <c r="O20" s="132"/>
      <c r="P20" s="132"/>
      <c r="Q20" s="132"/>
      <c r="R20" s="133"/>
      <c r="S20" s="207"/>
    </row>
    <row r="21" spans="1:19" x14ac:dyDescent="0.2">
      <c r="A21" s="47">
        <f t="shared" ref="A21:A26" si="1">IF(COUNTBLANK(B21)=1," ",COUNTA($B$13:B21))</f>
        <v>8</v>
      </c>
      <c r="B21" s="192" t="s">
        <v>25</v>
      </c>
      <c r="C21" s="213" t="s">
        <v>48</v>
      </c>
      <c r="D21" s="214"/>
      <c r="E21" s="214"/>
      <c r="F21" s="212" t="s">
        <v>143</v>
      </c>
      <c r="G21" s="215">
        <f>SUM(G16:G20)</f>
        <v>23</v>
      </c>
      <c r="H21" s="152"/>
      <c r="I21" s="197"/>
      <c r="J21" s="130"/>
      <c r="K21" s="197"/>
      <c r="L21" s="197"/>
      <c r="M21" s="197"/>
      <c r="N21" s="131"/>
      <c r="O21" s="132"/>
      <c r="P21" s="132"/>
      <c r="Q21" s="132"/>
      <c r="R21" s="133"/>
      <c r="S21" s="207"/>
    </row>
    <row r="22" spans="1:19" x14ac:dyDescent="0.2">
      <c r="A22" s="47" t="str">
        <f t="shared" si="1"/>
        <v xml:space="preserve"> </v>
      </c>
      <c r="B22" s="138"/>
      <c r="C22" s="153" t="s">
        <v>49</v>
      </c>
      <c r="D22" s="216"/>
      <c r="E22" s="216"/>
      <c r="F22" s="47" t="s">
        <v>143</v>
      </c>
      <c r="G22" s="53">
        <f>ROUNDUP(G21*H22,0)</f>
        <v>138</v>
      </c>
      <c r="H22" s="53">
        <v>6</v>
      </c>
      <c r="I22" s="197"/>
      <c r="J22" s="130"/>
      <c r="K22" s="197"/>
      <c r="L22" s="197"/>
      <c r="M22" s="197"/>
      <c r="N22" s="131"/>
      <c r="O22" s="132"/>
      <c r="P22" s="132"/>
      <c r="Q22" s="132"/>
      <c r="R22" s="133"/>
      <c r="S22" s="207"/>
    </row>
    <row r="23" spans="1:19" x14ac:dyDescent="0.2">
      <c r="A23" s="47" t="str">
        <f t="shared" si="1"/>
        <v xml:space="preserve"> </v>
      </c>
      <c r="B23" s="138"/>
      <c r="C23" s="217" t="s">
        <v>50</v>
      </c>
      <c r="D23" s="130"/>
      <c r="E23" s="130"/>
      <c r="F23" s="47" t="s">
        <v>143</v>
      </c>
      <c r="G23" s="53">
        <f>ROUNDUP(G21*H23,0)</f>
        <v>92</v>
      </c>
      <c r="H23" s="53">
        <v>4</v>
      </c>
      <c r="I23" s="197"/>
      <c r="J23" s="130"/>
      <c r="K23" s="197"/>
      <c r="L23" s="197"/>
      <c r="M23" s="197"/>
      <c r="N23" s="131"/>
      <c r="O23" s="132"/>
      <c r="P23" s="132"/>
      <c r="Q23" s="132"/>
      <c r="R23" s="133"/>
      <c r="S23" s="207"/>
    </row>
    <row r="24" spans="1:19" x14ac:dyDescent="0.2">
      <c r="A24" s="47" t="str">
        <f t="shared" si="1"/>
        <v xml:space="preserve"> </v>
      </c>
      <c r="B24" s="138"/>
      <c r="C24" s="153" t="s">
        <v>355</v>
      </c>
      <c r="D24" s="138"/>
      <c r="E24" s="138"/>
      <c r="F24" s="138" t="s">
        <v>51</v>
      </c>
      <c r="G24" s="53">
        <f>ROUNDUP(G21*H24,0)</f>
        <v>23</v>
      </c>
      <c r="H24" s="53">
        <v>1</v>
      </c>
      <c r="I24" s="197"/>
      <c r="J24" s="130"/>
      <c r="K24" s="197"/>
      <c r="L24" s="197"/>
      <c r="M24" s="197"/>
      <c r="N24" s="131"/>
      <c r="O24" s="132"/>
      <c r="P24" s="132"/>
      <c r="Q24" s="132"/>
      <c r="R24" s="133"/>
      <c r="S24" s="207"/>
    </row>
    <row r="25" spans="1:19" x14ac:dyDescent="0.2">
      <c r="A25" s="47" t="str">
        <f t="shared" si="1"/>
        <v xml:space="preserve"> </v>
      </c>
      <c r="B25" s="138"/>
      <c r="C25" s="153" t="s">
        <v>52</v>
      </c>
      <c r="D25" s="138"/>
      <c r="E25" s="138"/>
      <c r="F25" s="47" t="s">
        <v>143</v>
      </c>
      <c r="G25" s="218">
        <f>ROUNDUP(G21*H25,0)</f>
        <v>115</v>
      </c>
      <c r="H25" s="218">
        <v>5</v>
      </c>
      <c r="I25" s="219"/>
      <c r="J25" s="130"/>
      <c r="K25" s="220"/>
      <c r="L25" s="220"/>
      <c r="M25" s="219"/>
      <c r="N25" s="131"/>
      <c r="O25" s="132"/>
      <c r="P25" s="132"/>
      <c r="Q25" s="132"/>
      <c r="R25" s="133"/>
      <c r="S25" s="207"/>
    </row>
    <row r="26" spans="1:19" x14ac:dyDescent="0.2">
      <c r="A26" s="47" t="str">
        <f t="shared" si="1"/>
        <v xml:space="preserve"> </v>
      </c>
      <c r="B26" s="138"/>
      <c r="C26" s="153" t="s">
        <v>354</v>
      </c>
      <c r="D26" s="138"/>
      <c r="E26" s="138"/>
      <c r="F26" s="138" t="s">
        <v>51</v>
      </c>
      <c r="G26" s="53">
        <f>ROUNDUP(G21*H26,2)</f>
        <v>23</v>
      </c>
      <c r="H26" s="53">
        <v>1</v>
      </c>
      <c r="I26" s="140"/>
      <c r="J26" s="130"/>
      <c r="K26" s="197"/>
      <c r="L26" s="197"/>
      <c r="M26" s="140"/>
      <c r="N26" s="131"/>
      <c r="O26" s="132"/>
      <c r="P26" s="132"/>
      <c r="Q26" s="132"/>
      <c r="R26" s="133"/>
      <c r="S26" s="207"/>
    </row>
    <row r="27" spans="1:19" ht="45" x14ac:dyDescent="0.2">
      <c r="A27" s="47">
        <f>IF(COUNTBLANK(B27)=1," ",COUNTA($B$13:B27))</f>
        <v>9</v>
      </c>
      <c r="B27" s="48" t="s">
        <v>25</v>
      </c>
      <c r="C27" s="134" t="s">
        <v>279</v>
      </c>
      <c r="D27" s="221"/>
      <c r="E27" s="221"/>
      <c r="F27" s="222" t="s">
        <v>32</v>
      </c>
      <c r="G27" s="53">
        <f>apjomi!J10</f>
        <v>3.5999999999999996</v>
      </c>
      <c r="H27" s="53"/>
      <c r="I27" s="223"/>
      <c r="J27" s="130"/>
      <c r="K27" s="223"/>
      <c r="L27" s="223"/>
      <c r="M27" s="223"/>
      <c r="N27" s="131"/>
      <c r="O27" s="132"/>
      <c r="P27" s="132"/>
      <c r="Q27" s="132"/>
      <c r="R27" s="133"/>
      <c r="S27" s="207"/>
    </row>
    <row r="28" spans="1:19" ht="45" x14ac:dyDescent="0.2">
      <c r="A28" s="47">
        <f>IF(COUNTBLANK(B28)=1," ",COUNTA($B$13:B28))</f>
        <v>10</v>
      </c>
      <c r="B28" s="48" t="s">
        <v>25</v>
      </c>
      <c r="C28" s="134" t="s">
        <v>278</v>
      </c>
      <c r="D28" s="221"/>
      <c r="E28" s="221"/>
      <c r="F28" s="222" t="s">
        <v>32</v>
      </c>
      <c r="G28" s="53">
        <f>apjomi!J11</f>
        <v>1.2</v>
      </c>
      <c r="H28" s="223"/>
      <c r="I28" s="223"/>
      <c r="J28" s="130"/>
      <c r="K28" s="223"/>
      <c r="L28" s="223"/>
      <c r="M28" s="223"/>
      <c r="N28" s="131"/>
      <c r="O28" s="132"/>
      <c r="P28" s="132"/>
      <c r="Q28" s="132"/>
      <c r="R28" s="133"/>
      <c r="S28" s="207"/>
    </row>
    <row r="29" spans="1:19" x14ac:dyDescent="0.2">
      <c r="A29" s="47">
        <f t="shared" ref="A29:A34" si="2">IF(COUNTBLANK(B29)=1," ",COUNTA($B$13:B29))</f>
        <v>11</v>
      </c>
      <c r="B29" s="192" t="s">
        <v>25</v>
      </c>
      <c r="C29" s="213" t="s">
        <v>255</v>
      </c>
      <c r="D29" s="214"/>
      <c r="E29" s="214"/>
      <c r="F29" s="212" t="s">
        <v>32</v>
      </c>
      <c r="G29" s="215">
        <f>G28+G27</f>
        <v>4.8</v>
      </c>
      <c r="H29" s="152"/>
      <c r="I29" s="223"/>
      <c r="J29" s="130"/>
      <c r="K29" s="223"/>
      <c r="L29" s="223"/>
      <c r="M29" s="223"/>
      <c r="N29" s="131"/>
      <c r="O29" s="132"/>
      <c r="P29" s="132"/>
      <c r="Q29" s="132"/>
      <c r="R29" s="133"/>
      <c r="S29" s="207"/>
    </row>
    <row r="30" spans="1:19" x14ac:dyDescent="0.2">
      <c r="A30" s="47" t="str">
        <f t="shared" si="2"/>
        <v xml:space="preserve"> </v>
      </c>
      <c r="B30" s="138"/>
      <c r="C30" s="153" t="s">
        <v>49</v>
      </c>
      <c r="D30" s="216"/>
      <c r="E30" s="216"/>
      <c r="F30" s="47" t="s">
        <v>143</v>
      </c>
      <c r="G30" s="53">
        <f>ROUNDUP(G29*H30,0)</f>
        <v>13</v>
      </c>
      <c r="H30" s="53">
        <v>2.6</v>
      </c>
      <c r="I30" s="223"/>
      <c r="J30" s="130"/>
      <c r="K30" s="223"/>
      <c r="L30" s="130"/>
      <c r="M30" s="223"/>
      <c r="N30" s="131"/>
      <c r="O30" s="132"/>
      <c r="P30" s="132"/>
      <c r="Q30" s="132"/>
      <c r="R30" s="133"/>
      <c r="S30" s="207"/>
    </row>
    <row r="31" spans="1:19" x14ac:dyDescent="0.2">
      <c r="A31" s="47" t="str">
        <f t="shared" si="2"/>
        <v xml:space="preserve"> </v>
      </c>
      <c r="B31" s="138"/>
      <c r="C31" s="217" t="s">
        <v>50</v>
      </c>
      <c r="D31" s="130"/>
      <c r="E31" s="130"/>
      <c r="F31" s="47" t="s">
        <v>143</v>
      </c>
      <c r="G31" s="53">
        <f>ROUNDUP(G29*H31,0)</f>
        <v>10</v>
      </c>
      <c r="H31" s="53">
        <v>2</v>
      </c>
      <c r="I31" s="223"/>
      <c r="J31" s="130"/>
      <c r="K31" s="223"/>
      <c r="L31" s="130"/>
      <c r="M31" s="223"/>
      <c r="N31" s="131"/>
      <c r="O31" s="132"/>
      <c r="P31" s="132"/>
      <c r="Q31" s="132"/>
      <c r="R31" s="133"/>
      <c r="S31" s="207"/>
    </row>
    <row r="32" spans="1:19" x14ac:dyDescent="0.2">
      <c r="A32" s="47" t="str">
        <f t="shared" si="2"/>
        <v xml:space="preserve"> </v>
      </c>
      <c r="B32" s="138"/>
      <c r="C32" s="153" t="s">
        <v>355</v>
      </c>
      <c r="D32" s="138"/>
      <c r="E32" s="138"/>
      <c r="F32" s="138" t="s">
        <v>51</v>
      </c>
      <c r="G32" s="53">
        <f>ROUNDUP(G29*H32,0)</f>
        <v>2</v>
      </c>
      <c r="H32" s="53">
        <v>0.4</v>
      </c>
      <c r="I32" s="223"/>
      <c r="J32" s="130"/>
      <c r="K32" s="223"/>
      <c r="L32" s="130"/>
      <c r="M32" s="223"/>
      <c r="N32" s="131"/>
      <c r="O32" s="132"/>
      <c r="P32" s="132"/>
      <c r="Q32" s="132"/>
      <c r="R32" s="133"/>
      <c r="S32" s="207"/>
    </row>
    <row r="33" spans="1:19" x14ac:dyDescent="0.2">
      <c r="A33" s="47" t="str">
        <f t="shared" si="2"/>
        <v xml:space="preserve"> </v>
      </c>
      <c r="B33" s="138"/>
      <c r="C33" s="153" t="s">
        <v>52</v>
      </c>
      <c r="D33" s="138"/>
      <c r="E33" s="138"/>
      <c r="F33" s="47" t="s">
        <v>143</v>
      </c>
      <c r="G33" s="218">
        <f>ROUNDUP(G29*H33,0)</f>
        <v>12</v>
      </c>
      <c r="H33" s="218">
        <v>2.5</v>
      </c>
      <c r="I33" s="223"/>
      <c r="J33" s="130"/>
      <c r="K33" s="223"/>
      <c r="L33" s="130"/>
      <c r="M33" s="223"/>
      <c r="N33" s="131"/>
      <c r="O33" s="132"/>
      <c r="P33" s="132"/>
      <c r="Q33" s="132"/>
      <c r="R33" s="133"/>
      <c r="S33" s="207"/>
    </row>
    <row r="34" spans="1:19" x14ac:dyDescent="0.2">
      <c r="A34" s="47" t="str">
        <f t="shared" si="2"/>
        <v xml:space="preserve"> </v>
      </c>
      <c r="B34" s="138"/>
      <c r="C34" s="153" t="s">
        <v>354</v>
      </c>
      <c r="D34" s="138"/>
      <c r="E34" s="138"/>
      <c r="F34" s="138" t="s">
        <v>51</v>
      </c>
      <c r="G34" s="53">
        <f>ROUNDUP(G29*H34,2)</f>
        <v>1.2</v>
      </c>
      <c r="H34" s="53">
        <v>0.25</v>
      </c>
      <c r="I34" s="223"/>
      <c r="J34" s="130"/>
      <c r="K34" s="223"/>
      <c r="L34" s="130"/>
      <c r="M34" s="223"/>
      <c r="N34" s="131"/>
      <c r="O34" s="132"/>
      <c r="P34" s="132"/>
      <c r="Q34" s="132"/>
      <c r="R34" s="133"/>
      <c r="S34" s="207"/>
    </row>
    <row r="35" spans="1:19" x14ac:dyDescent="0.2">
      <c r="A35" s="47">
        <f>IF(COUNTBLANK(B35)=1," ",COUNTA($B$13:B35))</f>
        <v>12</v>
      </c>
      <c r="B35" s="48" t="s">
        <v>25</v>
      </c>
      <c r="C35" s="134" t="s">
        <v>124</v>
      </c>
      <c r="D35" s="221"/>
      <c r="E35" s="221"/>
      <c r="F35" s="221" t="s">
        <v>27</v>
      </c>
      <c r="G35" s="224">
        <f>apjomi!K12</f>
        <v>439.19</v>
      </c>
      <c r="H35" s="225"/>
      <c r="I35" s="53"/>
      <c r="J35" s="130"/>
      <c r="K35" s="70"/>
      <c r="L35" s="130"/>
      <c r="M35" s="70"/>
      <c r="N35" s="131"/>
      <c r="O35" s="132"/>
      <c r="P35" s="132"/>
      <c r="Q35" s="132"/>
      <c r="R35" s="133"/>
      <c r="S35" s="207"/>
    </row>
    <row r="36" spans="1:19" x14ac:dyDescent="0.2">
      <c r="A36" s="47">
        <f>IF(COUNTBLANK(B36)=1," ",COUNTA($B$13:B36))</f>
        <v>13</v>
      </c>
      <c r="B36" s="48" t="s">
        <v>25</v>
      </c>
      <c r="C36" s="134" t="s">
        <v>125</v>
      </c>
      <c r="D36" s="221"/>
      <c r="E36" s="221"/>
      <c r="F36" s="221" t="s">
        <v>27</v>
      </c>
      <c r="G36" s="224">
        <f>apjomi!L12</f>
        <v>146.10999999999999</v>
      </c>
      <c r="H36" s="225"/>
      <c r="I36" s="53"/>
      <c r="J36" s="130"/>
      <c r="K36" s="70"/>
      <c r="L36" s="130"/>
      <c r="M36" s="70"/>
      <c r="N36" s="131"/>
      <c r="O36" s="132"/>
      <c r="P36" s="132"/>
      <c r="Q36" s="132"/>
      <c r="R36" s="133"/>
      <c r="S36" s="207"/>
    </row>
    <row r="37" spans="1:19" ht="22.5" x14ac:dyDescent="0.2">
      <c r="A37" s="47">
        <f>IF(COUNTBLANK(B37)=1," ",COUNTA($B$13:B37))</f>
        <v>14</v>
      </c>
      <c r="B37" s="48" t="s">
        <v>25</v>
      </c>
      <c r="C37" s="55" t="s">
        <v>53</v>
      </c>
      <c r="D37" s="47"/>
      <c r="E37" s="47"/>
      <c r="F37" s="47" t="s">
        <v>27</v>
      </c>
      <c r="G37" s="226">
        <f>G14</f>
        <v>130.07400000000001</v>
      </c>
      <c r="H37" s="227"/>
      <c r="I37" s="54"/>
      <c r="J37" s="130"/>
      <c r="K37" s="54"/>
      <c r="L37" s="54"/>
      <c r="M37" s="54"/>
      <c r="N37" s="131"/>
      <c r="O37" s="132"/>
      <c r="P37" s="132"/>
      <c r="Q37" s="132"/>
      <c r="R37" s="133"/>
      <c r="S37" s="207"/>
    </row>
    <row r="38" spans="1:19" x14ac:dyDescent="0.2">
      <c r="A38" s="47">
        <f>IF(COUNTBLANK(B38)=1," ",COUNTA($B$13:B38))</f>
        <v>15</v>
      </c>
      <c r="B38" s="48" t="s">
        <v>25</v>
      </c>
      <c r="C38" s="134" t="s">
        <v>54</v>
      </c>
      <c r="D38" s="221"/>
      <c r="E38" s="221"/>
      <c r="F38" s="221" t="s">
        <v>27</v>
      </c>
      <c r="G38" s="224">
        <f>apjomi!O12</f>
        <v>45.050000000000011</v>
      </c>
      <c r="H38" s="225"/>
      <c r="I38" s="140"/>
      <c r="J38" s="130"/>
      <c r="K38" s="228"/>
      <c r="L38" s="228"/>
      <c r="M38" s="228"/>
      <c r="N38" s="131"/>
      <c r="O38" s="132"/>
      <c r="P38" s="132"/>
      <c r="Q38" s="132"/>
      <c r="R38" s="133"/>
      <c r="S38" s="207"/>
    </row>
    <row r="39" spans="1:19" s="231" customFormat="1" ht="22.5" x14ac:dyDescent="0.2">
      <c r="A39" s="47">
        <f>IF(COUNTBLANK(B39)=1," ",COUNTA($B$13:B39))</f>
        <v>16</v>
      </c>
      <c r="B39" s="145" t="s">
        <v>25</v>
      </c>
      <c r="C39" s="134" t="s">
        <v>55</v>
      </c>
      <c r="D39" s="221"/>
      <c r="E39" s="221"/>
      <c r="F39" s="221" t="s">
        <v>32</v>
      </c>
      <c r="G39" s="224">
        <f>apjomi!N12</f>
        <v>58.443999999999996</v>
      </c>
      <c r="H39" s="229"/>
      <c r="I39" s="140"/>
      <c r="J39" s="56"/>
      <c r="K39" s="230"/>
      <c r="L39" s="230"/>
      <c r="M39" s="68"/>
      <c r="N39" s="131"/>
      <c r="O39" s="132"/>
      <c r="P39" s="132"/>
      <c r="Q39" s="132"/>
      <c r="R39" s="133"/>
      <c r="S39" s="357"/>
    </row>
    <row r="40" spans="1:19" s="236" customFormat="1" x14ac:dyDescent="0.2">
      <c r="A40" s="109" t="str">
        <f>IF(COUNTBLANK(B40)=1," ",COUNTA($B$12:B40))</f>
        <v xml:space="preserve"> </v>
      </c>
      <c r="B40" s="232"/>
      <c r="C40" s="233" t="s">
        <v>256</v>
      </c>
      <c r="D40" s="58"/>
      <c r="E40" s="58"/>
      <c r="F40" s="53" t="s">
        <v>27</v>
      </c>
      <c r="G40" s="53">
        <f>apjomi!L12</f>
        <v>146.10999999999999</v>
      </c>
      <c r="H40" s="53"/>
      <c r="I40" s="140"/>
      <c r="J40" s="130"/>
      <c r="K40" s="234"/>
      <c r="L40" s="230"/>
      <c r="M40" s="235"/>
      <c r="N40" s="131"/>
      <c r="O40" s="132"/>
      <c r="P40" s="132"/>
      <c r="Q40" s="132"/>
      <c r="R40" s="133"/>
      <c r="S40" s="235"/>
    </row>
    <row r="41" spans="1:19" s="236" customFormat="1" x14ac:dyDescent="0.2">
      <c r="A41" s="109" t="str">
        <f>IF(COUNTBLANK(B41)=1," ",COUNTA($B$12:B41))</f>
        <v xml:space="preserve"> </v>
      </c>
      <c r="B41" s="232"/>
      <c r="C41" s="233" t="s">
        <v>257</v>
      </c>
      <c r="D41" s="58"/>
      <c r="E41" s="58"/>
      <c r="F41" s="85" t="s">
        <v>32</v>
      </c>
      <c r="G41" s="53">
        <f>G39*H41</f>
        <v>64.288399999999996</v>
      </c>
      <c r="H41" s="53">
        <v>1.1000000000000001</v>
      </c>
      <c r="I41" s="140"/>
      <c r="J41" s="130"/>
      <c r="K41" s="237"/>
      <c r="L41" s="230"/>
      <c r="M41" s="235"/>
      <c r="N41" s="131"/>
      <c r="O41" s="132"/>
      <c r="P41" s="132"/>
      <c r="Q41" s="132"/>
      <c r="R41" s="133"/>
      <c r="S41" s="235"/>
    </row>
    <row r="42" spans="1:19" s="236" customFormat="1" x14ac:dyDescent="0.2">
      <c r="A42" s="109" t="str">
        <f>IF(COUNTBLANK(B42)=1," ",COUNTA($B$12:B42))</f>
        <v xml:space="preserve"> </v>
      </c>
      <c r="B42" s="232"/>
      <c r="C42" s="233" t="s">
        <v>357</v>
      </c>
      <c r="D42" s="58"/>
      <c r="E42" s="58"/>
      <c r="F42" s="85" t="s">
        <v>32</v>
      </c>
      <c r="G42" s="53">
        <f>G39*H42</f>
        <v>64.288399999999996</v>
      </c>
      <c r="H42" s="53">
        <f>H41</f>
        <v>1.1000000000000001</v>
      </c>
      <c r="I42" s="140"/>
      <c r="J42" s="130"/>
      <c r="K42" s="237"/>
      <c r="L42" s="230"/>
      <c r="M42" s="235"/>
      <c r="N42" s="131"/>
      <c r="O42" s="132"/>
      <c r="P42" s="132"/>
      <c r="Q42" s="132"/>
      <c r="R42" s="133"/>
      <c r="S42" s="235"/>
    </row>
    <row r="43" spans="1:19" s="236" customFormat="1" x14ac:dyDescent="0.2">
      <c r="A43" s="109" t="str">
        <f>IF(COUNTBLANK(B43)=1," ",COUNTA($B$12:B43))</f>
        <v xml:space="preserve"> </v>
      </c>
      <c r="B43" s="232"/>
      <c r="C43" s="233" t="s">
        <v>356</v>
      </c>
      <c r="D43" s="53"/>
      <c r="E43" s="53"/>
      <c r="F43" s="53" t="s">
        <v>41</v>
      </c>
      <c r="G43" s="53">
        <f>G39*H43</f>
        <v>292.21999999999997</v>
      </c>
      <c r="H43" s="53">
        <v>5</v>
      </c>
      <c r="I43" s="140"/>
      <c r="J43" s="130"/>
      <c r="K43" s="237"/>
      <c r="L43" s="230"/>
      <c r="M43" s="235"/>
      <c r="N43" s="131"/>
      <c r="O43" s="132"/>
      <c r="P43" s="132"/>
      <c r="Q43" s="132"/>
      <c r="R43" s="133"/>
      <c r="S43" s="235"/>
    </row>
    <row r="44" spans="1:19" s="236" customFormat="1" x14ac:dyDescent="0.2">
      <c r="A44" s="109" t="str">
        <f>IF(COUNTBLANK(B44)=1," ",COUNTA($B$12:B44))</f>
        <v xml:space="preserve"> </v>
      </c>
      <c r="B44" s="232"/>
      <c r="C44" s="233" t="s">
        <v>52</v>
      </c>
      <c r="D44" s="53"/>
      <c r="E44" s="53"/>
      <c r="F44" s="53" t="s">
        <v>143</v>
      </c>
      <c r="G44" s="53">
        <f>G39*H44</f>
        <v>233.77599999999998</v>
      </c>
      <c r="H44" s="53">
        <v>4</v>
      </c>
      <c r="I44" s="140"/>
      <c r="J44" s="130"/>
      <c r="K44" s="237"/>
      <c r="L44" s="230"/>
      <c r="M44" s="235"/>
      <c r="N44" s="131"/>
      <c r="O44" s="132"/>
      <c r="P44" s="132"/>
      <c r="Q44" s="132"/>
      <c r="R44" s="133"/>
      <c r="S44" s="235"/>
    </row>
    <row r="45" spans="1:19" s="236" customFormat="1" x14ac:dyDescent="0.2">
      <c r="A45" s="109" t="str">
        <f>IF(COUNTBLANK(B45)=1," ",COUNTA($B$12:B45))</f>
        <v xml:space="preserve"> </v>
      </c>
      <c r="B45" s="232"/>
      <c r="C45" s="233" t="s">
        <v>358</v>
      </c>
      <c r="D45" s="53"/>
      <c r="E45" s="53"/>
      <c r="F45" s="53" t="s">
        <v>41</v>
      </c>
      <c r="G45" s="53">
        <f>G39*H45</f>
        <v>70.132799999999989</v>
      </c>
      <c r="H45" s="53">
        <v>1.2</v>
      </c>
      <c r="I45" s="140"/>
      <c r="J45" s="130"/>
      <c r="K45" s="237"/>
      <c r="L45" s="230"/>
      <c r="M45" s="235"/>
      <c r="N45" s="131"/>
      <c r="O45" s="132"/>
      <c r="P45" s="132"/>
      <c r="Q45" s="132"/>
      <c r="R45" s="133"/>
      <c r="S45" s="235"/>
    </row>
    <row r="46" spans="1:19" s="236" customFormat="1" x14ac:dyDescent="0.2">
      <c r="A46" s="109"/>
      <c r="B46" s="232"/>
      <c r="C46" s="233" t="s">
        <v>258</v>
      </c>
      <c r="D46" s="53"/>
      <c r="E46" s="53"/>
      <c r="F46" s="53" t="s">
        <v>51</v>
      </c>
      <c r="G46" s="53">
        <f>G39*H46</f>
        <v>14.610999999999999</v>
      </c>
      <c r="H46" s="53">
        <v>0.25</v>
      </c>
      <c r="I46" s="238"/>
      <c r="J46" s="130"/>
      <c r="K46" s="238"/>
      <c r="L46" s="230"/>
      <c r="M46" s="235"/>
      <c r="N46" s="131"/>
      <c r="O46" s="132"/>
      <c r="P46" s="132"/>
      <c r="Q46" s="132"/>
      <c r="R46" s="133"/>
      <c r="S46" s="235"/>
    </row>
    <row r="47" spans="1:19" s="236" customFormat="1" x14ac:dyDescent="0.2">
      <c r="A47" s="109" t="str">
        <f>IF(COUNTBLANK(B47)=1," ",COUNTA($B$12:B47))</f>
        <v xml:space="preserve"> </v>
      </c>
      <c r="B47" s="232"/>
      <c r="C47" s="233" t="s">
        <v>56</v>
      </c>
      <c r="D47" s="58"/>
      <c r="E47" s="58"/>
      <c r="F47" s="53" t="s">
        <v>27</v>
      </c>
      <c r="G47" s="53">
        <f>G39*H47</f>
        <v>5.8444000000000003</v>
      </c>
      <c r="H47" s="53">
        <v>0.1</v>
      </c>
      <c r="I47" s="53"/>
      <c r="J47" s="130"/>
      <c r="K47" s="62"/>
      <c r="L47" s="53"/>
      <c r="M47" s="235"/>
      <c r="N47" s="131"/>
      <c r="O47" s="132"/>
      <c r="P47" s="132"/>
      <c r="Q47" s="132"/>
      <c r="R47" s="133"/>
      <c r="S47" s="235"/>
    </row>
    <row r="48" spans="1:19" ht="22.5" x14ac:dyDescent="0.2">
      <c r="A48" s="122"/>
      <c r="B48" s="27"/>
      <c r="C48" s="340" t="s">
        <v>156</v>
      </c>
      <c r="D48" s="341"/>
      <c r="E48" s="342"/>
      <c r="F48" s="342"/>
      <c r="G48" s="343"/>
      <c r="H48" s="343"/>
      <c r="I48" s="343"/>
      <c r="J48" s="343"/>
      <c r="K48" s="343"/>
      <c r="L48" s="27"/>
      <c r="M48" s="344"/>
      <c r="N48" s="344"/>
      <c r="O48" s="344"/>
      <c r="P48" s="344"/>
      <c r="Q48" s="344"/>
      <c r="R48" s="74"/>
    </row>
    <row r="49" spans="1:245" s="26" customFormat="1" x14ac:dyDescent="0.2">
      <c r="A49" s="31" t="str">
        <f>IF(COUNTBLANK(K49)=1," ",COUNTA($K49:K$144))</f>
        <v xml:space="preserve"> </v>
      </c>
      <c r="B49" s="27"/>
      <c r="C49" s="345"/>
      <c r="D49" s="345"/>
      <c r="E49" s="345"/>
      <c r="F49" s="345"/>
      <c r="G49" s="345"/>
      <c r="H49" s="345"/>
      <c r="I49" s="27"/>
      <c r="J49" s="27"/>
      <c r="K49" s="27"/>
      <c r="L49" s="27"/>
      <c r="M49" s="27"/>
      <c r="N49" s="27"/>
      <c r="O49" s="27"/>
      <c r="P49" s="27"/>
      <c r="Q49" s="27"/>
      <c r="R49" s="74">
        <f>SUM(R13:R47)</f>
        <v>0</v>
      </c>
      <c r="S49" s="27"/>
      <c r="T49" s="27"/>
      <c r="U49" s="27"/>
      <c r="V49" s="27"/>
      <c r="W49" s="27"/>
      <c r="X49" s="27"/>
      <c r="Y49" s="27"/>
      <c r="Z49" s="27"/>
      <c r="AA49" s="27"/>
      <c r="AB49" s="27"/>
      <c r="AC49" s="27"/>
      <c r="AD49" s="27"/>
      <c r="AE49" s="27"/>
      <c r="AF49" s="27"/>
      <c r="AG49" s="27"/>
      <c r="AH49" s="27"/>
      <c r="AI49" s="27"/>
      <c r="AJ49" s="27"/>
      <c r="AK49" s="27"/>
      <c r="AL49" s="27"/>
      <c r="AM49" s="27"/>
      <c r="AN49" s="27"/>
      <c r="AO49" s="27"/>
      <c r="AP49" s="27"/>
      <c r="AQ49" s="27"/>
      <c r="AR49" s="27"/>
      <c r="AS49" s="27"/>
      <c r="AT49" s="27"/>
      <c r="AU49" s="27"/>
      <c r="AV49" s="27"/>
      <c r="AW49" s="27"/>
      <c r="AX49" s="27"/>
      <c r="AY49" s="27"/>
      <c r="AZ49" s="27"/>
      <c r="BA49" s="27"/>
      <c r="BB49" s="27"/>
      <c r="BC49" s="27"/>
      <c r="BD49" s="27"/>
      <c r="BE49" s="27"/>
      <c r="BF49" s="27"/>
      <c r="BG49" s="27"/>
      <c r="BH49" s="27"/>
      <c r="BI49" s="27"/>
      <c r="BJ49" s="27"/>
      <c r="BK49" s="27"/>
      <c r="BL49" s="27"/>
      <c r="BM49" s="27"/>
      <c r="BN49" s="27"/>
      <c r="BO49" s="27"/>
      <c r="BP49" s="27"/>
      <c r="BQ49" s="27"/>
      <c r="BR49" s="27"/>
      <c r="BS49" s="27"/>
      <c r="BT49" s="27"/>
      <c r="BU49" s="27"/>
      <c r="BV49" s="27"/>
      <c r="BW49" s="27"/>
      <c r="BX49" s="27"/>
      <c r="BY49" s="27"/>
      <c r="BZ49" s="27"/>
      <c r="CA49" s="27"/>
      <c r="CB49" s="27"/>
      <c r="CC49" s="27"/>
      <c r="CD49" s="27"/>
      <c r="CE49" s="27"/>
      <c r="CF49" s="27"/>
      <c r="CG49" s="27"/>
      <c r="CH49" s="27"/>
      <c r="CI49" s="27"/>
      <c r="CJ49" s="27"/>
      <c r="CK49" s="27"/>
      <c r="CL49" s="27"/>
      <c r="CM49" s="27"/>
      <c r="CN49" s="27"/>
      <c r="CO49" s="27"/>
      <c r="CP49" s="27"/>
      <c r="CQ49" s="27"/>
      <c r="CR49" s="27"/>
      <c r="CS49" s="27"/>
      <c r="CT49" s="27"/>
      <c r="CU49" s="27"/>
      <c r="CV49" s="27"/>
      <c r="CW49" s="27"/>
      <c r="CX49" s="27"/>
      <c r="CY49" s="27"/>
      <c r="CZ49" s="27"/>
      <c r="DA49" s="27"/>
      <c r="DB49" s="27"/>
      <c r="DC49" s="27"/>
      <c r="DD49" s="27"/>
      <c r="DE49" s="27"/>
      <c r="DF49" s="27"/>
      <c r="DG49" s="27"/>
      <c r="DH49" s="27"/>
      <c r="DI49" s="27"/>
      <c r="DJ49" s="27"/>
      <c r="DK49" s="27"/>
      <c r="DL49" s="27"/>
      <c r="DM49" s="27"/>
      <c r="DN49" s="27"/>
      <c r="DO49" s="27"/>
      <c r="DP49" s="27"/>
      <c r="DQ49" s="27"/>
      <c r="DR49" s="27"/>
      <c r="DS49" s="27"/>
      <c r="DT49" s="27"/>
      <c r="DU49" s="27"/>
      <c r="DV49" s="27"/>
      <c r="DW49" s="27"/>
      <c r="DX49" s="27"/>
      <c r="DY49" s="27"/>
      <c r="DZ49" s="27"/>
      <c r="EA49" s="27"/>
      <c r="EB49" s="27"/>
      <c r="EC49" s="27"/>
      <c r="ED49" s="27"/>
      <c r="EE49" s="27"/>
      <c r="EF49" s="27"/>
      <c r="EG49" s="27"/>
      <c r="EH49" s="27"/>
      <c r="EI49" s="27"/>
      <c r="EJ49" s="27"/>
      <c r="EK49" s="27"/>
      <c r="EL49" s="27"/>
      <c r="EM49" s="27"/>
      <c r="EN49" s="27"/>
      <c r="EO49" s="27"/>
      <c r="EP49" s="27"/>
      <c r="EQ49" s="27"/>
      <c r="ER49" s="27"/>
      <c r="ES49" s="27"/>
      <c r="ET49" s="27"/>
      <c r="EU49" s="27"/>
      <c r="EV49" s="27"/>
      <c r="EW49" s="27"/>
      <c r="EX49" s="27"/>
      <c r="EY49" s="27"/>
      <c r="EZ49" s="27"/>
      <c r="FA49" s="27"/>
      <c r="FB49" s="27"/>
      <c r="FC49" s="27"/>
      <c r="FD49" s="27"/>
      <c r="FE49" s="27"/>
      <c r="FF49" s="27"/>
      <c r="FG49" s="27"/>
      <c r="FH49" s="27"/>
      <c r="FI49" s="27"/>
      <c r="FJ49" s="27"/>
      <c r="FK49" s="27"/>
      <c r="FL49" s="27"/>
      <c r="FM49" s="27"/>
      <c r="FN49" s="27"/>
      <c r="FO49" s="27"/>
      <c r="FP49" s="27"/>
      <c r="FQ49" s="27"/>
      <c r="FR49" s="27"/>
      <c r="FS49" s="27"/>
      <c r="FT49" s="27"/>
      <c r="FU49" s="27"/>
      <c r="FV49" s="27"/>
      <c r="FW49" s="27"/>
      <c r="FX49" s="27"/>
      <c r="FY49" s="27"/>
      <c r="FZ49" s="27"/>
      <c r="GA49" s="27"/>
      <c r="GB49" s="27"/>
      <c r="GC49" s="27"/>
      <c r="GD49" s="27"/>
      <c r="GE49" s="27"/>
      <c r="GF49" s="27"/>
      <c r="GG49" s="27"/>
      <c r="GH49" s="27"/>
      <c r="GI49" s="27"/>
      <c r="GJ49" s="27"/>
      <c r="GK49" s="27"/>
      <c r="GL49" s="27"/>
      <c r="GM49" s="27"/>
      <c r="GN49" s="27"/>
      <c r="GO49" s="27"/>
      <c r="GP49" s="27"/>
      <c r="GQ49" s="27"/>
      <c r="GR49" s="27"/>
      <c r="GS49" s="27"/>
      <c r="GT49" s="27"/>
      <c r="GU49" s="27"/>
      <c r="GV49" s="27"/>
      <c r="GW49" s="27"/>
      <c r="GX49" s="27"/>
      <c r="GY49" s="27"/>
      <c r="GZ49" s="27"/>
      <c r="HA49" s="27"/>
      <c r="HB49" s="27"/>
      <c r="HC49" s="27"/>
      <c r="HD49" s="27"/>
      <c r="HE49" s="27"/>
      <c r="HF49" s="27"/>
      <c r="HG49" s="27"/>
      <c r="HH49" s="27"/>
      <c r="HI49" s="27"/>
      <c r="HJ49" s="27"/>
      <c r="HK49" s="27"/>
      <c r="HL49" s="27"/>
      <c r="HM49" s="27"/>
      <c r="HN49" s="27"/>
      <c r="HO49" s="27"/>
      <c r="HP49" s="27"/>
      <c r="HQ49" s="27"/>
      <c r="HR49" s="27"/>
      <c r="HS49" s="27"/>
      <c r="HT49" s="27"/>
      <c r="HU49" s="27"/>
      <c r="HV49" s="27"/>
      <c r="HW49" s="27"/>
      <c r="HX49" s="27"/>
      <c r="HY49" s="27"/>
      <c r="HZ49" s="27"/>
      <c r="IA49" s="27"/>
      <c r="IB49" s="27"/>
      <c r="IC49" s="27"/>
      <c r="ID49" s="27"/>
      <c r="IE49" s="27"/>
      <c r="IF49" s="27"/>
      <c r="IG49" s="27"/>
      <c r="IH49" s="27"/>
      <c r="II49" s="27"/>
      <c r="IJ49" s="27"/>
      <c r="IK49" s="27"/>
    </row>
    <row r="50" spans="1:245" s="26" customFormat="1" x14ac:dyDescent="0.2">
      <c r="A50" s="27"/>
      <c r="B50" s="27"/>
      <c r="C50" s="346" t="str">
        <f>[3]KPDV!$B$31</f>
        <v>Sastādīja:</v>
      </c>
      <c r="D50" s="347"/>
      <c r="E50" s="348"/>
      <c r="F50" s="348"/>
      <c r="G50" s="345"/>
      <c r="H50" s="345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36"/>
      <c r="T50" s="36"/>
      <c r="U50" s="36"/>
      <c r="V50" s="36"/>
      <c r="W50" s="36"/>
      <c r="X50" s="36"/>
      <c r="Y50" s="36"/>
      <c r="Z50" s="36"/>
      <c r="AA50" s="36"/>
      <c r="AB50" s="36"/>
      <c r="AC50" s="36"/>
      <c r="AD50" s="36"/>
      <c r="AE50" s="36"/>
      <c r="AF50" s="36"/>
      <c r="AG50" s="36"/>
      <c r="AH50" s="36"/>
      <c r="AI50" s="36"/>
      <c r="AJ50" s="36"/>
      <c r="AK50" s="36"/>
      <c r="AL50" s="36"/>
      <c r="AM50" s="36"/>
      <c r="AN50" s="36"/>
      <c r="AO50" s="36"/>
      <c r="AP50" s="36"/>
      <c r="AQ50" s="36"/>
      <c r="AR50" s="36"/>
      <c r="AS50" s="36"/>
      <c r="AT50" s="36"/>
      <c r="AU50" s="36"/>
      <c r="AV50" s="36"/>
      <c r="AW50" s="36"/>
      <c r="AX50" s="36"/>
      <c r="AY50" s="36"/>
      <c r="AZ50" s="36"/>
      <c r="BA50" s="36"/>
      <c r="BB50" s="36"/>
      <c r="BC50" s="36"/>
      <c r="BD50" s="36"/>
      <c r="BE50" s="36"/>
      <c r="BF50" s="36"/>
      <c r="BG50" s="36"/>
      <c r="BH50" s="36"/>
      <c r="BI50" s="36"/>
      <c r="BJ50" s="36"/>
      <c r="BK50" s="36"/>
      <c r="BL50" s="36"/>
      <c r="BM50" s="36"/>
      <c r="BN50" s="36"/>
      <c r="BO50" s="36"/>
      <c r="BP50" s="36"/>
      <c r="BQ50" s="36"/>
      <c r="BR50" s="36"/>
      <c r="BS50" s="36"/>
      <c r="BT50" s="36"/>
      <c r="BU50" s="36"/>
      <c r="BV50" s="36"/>
      <c r="BW50" s="36"/>
      <c r="BX50" s="36"/>
      <c r="BY50" s="36"/>
      <c r="BZ50" s="36"/>
      <c r="CA50" s="36"/>
      <c r="CB50" s="36"/>
      <c r="CC50" s="36"/>
      <c r="CD50" s="36"/>
      <c r="CE50" s="36"/>
      <c r="CF50" s="36"/>
      <c r="CG50" s="36"/>
      <c r="CH50" s="36"/>
      <c r="CI50" s="36"/>
      <c r="CJ50" s="36"/>
      <c r="CK50" s="36"/>
      <c r="CL50" s="36"/>
      <c r="CM50" s="36"/>
      <c r="CN50" s="36"/>
      <c r="CO50" s="36"/>
      <c r="CP50" s="36"/>
      <c r="CQ50" s="36"/>
      <c r="CR50" s="36"/>
      <c r="CS50" s="36"/>
      <c r="CT50" s="36"/>
      <c r="CU50" s="36"/>
      <c r="CV50" s="36"/>
      <c r="CW50" s="36"/>
      <c r="CX50" s="36"/>
      <c r="CY50" s="36"/>
      <c r="CZ50" s="36"/>
      <c r="DA50" s="36"/>
      <c r="DB50" s="36"/>
      <c r="DC50" s="36"/>
      <c r="DD50" s="36"/>
      <c r="DE50" s="36"/>
      <c r="DF50" s="36"/>
      <c r="DG50" s="36"/>
      <c r="DH50" s="36"/>
      <c r="DI50" s="36"/>
      <c r="DJ50" s="36"/>
      <c r="DK50" s="36"/>
      <c r="DL50" s="36"/>
      <c r="DM50" s="36"/>
      <c r="DN50" s="36"/>
      <c r="DO50" s="36"/>
      <c r="DP50" s="36"/>
      <c r="DQ50" s="36"/>
      <c r="DR50" s="36"/>
      <c r="DS50" s="36"/>
      <c r="DT50" s="36"/>
      <c r="DU50" s="36"/>
      <c r="DV50" s="36"/>
      <c r="DW50" s="36"/>
      <c r="DX50" s="36"/>
      <c r="DY50" s="36"/>
      <c r="DZ50" s="36"/>
      <c r="EA50" s="36"/>
      <c r="EB50" s="36"/>
      <c r="EC50" s="36"/>
      <c r="ED50" s="36"/>
      <c r="EE50" s="36"/>
      <c r="EF50" s="36"/>
      <c r="EG50" s="36"/>
      <c r="EH50" s="36"/>
      <c r="EI50" s="36"/>
      <c r="EJ50" s="36"/>
      <c r="EK50" s="36"/>
      <c r="EL50" s="36"/>
      <c r="EM50" s="36"/>
      <c r="EN50" s="36"/>
      <c r="EO50" s="36"/>
      <c r="EP50" s="36"/>
      <c r="EQ50" s="36"/>
      <c r="ER50" s="36"/>
      <c r="ES50" s="36"/>
      <c r="ET50" s="36"/>
      <c r="EU50" s="36"/>
      <c r="EV50" s="36"/>
      <c r="EW50" s="36"/>
      <c r="EX50" s="36"/>
      <c r="EY50" s="36"/>
      <c r="EZ50" s="36"/>
      <c r="FA50" s="36"/>
      <c r="FB50" s="36"/>
      <c r="FC50" s="36"/>
      <c r="FD50" s="36"/>
      <c r="FE50" s="36"/>
      <c r="FF50" s="36"/>
      <c r="FG50" s="36"/>
      <c r="FH50" s="36"/>
      <c r="FI50" s="36"/>
      <c r="FJ50" s="36"/>
      <c r="FK50" s="36"/>
      <c r="FL50" s="36"/>
      <c r="FM50" s="36"/>
      <c r="FN50" s="36"/>
      <c r="FO50" s="36"/>
      <c r="FP50" s="36"/>
      <c r="FQ50" s="36"/>
      <c r="FR50" s="36"/>
      <c r="FS50" s="36"/>
      <c r="FT50" s="36"/>
      <c r="FU50" s="36"/>
      <c r="FV50" s="36"/>
      <c r="FW50" s="36"/>
      <c r="FX50" s="36"/>
      <c r="FY50" s="36"/>
      <c r="FZ50" s="36"/>
      <c r="GA50" s="36"/>
      <c r="GB50" s="36"/>
      <c r="GC50" s="36"/>
      <c r="GD50" s="36"/>
      <c r="GE50" s="36"/>
      <c r="GF50" s="36"/>
      <c r="GG50" s="36"/>
      <c r="GH50" s="36"/>
      <c r="GI50" s="36"/>
      <c r="GJ50" s="36"/>
      <c r="GK50" s="36"/>
      <c r="GL50" s="36"/>
      <c r="GM50" s="36"/>
      <c r="GN50" s="36"/>
      <c r="GO50" s="36"/>
      <c r="GP50" s="36"/>
      <c r="GQ50" s="36"/>
      <c r="GR50" s="36"/>
      <c r="GS50" s="36"/>
      <c r="GT50" s="36"/>
      <c r="GU50" s="36"/>
      <c r="GV50" s="36"/>
      <c r="GW50" s="36"/>
      <c r="GX50" s="36"/>
      <c r="GY50" s="36"/>
      <c r="GZ50" s="36"/>
      <c r="HA50" s="36"/>
      <c r="HB50" s="36"/>
      <c r="HC50" s="36"/>
      <c r="HD50" s="36"/>
      <c r="HE50" s="36"/>
      <c r="HF50" s="36"/>
      <c r="HG50" s="36"/>
      <c r="HH50" s="36"/>
      <c r="HI50" s="36"/>
      <c r="HJ50" s="36"/>
      <c r="HK50" s="36"/>
      <c r="HL50" s="36"/>
      <c r="HM50" s="36"/>
      <c r="HN50" s="36"/>
      <c r="HO50" s="36"/>
      <c r="HP50" s="36"/>
      <c r="HQ50" s="36"/>
      <c r="HR50" s="36"/>
      <c r="HS50" s="36"/>
      <c r="HT50" s="36"/>
      <c r="HU50" s="36"/>
      <c r="HV50" s="36"/>
      <c r="HW50" s="36"/>
      <c r="HX50" s="36"/>
      <c r="HY50" s="36"/>
      <c r="HZ50" s="36"/>
      <c r="IA50" s="36"/>
      <c r="IB50" s="36"/>
      <c r="IC50" s="36"/>
      <c r="ID50" s="36"/>
      <c r="IE50" s="36"/>
      <c r="IF50" s="36"/>
      <c r="IG50" s="36"/>
      <c r="IH50" s="36"/>
      <c r="II50" s="36"/>
      <c r="IJ50" s="36"/>
      <c r="IK50" s="27"/>
    </row>
    <row r="51" spans="1:245" s="26" customFormat="1" x14ac:dyDescent="0.2">
      <c r="A51" s="27"/>
      <c r="B51" s="27"/>
      <c r="C51" s="346" t="str">
        <f>[3]KPDV!$B$32</f>
        <v>Tāme sastādīta</v>
      </c>
      <c r="D51" s="123"/>
      <c r="E51" s="278"/>
      <c r="F51" s="278"/>
      <c r="G51" s="345"/>
      <c r="H51" s="345"/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75"/>
      <c r="T51" s="75"/>
      <c r="U51" s="75"/>
      <c r="V51" s="75"/>
      <c r="W51" s="75"/>
      <c r="X51" s="75"/>
      <c r="Y51" s="75"/>
      <c r="Z51" s="75"/>
      <c r="AA51" s="75"/>
      <c r="AB51" s="75"/>
      <c r="AC51" s="75"/>
      <c r="AD51" s="75"/>
      <c r="AE51" s="75"/>
      <c r="AF51" s="75"/>
      <c r="AG51" s="75"/>
      <c r="AH51" s="75"/>
      <c r="AI51" s="75"/>
      <c r="AJ51" s="75"/>
      <c r="AK51" s="75"/>
      <c r="AL51" s="75"/>
      <c r="AM51" s="75"/>
      <c r="AN51" s="75"/>
      <c r="AO51" s="75"/>
      <c r="AP51" s="75"/>
      <c r="AQ51" s="75"/>
      <c r="AR51" s="75"/>
      <c r="AS51" s="75"/>
      <c r="AT51" s="75"/>
      <c r="AU51" s="75"/>
      <c r="AV51" s="75"/>
      <c r="AW51" s="75"/>
      <c r="AX51" s="75"/>
      <c r="AY51" s="75"/>
      <c r="AZ51" s="75"/>
      <c r="BA51" s="75"/>
      <c r="BB51" s="75"/>
      <c r="BC51" s="75"/>
      <c r="BD51" s="75"/>
      <c r="BE51" s="75"/>
      <c r="BF51" s="75"/>
      <c r="BG51" s="75"/>
      <c r="BH51" s="75"/>
      <c r="BI51" s="75"/>
      <c r="BJ51" s="75"/>
      <c r="BK51" s="75"/>
      <c r="BL51" s="75"/>
      <c r="BM51" s="75"/>
      <c r="BN51" s="75"/>
      <c r="BO51" s="75"/>
      <c r="BP51" s="75"/>
      <c r="BQ51" s="75"/>
      <c r="BR51" s="75"/>
      <c r="BS51" s="75"/>
      <c r="BT51" s="75"/>
      <c r="BU51" s="75"/>
      <c r="BV51" s="75"/>
      <c r="BW51" s="75"/>
      <c r="BX51" s="75"/>
      <c r="BY51" s="75"/>
      <c r="BZ51" s="75"/>
      <c r="CA51" s="75"/>
      <c r="CB51" s="75"/>
      <c r="CC51" s="75"/>
      <c r="CD51" s="75"/>
      <c r="CE51" s="75"/>
      <c r="CF51" s="75"/>
      <c r="CG51" s="75"/>
      <c r="CH51" s="75"/>
      <c r="CI51" s="75"/>
      <c r="CJ51" s="75"/>
      <c r="CK51" s="75"/>
      <c r="CL51" s="75"/>
      <c r="CM51" s="75"/>
      <c r="CN51" s="75"/>
      <c r="CO51" s="75"/>
      <c r="CP51" s="75"/>
      <c r="CQ51" s="75"/>
      <c r="CR51" s="75"/>
      <c r="CS51" s="75"/>
      <c r="CT51" s="75"/>
      <c r="CU51" s="75"/>
      <c r="CV51" s="75"/>
      <c r="CW51" s="75"/>
      <c r="CX51" s="75"/>
      <c r="CY51" s="75"/>
      <c r="CZ51" s="75"/>
      <c r="DA51" s="75"/>
      <c r="DB51" s="75"/>
      <c r="DC51" s="75"/>
      <c r="DD51" s="75"/>
      <c r="DE51" s="75"/>
      <c r="DF51" s="75"/>
      <c r="DG51" s="75"/>
      <c r="DH51" s="75"/>
      <c r="DI51" s="75"/>
      <c r="DJ51" s="75"/>
      <c r="DK51" s="75"/>
      <c r="DL51" s="75"/>
      <c r="DM51" s="75"/>
      <c r="DN51" s="75"/>
      <c r="DO51" s="75"/>
      <c r="DP51" s="75"/>
      <c r="DQ51" s="75"/>
      <c r="DR51" s="75"/>
      <c r="DS51" s="75"/>
      <c r="DT51" s="75"/>
      <c r="DU51" s="75"/>
      <c r="DV51" s="75"/>
      <c r="DW51" s="75"/>
      <c r="DX51" s="75"/>
      <c r="DY51" s="75"/>
      <c r="DZ51" s="75"/>
      <c r="EA51" s="75"/>
      <c r="EB51" s="75"/>
      <c r="EC51" s="75"/>
      <c r="ED51" s="75"/>
      <c r="EE51" s="75"/>
      <c r="EF51" s="75"/>
      <c r="EG51" s="75"/>
      <c r="EH51" s="75"/>
      <c r="EI51" s="75"/>
      <c r="EJ51" s="75"/>
      <c r="EK51" s="75"/>
      <c r="EL51" s="75"/>
      <c r="EM51" s="75"/>
      <c r="EN51" s="75"/>
      <c r="EO51" s="75"/>
      <c r="EP51" s="75"/>
      <c r="EQ51" s="75"/>
      <c r="ER51" s="75"/>
      <c r="ES51" s="75"/>
      <c r="ET51" s="75"/>
      <c r="EU51" s="75"/>
      <c r="EV51" s="75"/>
      <c r="EW51" s="75"/>
      <c r="EX51" s="75"/>
      <c r="EY51" s="75"/>
      <c r="EZ51" s="75"/>
      <c r="FA51" s="75"/>
      <c r="FB51" s="75"/>
      <c r="FC51" s="75"/>
      <c r="FD51" s="75"/>
      <c r="FE51" s="75"/>
      <c r="FF51" s="75"/>
      <c r="FG51" s="75"/>
      <c r="FH51" s="75"/>
      <c r="FI51" s="75"/>
      <c r="FJ51" s="75"/>
      <c r="FK51" s="75"/>
      <c r="FL51" s="75"/>
      <c r="FM51" s="75"/>
      <c r="FN51" s="75"/>
      <c r="FO51" s="75"/>
      <c r="FP51" s="75"/>
      <c r="FQ51" s="75"/>
      <c r="FR51" s="75"/>
      <c r="FS51" s="75"/>
      <c r="FT51" s="75"/>
      <c r="FU51" s="75"/>
      <c r="FV51" s="75"/>
      <c r="FW51" s="75"/>
      <c r="FX51" s="75"/>
      <c r="FY51" s="75"/>
      <c r="FZ51" s="75"/>
      <c r="GA51" s="75"/>
      <c r="GB51" s="75"/>
      <c r="GC51" s="75"/>
      <c r="GD51" s="75"/>
      <c r="GE51" s="75"/>
      <c r="GF51" s="75"/>
      <c r="GG51" s="75"/>
      <c r="GH51" s="75"/>
      <c r="GI51" s="75"/>
      <c r="GJ51" s="75"/>
      <c r="GK51" s="75"/>
      <c r="GL51" s="75"/>
      <c r="GM51" s="75"/>
      <c r="GN51" s="75"/>
      <c r="GO51" s="75"/>
      <c r="GP51" s="75"/>
      <c r="GQ51" s="75"/>
      <c r="GR51" s="75"/>
      <c r="GS51" s="75"/>
      <c r="GT51" s="75"/>
      <c r="GU51" s="75"/>
      <c r="GV51" s="75"/>
      <c r="GW51" s="75"/>
      <c r="GX51" s="75"/>
      <c r="GY51" s="75"/>
      <c r="GZ51" s="75"/>
      <c r="HA51" s="75"/>
      <c r="HB51" s="75"/>
      <c r="HC51" s="75"/>
      <c r="HD51" s="75"/>
      <c r="HE51" s="75"/>
      <c r="HF51" s="75"/>
      <c r="HG51" s="75"/>
      <c r="HH51" s="75"/>
      <c r="HI51" s="75"/>
      <c r="HJ51" s="75"/>
      <c r="HK51" s="75"/>
      <c r="HL51" s="75"/>
      <c r="HM51" s="75"/>
      <c r="HN51" s="75"/>
      <c r="HO51" s="75"/>
      <c r="HP51" s="75"/>
      <c r="HQ51" s="75"/>
      <c r="HR51" s="75"/>
      <c r="HS51" s="75"/>
      <c r="HT51" s="75"/>
      <c r="HU51" s="75"/>
      <c r="HV51" s="75"/>
      <c r="HW51" s="75"/>
      <c r="HX51" s="75"/>
      <c r="HY51" s="75"/>
      <c r="HZ51" s="75"/>
      <c r="IA51" s="75"/>
      <c r="IB51" s="75"/>
      <c r="IC51" s="75"/>
      <c r="ID51" s="75"/>
      <c r="IE51" s="75"/>
      <c r="IF51" s="75"/>
      <c r="IG51" s="75"/>
      <c r="IH51" s="75"/>
      <c r="II51" s="75"/>
      <c r="IJ51" s="75"/>
      <c r="IK51" s="75"/>
    </row>
    <row r="52" spans="1:245" s="26" customFormat="1" x14ac:dyDescent="0.2">
      <c r="A52" s="27"/>
      <c r="B52" s="27"/>
      <c r="C52" s="346"/>
      <c r="D52" s="123"/>
      <c r="E52" s="345"/>
      <c r="F52" s="345"/>
      <c r="G52" s="345"/>
      <c r="H52" s="345"/>
      <c r="I52" s="345"/>
      <c r="J52" s="345"/>
      <c r="K52" s="345"/>
      <c r="L52" s="345"/>
      <c r="M52" s="345"/>
      <c r="N52" s="345"/>
      <c r="O52" s="345"/>
      <c r="P52" s="345"/>
      <c r="Q52" s="27"/>
      <c r="R52" s="27"/>
      <c r="S52" s="75"/>
      <c r="T52" s="75"/>
      <c r="U52" s="75"/>
      <c r="V52" s="75"/>
      <c r="W52" s="75"/>
      <c r="X52" s="75"/>
      <c r="Y52" s="75"/>
      <c r="Z52" s="75"/>
      <c r="AA52" s="75"/>
      <c r="AB52" s="75"/>
      <c r="AC52" s="75"/>
      <c r="AD52" s="75"/>
      <c r="AE52" s="75"/>
      <c r="AF52" s="75"/>
      <c r="AG52" s="75"/>
      <c r="AH52" s="75"/>
      <c r="AI52" s="75"/>
      <c r="AJ52" s="75"/>
      <c r="AK52" s="75"/>
      <c r="AL52" s="75"/>
      <c r="AM52" s="75"/>
      <c r="AN52" s="75"/>
      <c r="AO52" s="75"/>
      <c r="AP52" s="75"/>
      <c r="AQ52" s="75"/>
      <c r="AR52" s="75"/>
      <c r="AS52" s="75"/>
      <c r="AT52" s="75"/>
      <c r="AU52" s="75"/>
      <c r="AV52" s="75"/>
      <c r="AW52" s="75"/>
      <c r="AX52" s="75"/>
      <c r="AY52" s="75"/>
      <c r="AZ52" s="75"/>
      <c r="BA52" s="75"/>
      <c r="BB52" s="75"/>
      <c r="BC52" s="75"/>
      <c r="BD52" s="75"/>
      <c r="BE52" s="75"/>
      <c r="BF52" s="75"/>
      <c r="BG52" s="75"/>
      <c r="BH52" s="75"/>
      <c r="BI52" s="75"/>
      <c r="BJ52" s="75"/>
      <c r="BK52" s="75"/>
      <c r="BL52" s="75"/>
      <c r="BM52" s="75"/>
      <c r="BN52" s="75"/>
      <c r="BO52" s="75"/>
      <c r="BP52" s="75"/>
      <c r="BQ52" s="75"/>
      <c r="BR52" s="75"/>
      <c r="BS52" s="75"/>
      <c r="BT52" s="75"/>
      <c r="BU52" s="75"/>
      <c r="BV52" s="75"/>
      <c r="BW52" s="75"/>
      <c r="BX52" s="75"/>
      <c r="BY52" s="75"/>
      <c r="BZ52" s="75"/>
      <c r="CA52" s="75"/>
      <c r="CB52" s="75"/>
      <c r="CC52" s="75"/>
      <c r="CD52" s="75"/>
      <c r="CE52" s="75"/>
      <c r="CF52" s="75"/>
      <c r="CG52" s="75"/>
      <c r="CH52" s="75"/>
      <c r="CI52" s="75"/>
      <c r="CJ52" s="75"/>
      <c r="CK52" s="75"/>
      <c r="CL52" s="75"/>
      <c r="CM52" s="75"/>
      <c r="CN52" s="75"/>
      <c r="CO52" s="75"/>
      <c r="CP52" s="75"/>
      <c r="CQ52" s="75"/>
      <c r="CR52" s="75"/>
      <c r="CS52" s="75"/>
      <c r="CT52" s="75"/>
      <c r="CU52" s="75"/>
      <c r="CV52" s="75"/>
      <c r="CW52" s="75"/>
      <c r="CX52" s="75"/>
      <c r="CY52" s="75"/>
      <c r="CZ52" s="75"/>
      <c r="DA52" s="75"/>
      <c r="DB52" s="75"/>
      <c r="DC52" s="75"/>
      <c r="DD52" s="75"/>
      <c r="DE52" s="75"/>
      <c r="DF52" s="75"/>
      <c r="DG52" s="75"/>
      <c r="DH52" s="75"/>
      <c r="DI52" s="75"/>
      <c r="DJ52" s="75"/>
      <c r="DK52" s="75"/>
      <c r="DL52" s="75"/>
      <c r="DM52" s="75"/>
      <c r="DN52" s="75"/>
      <c r="DO52" s="75"/>
      <c r="DP52" s="75"/>
      <c r="DQ52" s="75"/>
      <c r="DR52" s="75"/>
      <c r="DS52" s="75"/>
      <c r="DT52" s="75"/>
      <c r="DU52" s="75"/>
      <c r="DV52" s="75"/>
      <c r="DW52" s="75"/>
      <c r="DX52" s="75"/>
      <c r="DY52" s="75"/>
      <c r="DZ52" s="75"/>
      <c r="EA52" s="75"/>
      <c r="EB52" s="75"/>
      <c r="EC52" s="75"/>
      <c r="ED52" s="75"/>
      <c r="EE52" s="75"/>
      <c r="EF52" s="75"/>
      <c r="EG52" s="75"/>
      <c r="EH52" s="75"/>
      <c r="EI52" s="75"/>
      <c r="EJ52" s="75"/>
      <c r="EK52" s="75"/>
      <c r="EL52" s="75"/>
      <c r="EM52" s="75"/>
      <c r="EN52" s="75"/>
      <c r="EO52" s="75"/>
      <c r="EP52" s="75"/>
      <c r="EQ52" s="75"/>
      <c r="ER52" s="75"/>
      <c r="ES52" s="75"/>
      <c r="ET52" s="75"/>
      <c r="EU52" s="75"/>
      <c r="EV52" s="75"/>
      <c r="EW52" s="75"/>
      <c r="EX52" s="75"/>
      <c r="EY52" s="75"/>
      <c r="EZ52" s="75"/>
      <c r="FA52" s="75"/>
      <c r="FB52" s="75"/>
      <c r="FC52" s="75"/>
      <c r="FD52" s="75"/>
      <c r="FE52" s="75"/>
      <c r="FF52" s="75"/>
      <c r="FG52" s="75"/>
      <c r="FH52" s="75"/>
      <c r="FI52" s="75"/>
      <c r="FJ52" s="75"/>
      <c r="FK52" s="75"/>
      <c r="FL52" s="75"/>
      <c r="FM52" s="75"/>
      <c r="FN52" s="75"/>
      <c r="FO52" s="75"/>
      <c r="FP52" s="75"/>
      <c r="FQ52" s="75"/>
      <c r="FR52" s="75"/>
      <c r="FS52" s="75"/>
      <c r="FT52" s="75"/>
      <c r="FU52" s="75"/>
      <c r="FV52" s="75"/>
      <c r="FW52" s="75"/>
      <c r="FX52" s="75"/>
      <c r="FY52" s="75"/>
      <c r="FZ52" s="75"/>
      <c r="GA52" s="75"/>
      <c r="GB52" s="75"/>
      <c r="GC52" s="75"/>
      <c r="GD52" s="75"/>
      <c r="GE52" s="75"/>
      <c r="GF52" s="75"/>
      <c r="GG52" s="75"/>
      <c r="GH52" s="75"/>
      <c r="GI52" s="75"/>
      <c r="GJ52" s="75"/>
      <c r="GK52" s="75"/>
      <c r="GL52" s="75"/>
      <c r="GM52" s="75"/>
      <c r="GN52" s="75"/>
      <c r="GO52" s="75"/>
      <c r="GP52" s="75"/>
      <c r="GQ52" s="75"/>
      <c r="GR52" s="75"/>
      <c r="GS52" s="75"/>
      <c r="GT52" s="75"/>
      <c r="GU52" s="75"/>
      <c r="GV52" s="75"/>
      <c r="GW52" s="75"/>
      <c r="GX52" s="75"/>
      <c r="GY52" s="75"/>
      <c r="GZ52" s="75"/>
      <c r="HA52" s="75"/>
      <c r="HB52" s="75"/>
      <c r="HC52" s="75"/>
      <c r="HD52" s="75"/>
      <c r="HE52" s="75"/>
      <c r="HF52" s="75"/>
      <c r="HG52" s="75"/>
      <c r="HH52" s="75"/>
      <c r="HI52" s="75"/>
      <c r="HJ52" s="75"/>
      <c r="HK52" s="75"/>
      <c r="HL52" s="75"/>
      <c r="HM52" s="75"/>
      <c r="HN52" s="75"/>
      <c r="HO52" s="75"/>
      <c r="HP52" s="75"/>
      <c r="HQ52" s="75"/>
      <c r="HR52" s="75"/>
      <c r="HS52" s="75"/>
      <c r="HT52" s="75"/>
      <c r="HU52" s="75"/>
      <c r="HV52" s="75"/>
      <c r="HW52" s="75"/>
      <c r="HX52" s="75"/>
      <c r="HY52" s="75"/>
      <c r="HZ52" s="75"/>
      <c r="IA52" s="75"/>
      <c r="IB52" s="75"/>
      <c r="IC52" s="75"/>
      <c r="ID52" s="75"/>
      <c r="IE52" s="75"/>
      <c r="IF52" s="75"/>
      <c r="IG52" s="75"/>
      <c r="IH52" s="75"/>
      <c r="II52" s="75"/>
      <c r="IJ52" s="75"/>
      <c r="IK52" s="75"/>
    </row>
    <row r="53" spans="1:245" x14ac:dyDescent="0.2">
      <c r="B53" s="27"/>
      <c r="C53" s="346" t="str">
        <f>[3]KPDV!$B$34</f>
        <v>Pārbaudīja:</v>
      </c>
      <c r="D53" s="347"/>
      <c r="E53" s="348"/>
      <c r="F53" s="348"/>
      <c r="G53" s="123"/>
      <c r="H53" s="123"/>
      <c r="I53" s="123"/>
      <c r="J53" s="123"/>
      <c r="K53" s="123"/>
      <c r="L53" s="123"/>
      <c r="M53" s="123"/>
      <c r="N53" s="123"/>
      <c r="O53" s="123"/>
      <c r="P53" s="123"/>
      <c r="Q53" s="27"/>
    </row>
    <row r="54" spans="1:245" x14ac:dyDescent="0.2">
      <c r="B54" s="27"/>
      <c r="C54" s="346" t="str">
        <f>[3]KPDV!$B$35</f>
        <v>Sertifikāta Nr.:</v>
      </c>
      <c r="D54" s="347"/>
      <c r="E54" s="349"/>
      <c r="F54" s="349"/>
      <c r="G54" s="123"/>
      <c r="H54" s="123"/>
      <c r="I54" s="123"/>
      <c r="J54" s="123"/>
      <c r="K54" s="123"/>
      <c r="L54" s="123"/>
      <c r="M54" s="350"/>
      <c r="N54" s="123"/>
      <c r="O54" s="350"/>
      <c r="P54" s="123"/>
      <c r="Q54" s="27"/>
    </row>
    <row r="55" spans="1:245" x14ac:dyDescent="0.2">
      <c r="B55" s="27"/>
      <c r="C55" s="27"/>
      <c r="D55" s="27"/>
      <c r="E55" s="27"/>
      <c r="F55" s="27"/>
      <c r="G55" s="27"/>
      <c r="H55" s="27"/>
      <c r="I55" s="351"/>
      <c r="J55" s="267"/>
      <c r="K55" s="267"/>
      <c r="L55" s="27"/>
      <c r="M55" s="27"/>
      <c r="N55" s="27"/>
      <c r="O55" s="267"/>
      <c r="P55" s="267"/>
      <c r="Q55" s="27"/>
    </row>
    <row r="56" spans="1:245" ht="12.75" x14ac:dyDescent="0.2">
      <c r="B56" s="352" t="s">
        <v>348</v>
      </c>
      <c r="C56" s="353"/>
      <c r="D56" s="354"/>
      <c r="E56" s="354"/>
      <c r="F56" s="354"/>
      <c r="G56" s="355"/>
      <c r="H56" s="354"/>
      <c r="I56" s="354"/>
      <c r="J56" s="354"/>
      <c r="K56" s="354"/>
      <c r="L56" s="354"/>
      <c r="M56" s="354"/>
      <c r="N56" s="354"/>
      <c r="O56" s="354"/>
      <c r="P56" s="354"/>
      <c r="Q56" s="354"/>
    </row>
    <row r="57" spans="1:245" x14ac:dyDescent="0.2">
      <c r="B57" s="374" t="s">
        <v>349</v>
      </c>
      <c r="C57" s="374"/>
      <c r="D57" s="374"/>
      <c r="E57" s="374"/>
      <c r="F57" s="374"/>
      <c r="G57" s="374"/>
      <c r="H57" s="374"/>
      <c r="I57" s="374"/>
      <c r="J57" s="374"/>
      <c r="K57" s="374"/>
      <c r="L57" s="374"/>
      <c r="M57" s="374"/>
      <c r="N57" s="374"/>
      <c r="O57" s="374"/>
      <c r="P57" s="374"/>
      <c r="Q57" s="374"/>
    </row>
    <row r="58" spans="1:245" x14ac:dyDescent="0.2">
      <c r="B58" s="374"/>
      <c r="C58" s="374"/>
      <c r="D58" s="374"/>
      <c r="E58" s="374"/>
      <c r="F58" s="374"/>
      <c r="G58" s="374"/>
      <c r="H58" s="374"/>
      <c r="I58" s="374"/>
      <c r="J58" s="374"/>
      <c r="K58" s="374"/>
      <c r="L58" s="374"/>
      <c r="M58" s="374"/>
      <c r="N58" s="374"/>
      <c r="O58" s="374"/>
      <c r="P58" s="374"/>
      <c r="Q58" s="374"/>
    </row>
    <row r="59" spans="1:245" x14ac:dyDescent="0.2">
      <c r="B59" s="374"/>
      <c r="C59" s="374"/>
      <c r="D59" s="374"/>
      <c r="E59" s="374"/>
      <c r="F59" s="374"/>
      <c r="G59" s="374"/>
      <c r="H59" s="374"/>
      <c r="I59" s="374"/>
      <c r="J59" s="374"/>
      <c r="K59" s="374"/>
      <c r="L59" s="374"/>
      <c r="M59" s="374"/>
      <c r="N59" s="374"/>
      <c r="O59" s="374"/>
      <c r="P59" s="374"/>
      <c r="Q59" s="374"/>
    </row>
  </sheetData>
  <sheetProtection selectLockedCells="1" selectUnlockedCells="1"/>
  <mergeCells count="13">
    <mergeCell ref="A1:I1"/>
    <mergeCell ref="A8:F8"/>
    <mergeCell ref="I8:L8"/>
    <mergeCell ref="P9:R9"/>
    <mergeCell ref="A10:A11"/>
    <mergeCell ref="B10:B11"/>
    <mergeCell ref="F10:F11"/>
    <mergeCell ref="C10:E11"/>
    <mergeCell ref="B57:Q59"/>
    <mergeCell ref="C12:E12"/>
    <mergeCell ref="G10:G11"/>
    <mergeCell ref="I10:N10"/>
    <mergeCell ref="O10:R10"/>
  </mergeCells>
  <pageMargins left="0.39374999999999999" right="0" top="0.59027777777777779" bottom="0.39374999999999999" header="0.51180555555555551" footer="0.51180555555555551"/>
  <pageSetup paperSize="9" scale="96" firstPageNumber="0" orientation="landscape" horizontalDpi="300" verticalDpi="300" r:id="rId1"/>
  <headerFooter alignWithMargins="0"/>
  <rowBreaks count="1" manualBreakCount="1">
    <brk id="14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</sheetPr>
  <dimension ref="A1:IK53"/>
  <sheetViews>
    <sheetView view="pageBreakPreview" topLeftCell="A9" zoomScaleNormal="100" zoomScaleSheetLayoutView="100" workbookViewId="0">
      <selection activeCell="C27" sqref="C27"/>
    </sheetView>
  </sheetViews>
  <sheetFormatPr defaultColWidth="11.5703125" defaultRowHeight="11.25" x14ac:dyDescent="0.2"/>
  <cols>
    <col min="1" max="1" width="4.5703125" style="27" customWidth="1"/>
    <col min="2" max="2" width="5.140625" style="27" customWidth="1"/>
    <col min="3" max="3" width="37.140625" style="27" customWidth="1"/>
    <col min="4" max="4" width="4" style="27" customWidth="1"/>
    <col min="5" max="5" width="7.28515625" style="27" customWidth="1"/>
    <col min="6" max="6" width="3.42578125" style="27" hidden="1" customWidth="1"/>
    <col min="7" max="7" width="7.42578125" style="27" customWidth="1"/>
    <col min="8" max="8" width="8.140625" style="27" customWidth="1"/>
    <col min="9" max="10" width="7.42578125" style="27" customWidth="1"/>
    <col min="11" max="13" width="8.140625" style="27" customWidth="1"/>
    <col min="14" max="14" width="11.85546875" style="27" customWidth="1"/>
    <col min="15" max="17" width="8.140625" style="27" customWidth="1"/>
    <col min="18" max="16384" width="11.5703125" style="27"/>
  </cols>
  <sheetData>
    <row r="1" spans="1:17" x14ac:dyDescent="0.2">
      <c r="A1" s="379" t="s">
        <v>11</v>
      </c>
      <c r="B1" s="379"/>
      <c r="C1" s="379"/>
      <c r="D1" s="379"/>
      <c r="E1" s="379"/>
      <c r="F1" s="379"/>
      <c r="G1" s="379"/>
      <c r="H1" s="26">
        <f>KPDV!A17</f>
        <v>3</v>
      </c>
      <c r="I1" s="26"/>
      <c r="J1" s="26"/>
      <c r="K1" s="26"/>
      <c r="L1" s="26"/>
      <c r="M1" s="26"/>
      <c r="N1" s="26"/>
      <c r="O1" s="26"/>
      <c r="P1" s="26"/>
      <c r="Q1" s="26"/>
    </row>
    <row r="2" spans="1:17" x14ac:dyDescent="0.2">
      <c r="A2" s="28"/>
      <c r="B2" s="28"/>
      <c r="C2" s="29" t="s">
        <v>57</v>
      </c>
      <c r="D2" s="28"/>
      <c r="E2" s="28"/>
      <c r="F2" s="28"/>
      <c r="G2" s="28"/>
      <c r="H2" s="28"/>
      <c r="I2" s="26"/>
      <c r="J2" s="26"/>
      <c r="K2" s="26"/>
      <c r="L2" s="26"/>
      <c r="M2" s="26"/>
      <c r="N2" s="26"/>
      <c r="O2" s="26"/>
      <c r="P2" s="26"/>
      <c r="Q2" s="26"/>
    </row>
    <row r="3" spans="1:17" x14ac:dyDescent="0.2">
      <c r="A3" s="364" t="str">
        <f>KPDV!A5</f>
        <v>Būves nosaukums: Daudzdzīvokļu dzīvojamā ēka</v>
      </c>
      <c r="B3" s="364"/>
      <c r="C3" s="364"/>
      <c r="D3" s="364"/>
      <c r="E3" s="364"/>
      <c r="F3" s="364"/>
      <c r="G3" s="364"/>
      <c r="H3" s="364"/>
      <c r="I3" s="30"/>
      <c r="J3" s="30"/>
      <c r="K3" s="30"/>
      <c r="L3" s="30"/>
      <c r="M3" s="31"/>
      <c r="N3" s="31"/>
      <c r="O3" s="31"/>
      <c r="P3" s="31"/>
      <c r="Q3" s="26"/>
    </row>
    <row r="4" spans="1:17" x14ac:dyDescent="0.2">
      <c r="A4" s="364" t="str">
        <f>KPDV!A6</f>
        <v>Objekta nosaukums: Dzīvojamās ēkas fasādes vienkāršota atjaunošana</v>
      </c>
      <c r="B4" s="364"/>
      <c r="C4" s="364"/>
      <c r="D4" s="364"/>
      <c r="E4" s="364"/>
      <c r="F4" s="364"/>
      <c r="G4" s="364"/>
      <c r="H4" s="364"/>
      <c r="I4" s="32"/>
      <c r="J4" s="32"/>
      <c r="K4" s="31"/>
      <c r="L4" s="31"/>
      <c r="M4" s="31"/>
      <c r="N4" s="31"/>
      <c r="O4" s="31"/>
      <c r="P4" s="31"/>
      <c r="Q4" s="26"/>
    </row>
    <row r="5" spans="1:17" x14ac:dyDescent="0.2">
      <c r="A5" s="33" t="str">
        <f>KPDV!A7</f>
        <v>Objekta adrese: Raiņa iela 18/20, Liepāja</v>
      </c>
      <c r="B5" s="33"/>
      <c r="C5" s="33"/>
      <c r="D5" s="33"/>
      <c r="E5" s="34"/>
      <c r="F5" s="34"/>
      <c r="G5" s="33"/>
      <c r="H5" s="33"/>
      <c r="I5" s="32"/>
      <c r="J5" s="32"/>
      <c r="K5" s="31"/>
      <c r="L5" s="31"/>
      <c r="M5" s="31"/>
      <c r="N5" s="31"/>
      <c r="O5" s="31"/>
      <c r="P5" s="31"/>
      <c r="Q5" s="26"/>
    </row>
    <row r="6" spans="1:17" x14ac:dyDescent="0.2">
      <c r="A6" s="33" t="str">
        <f>KPDV!A8</f>
        <v>Pasūtījuma Nr.: EA-78-16</v>
      </c>
      <c r="B6" s="33"/>
      <c r="C6" s="33"/>
      <c r="D6" s="33"/>
      <c r="E6" s="33"/>
      <c r="F6" s="33"/>
      <c r="G6" s="33"/>
      <c r="H6" s="33"/>
      <c r="I6" s="32"/>
      <c r="J6" s="32"/>
      <c r="K6" s="31"/>
      <c r="L6" s="31"/>
      <c r="M6" s="31"/>
      <c r="N6" s="31"/>
      <c r="O6" s="31"/>
      <c r="P6" s="31"/>
      <c r="Q6" s="26"/>
    </row>
    <row r="7" spans="1:17" x14ac:dyDescent="0.2">
      <c r="A7" s="33"/>
      <c r="B7" s="33"/>
      <c r="C7" s="33"/>
      <c r="D7" s="33"/>
      <c r="E7" s="33"/>
      <c r="F7" s="33"/>
      <c r="G7" s="33"/>
      <c r="H7" s="33"/>
      <c r="I7" s="32"/>
      <c r="J7" s="32"/>
      <c r="K7" s="31"/>
      <c r="L7" s="31"/>
      <c r="M7" s="31"/>
      <c r="N7" s="31"/>
      <c r="O7" s="31"/>
      <c r="P7" s="31"/>
      <c r="Q7" s="26"/>
    </row>
    <row r="8" spans="1:17" x14ac:dyDescent="0.2">
      <c r="A8" s="380" t="s">
        <v>341</v>
      </c>
      <c r="B8" s="380"/>
      <c r="C8" s="380"/>
      <c r="D8" s="380"/>
      <c r="E8" s="35" t="s">
        <v>13</v>
      </c>
      <c r="F8" s="26"/>
      <c r="G8" s="381" t="s">
        <v>14</v>
      </c>
      <c r="H8" s="381"/>
      <c r="I8" s="381"/>
      <c r="J8" s="381"/>
      <c r="K8" s="36"/>
      <c r="L8" s="36"/>
      <c r="M8" s="36"/>
      <c r="N8" s="36" t="s">
        <v>15</v>
      </c>
      <c r="O8" s="36"/>
      <c r="P8" s="37">
        <f>Q43</f>
        <v>0</v>
      </c>
      <c r="Q8" s="21" t="s">
        <v>16</v>
      </c>
    </row>
    <row r="9" spans="1:17" x14ac:dyDescent="0.2">
      <c r="B9" s="38"/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27" t="str">
        <f>dat</f>
        <v>Tāme sastādīta .gada</v>
      </c>
    </row>
    <row r="10" spans="1:17" x14ac:dyDescent="0.2">
      <c r="A10" s="376" t="s">
        <v>17</v>
      </c>
      <c r="B10" s="376" t="s">
        <v>18</v>
      </c>
      <c r="C10" s="393" t="s">
        <v>19</v>
      </c>
      <c r="D10" s="378" t="s">
        <v>20</v>
      </c>
      <c r="E10" s="376" t="s">
        <v>21</v>
      </c>
      <c r="F10" s="39"/>
      <c r="G10" s="390" t="s">
        <v>22</v>
      </c>
      <c r="H10" s="391"/>
      <c r="I10" s="391"/>
      <c r="J10" s="391"/>
      <c r="K10" s="391"/>
      <c r="L10" s="392"/>
      <c r="M10" s="390" t="s">
        <v>23</v>
      </c>
      <c r="N10" s="391"/>
      <c r="O10" s="391"/>
      <c r="P10" s="391"/>
      <c r="Q10" s="392"/>
    </row>
    <row r="11" spans="1:17" ht="42" customHeight="1" x14ac:dyDescent="0.2">
      <c r="A11" s="376"/>
      <c r="B11" s="376"/>
      <c r="C11" s="393"/>
      <c r="D11" s="378"/>
      <c r="E11" s="376"/>
      <c r="F11" s="39"/>
      <c r="G11" s="328" t="s">
        <v>342</v>
      </c>
      <c r="H11" s="329" t="s">
        <v>343</v>
      </c>
      <c r="I11" s="329" t="s">
        <v>344</v>
      </c>
      <c r="J11" s="329" t="s">
        <v>345</v>
      </c>
      <c r="K11" s="329" t="s">
        <v>346</v>
      </c>
      <c r="L11" s="330" t="s">
        <v>333</v>
      </c>
      <c r="M11" s="328" t="s">
        <v>24</v>
      </c>
      <c r="N11" s="329" t="s">
        <v>344</v>
      </c>
      <c r="O11" s="329" t="s">
        <v>345</v>
      </c>
      <c r="P11" s="329" t="s">
        <v>346</v>
      </c>
      <c r="Q11" s="330" t="s">
        <v>347</v>
      </c>
    </row>
    <row r="12" spans="1:17" x14ac:dyDescent="0.2">
      <c r="A12" s="40">
        <v>1</v>
      </c>
      <c r="B12" s="40">
        <f>A12+1</f>
        <v>2</v>
      </c>
      <c r="C12" s="41">
        <f>B12+1</f>
        <v>3</v>
      </c>
      <c r="D12" s="40">
        <f>C12+1</f>
        <v>4</v>
      </c>
      <c r="E12" s="40">
        <f>D12+1</f>
        <v>5</v>
      </c>
      <c r="F12" s="42"/>
      <c r="G12" s="43">
        <f>E12+1</f>
        <v>6</v>
      </c>
      <c r="H12" s="44">
        <f t="shared" ref="H12:Q12" si="0">G12+1</f>
        <v>7</v>
      </c>
      <c r="I12" s="44">
        <f t="shared" si="0"/>
        <v>8</v>
      </c>
      <c r="J12" s="44">
        <f t="shared" si="0"/>
        <v>9</v>
      </c>
      <c r="K12" s="45">
        <f t="shared" si="0"/>
        <v>10</v>
      </c>
      <c r="L12" s="40">
        <f t="shared" si="0"/>
        <v>11</v>
      </c>
      <c r="M12" s="43">
        <f t="shared" si="0"/>
        <v>12</v>
      </c>
      <c r="N12" s="44">
        <f t="shared" si="0"/>
        <v>13</v>
      </c>
      <c r="O12" s="44">
        <f t="shared" si="0"/>
        <v>14</v>
      </c>
      <c r="P12" s="44">
        <f t="shared" si="0"/>
        <v>15</v>
      </c>
      <c r="Q12" s="46">
        <f t="shared" si="0"/>
        <v>16</v>
      </c>
    </row>
    <row r="13" spans="1:17" x14ac:dyDescent="0.2">
      <c r="A13" s="47">
        <f>IF(COUNTBLANK(B13)=1," ",COUNTA($B$13:B13))</f>
        <v>1</v>
      </c>
      <c r="B13" s="48" t="s">
        <v>25</v>
      </c>
      <c r="C13" s="49" t="s">
        <v>58</v>
      </c>
      <c r="D13" s="50" t="s">
        <v>32</v>
      </c>
      <c r="E13" s="51">
        <f>E28+E27</f>
        <v>40</v>
      </c>
      <c r="F13" s="52"/>
      <c r="G13" s="53"/>
      <c r="H13" s="53"/>
      <c r="I13" s="53"/>
      <c r="J13" s="53"/>
      <c r="K13" s="53"/>
      <c r="L13" s="54"/>
      <c r="M13" s="54"/>
      <c r="N13" s="54"/>
      <c r="O13" s="54"/>
      <c r="P13" s="54"/>
      <c r="Q13" s="54"/>
    </row>
    <row r="14" spans="1:17" ht="22.5" x14ac:dyDescent="0.2">
      <c r="A14" s="47">
        <f>IF(COUNTBLANK(B14)=1," ",COUNTA($B$13:B14))</f>
        <v>2</v>
      </c>
      <c r="B14" s="48" t="s">
        <v>25</v>
      </c>
      <c r="C14" s="55" t="s">
        <v>267</v>
      </c>
      <c r="D14" s="50" t="s">
        <v>59</v>
      </c>
      <c r="E14" s="51">
        <f>apjomi!V12*1</f>
        <v>98</v>
      </c>
      <c r="F14" s="56"/>
      <c r="G14" s="53"/>
      <c r="H14" s="57"/>
      <c r="I14" s="53"/>
      <c r="J14" s="53"/>
      <c r="K14" s="53"/>
      <c r="L14" s="54"/>
      <c r="M14" s="54"/>
      <c r="N14" s="54"/>
      <c r="O14" s="54"/>
      <c r="P14" s="54"/>
      <c r="Q14" s="54"/>
    </row>
    <row r="15" spans="1:17" ht="56.25" x14ac:dyDescent="0.2">
      <c r="A15" s="58">
        <f>IF(COUNTBLANK(B15)=1," ",COUNTA(B$14:B15))</f>
        <v>2</v>
      </c>
      <c r="B15" s="59" t="str">
        <f>apjomi!A17</f>
        <v>S2</v>
      </c>
      <c r="C15" s="59" t="str">
        <f>apjomi!B17</f>
        <v>Apmetuma sistēma (AS-1), b=7mm; Grunts; Putupolistirola plāksne (ekvivalents Tenapors NEO);  λ=0,031W/mK, b=120mm; Līmjava; Vertikālā hidroizolācija; Gruntējums; Esošā  betona bloku siena,b=400mm</v>
      </c>
      <c r="D15" s="58" t="s">
        <v>32</v>
      </c>
      <c r="E15" s="60">
        <f>(1.15+1)*apjomi!V12</f>
        <v>210.7</v>
      </c>
      <c r="F15" s="56"/>
      <c r="G15" s="53"/>
      <c r="H15" s="57"/>
      <c r="I15" s="53"/>
      <c r="J15" s="53"/>
      <c r="K15" s="53"/>
      <c r="L15" s="54"/>
      <c r="M15" s="54"/>
      <c r="N15" s="54"/>
      <c r="O15" s="54"/>
      <c r="P15" s="54"/>
      <c r="Q15" s="54"/>
    </row>
    <row r="16" spans="1:17" ht="10.15" customHeight="1" x14ac:dyDescent="0.2">
      <c r="A16" s="58" t="str">
        <f>IF(COUNTBLANK(B16)=1," ",COUNTA(B$14:B16))</f>
        <v xml:space="preserve"> </v>
      </c>
      <c r="B16" s="61"/>
      <c r="C16" s="59" t="s">
        <v>359</v>
      </c>
      <c r="D16" s="58" t="s">
        <v>32</v>
      </c>
      <c r="E16" s="53">
        <f>E15*F16</f>
        <v>231.77</v>
      </c>
      <c r="F16" s="56">
        <v>1.1000000000000001</v>
      </c>
      <c r="G16" s="53"/>
      <c r="H16" s="57"/>
      <c r="I16" s="53"/>
      <c r="J16" s="53"/>
      <c r="K16" s="53"/>
      <c r="L16" s="54"/>
      <c r="M16" s="54"/>
      <c r="N16" s="54"/>
      <c r="O16" s="54"/>
      <c r="P16" s="54"/>
      <c r="Q16" s="54"/>
    </row>
    <row r="17" spans="1:17" x14ac:dyDescent="0.2">
      <c r="A17" s="58" t="str">
        <f>IF(COUNTBLANK(B17)=1," ",COUNTA(B$14:B17))</f>
        <v xml:space="preserve"> </v>
      </c>
      <c r="B17" s="58"/>
      <c r="C17" s="59" t="s">
        <v>288</v>
      </c>
      <c r="D17" s="58" t="s">
        <v>41</v>
      </c>
      <c r="E17" s="53">
        <f>E15*F17</f>
        <v>1053.5</v>
      </c>
      <c r="F17" s="56">
        <v>5</v>
      </c>
      <c r="G17" s="53"/>
      <c r="H17" s="57"/>
      <c r="I17" s="53"/>
      <c r="J17" s="53"/>
      <c r="K17" s="53"/>
      <c r="L17" s="54"/>
      <c r="M17" s="54"/>
      <c r="N17" s="54"/>
      <c r="O17" s="54"/>
      <c r="P17" s="54"/>
      <c r="Q17" s="54"/>
    </row>
    <row r="18" spans="1:17" x14ac:dyDescent="0.2">
      <c r="A18" s="58" t="str">
        <f>IF(COUNTBLANK(B18)=1," ",COUNTA(B$14:B18))</f>
        <v xml:space="preserve"> </v>
      </c>
      <c r="B18" s="58"/>
      <c r="C18" s="59" t="s">
        <v>360</v>
      </c>
      <c r="D18" s="47" t="s">
        <v>143</v>
      </c>
      <c r="E18" s="53">
        <f>ROUNDUP(E15*F18,0)</f>
        <v>1054</v>
      </c>
      <c r="F18" s="56">
        <v>5</v>
      </c>
      <c r="G18" s="53"/>
      <c r="H18" s="57"/>
      <c r="I18" s="53"/>
      <c r="J18" s="53"/>
      <c r="K18" s="53"/>
      <c r="L18" s="54"/>
      <c r="M18" s="54"/>
      <c r="N18" s="54"/>
      <c r="O18" s="54"/>
      <c r="P18" s="54"/>
      <c r="Q18" s="54"/>
    </row>
    <row r="19" spans="1:17" x14ac:dyDescent="0.2">
      <c r="A19" s="58">
        <f>IF(COUNTBLANK(B19)=1," ",COUNTA(B$14:B19))</f>
        <v>3</v>
      </c>
      <c r="B19" s="61" t="s">
        <v>25</v>
      </c>
      <c r="C19" s="59" t="s">
        <v>269</v>
      </c>
      <c r="D19" s="58" t="s">
        <v>59</v>
      </c>
      <c r="E19" s="60">
        <f>E14</f>
        <v>98</v>
      </c>
      <c r="F19" s="56"/>
      <c r="G19" s="53"/>
      <c r="H19" s="57"/>
      <c r="I19" s="53"/>
      <c r="J19" s="53"/>
      <c r="K19" s="53"/>
      <c r="L19" s="54"/>
      <c r="M19" s="54"/>
      <c r="N19" s="54"/>
      <c r="O19" s="54"/>
      <c r="P19" s="54"/>
      <c r="Q19" s="54"/>
    </row>
    <row r="20" spans="1:17" ht="22.5" x14ac:dyDescent="0.2">
      <c r="A20" s="58">
        <f>IF(COUNTBLANK(B20)=1," ",COUNTA(B$14:B20))</f>
        <v>4</v>
      </c>
      <c r="B20" s="61" t="s">
        <v>25</v>
      </c>
      <c r="C20" s="59" t="s">
        <v>270</v>
      </c>
      <c r="D20" s="58" t="s">
        <v>32</v>
      </c>
      <c r="E20" s="60">
        <f>apjomi!D17</f>
        <v>110</v>
      </c>
      <c r="F20" s="56"/>
      <c r="G20" s="53"/>
      <c r="H20" s="57"/>
      <c r="I20" s="53"/>
      <c r="J20" s="53"/>
      <c r="K20" s="53"/>
      <c r="L20" s="54"/>
      <c r="M20" s="54"/>
      <c r="N20" s="54"/>
      <c r="O20" s="54"/>
      <c r="P20" s="54"/>
      <c r="Q20" s="54"/>
    </row>
    <row r="21" spans="1:17" x14ac:dyDescent="0.2">
      <c r="A21" s="58" t="str">
        <f>IF(COUNTBLANK(B21)=1," ",COUNTA(B$14:B21))</f>
        <v xml:space="preserve"> </v>
      </c>
      <c r="B21" s="58"/>
      <c r="C21" s="59" t="s">
        <v>285</v>
      </c>
      <c r="D21" s="58" t="s">
        <v>41</v>
      </c>
      <c r="E21" s="53">
        <f>E20*F21</f>
        <v>550</v>
      </c>
      <c r="F21" s="62">
        <v>5</v>
      </c>
      <c r="G21" s="53"/>
      <c r="H21" s="57"/>
      <c r="I21" s="53"/>
      <c r="J21" s="53"/>
      <c r="K21" s="53"/>
      <c r="L21" s="54"/>
      <c r="M21" s="54"/>
      <c r="N21" s="54"/>
      <c r="O21" s="54"/>
      <c r="P21" s="54"/>
      <c r="Q21" s="54"/>
    </row>
    <row r="22" spans="1:17" x14ac:dyDescent="0.2">
      <c r="A22" s="58" t="str">
        <f>IF(COUNTBLANK(B22)=1," ",COUNTA(B$14:B22))</f>
        <v xml:space="preserve"> </v>
      </c>
      <c r="B22" s="58"/>
      <c r="C22" s="63" t="s">
        <v>281</v>
      </c>
      <c r="D22" s="58" t="s">
        <v>32</v>
      </c>
      <c r="E22" s="53">
        <f>E20*F22</f>
        <v>121.00000000000001</v>
      </c>
      <c r="F22" s="62">
        <v>1.1000000000000001</v>
      </c>
      <c r="G22" s="53"/>
      <c r="H22" s="57"/>
      <c r="I22" s="53"/>
      <c r="J22" s="53"/>
      <c r="K22" s="53"/>
      <c r="L22" s="54"/>
      <c r="M22" s="54"/>
      <c r="N22" s="54"/>
      <c r="O22" s="54"/>
      <c r="P22" s="54"/>
      <c r="Q22" s="54"/>
    </row>
    <row r="23" spans="1:17" x14ac:dyDescent="0.2">
      <c r="A23" s="58" t="str">
        <f>IF(COUNTBLANK(B23)=1," ",COUNTA(B$14:B23))</f>
        <v xml:space="preserve"> </v>
      </c>
      <c r="B23" s="58"/>
      <c r="C23" s="59" t="s">
        <v>42</v>
      </c>
      <c r="D23" s="125" t="s">
        <v>131</v>
      </c>
      <c r="E23" s="53">
        <f>E20*F23</f>
        <v>9.9</v>
      </c>
      <c r="F23" s="62">
        <v>0.09</v>
      </c>
      <c r="G23" s="53"/>
      <c r="H23" s="57"/>
      <c r="I23" s="53"/>
      <c r="J23" s="53"/>
      <c r="K23" s="53"/>
      <c r="L23" s="54"/>
      <c r="M23" s="54"/>
      <c r="N23" s="54"/>
      <c r="O23" s="54"/>
      <c r="P23" s="54"/>
      <c r="Q23" s="54"/>
    </row>
    <row r="24" spans="1:17" x14ac:dyDescent="0.2">
      <c r="A24" s="58" t="str">
        <f>IF(COUNTBLANK(B24)=1," ",COUNTA(B$14:B24))</f>
        <v xml:space="preserve"> </v>
      </c>
      <c r="B24" s="58"/>
      <c r="C24" s="64" t="s">
        <v>284</v>
      </c>
      <c r="D24" s="58" t="s">
        <v>41</v>
      </c>
      <c r="E24" s="53">
        <f>E20*F24</f>
        <v>27.5</v>
      </c>
      <c r="F24" s="62">
        <v>0.25</v>
      </c>
      <c r="G24" s="53"/>
      <c r="H24" s="57"/>
      <c r="I24" s="53"/>
      <c r="J24" s="53"/>
      <c r="K24" s="53"/>
      <c r="L24" s="54"/>
      <c r="M24" s="54"/>
      <c r="N24" s="54"/>
      <c r="O24" s="54"/>
      <c r="P24" s="54"/>
      <c r="Q24" s="54"/>
    </row>
    <row r="25" spans="1:17" x14ac:dyDescent="0.2">
      <c r="A25" s="58" t="str">
        <f>IF(COUNTBLANK(B25)=1," ",COUNTA(B$14:B25))</f>
        <v xml:space="preserve"> </v>
      </c>
      <c r="B25" s="58"/>
      <c r="C25" s="59" t="s">
        <v>297</v>
      </c>
      <c r="D25" s="58" t="s">
        <v>41</v>
      </c>
      <c r="E25" s="53">
        <f>E20*F25</f>
        <v>550</v>
      </c>
      <c r="F25" s="62">
        <v>5</v>
      </c>
      <c r="G25" s="53"/>
      <c r="H25" s="57"/>
      <c r="I25" s="53"/>
      <c r="J25" s="53"/>
      <c r="K25" s="53"/>
      <c r="L25" s="54"/>
      <c r="M25" s="54"/>
      <c r="N25" s="54"/>
      <c r="O25" s="54"/>
      <c r="P25" s="54"/>
      <c r="Q25" s="54"/>
    </row>
    <row r="26" spans="1:17" x14ac:dyDescent="0.2">
      <c r="A26" s="47">
        <f>IF(COUNTBLANK(B26)=1," ",COUNTA($B$13:B26))</f>
        <v>6</v>
      </c>
      <c r="B26" s="48" t="s">
        <v>25</v>
      </c>
      <c r="C26" s="65" t="s">
        <v>361</v>
      </c>
      <c r="D26" s="50" t="s">
        <v>32</v>
      </c>
      <c r="E26" s="51">
        <f>apjomi!V12*0.375</f>
        <v>36.75</v>
      </c>
      <c r="F26" s="66"/>
      <c r="G26" s="53"/>
      <c r="H26" s="57"/>
      <c r="I26" s="53"/>
      <c r="J26" s="53"/>
      <c r="K26" s="53"/>
      <c r="L26" s="54"/>
      <c r="M26" s="54"/>
      <c r="N26" s="54"/>
      <c r="O26" s="54"/>
      <c r="P26" s="54"/>
      <c r="Q26" s="54"/>
    </row>
    <row r="27" spans="1:17" ht="20.25" customHeight="1" x14ac:dyDescent="0.2">
      <c r="A27" s="47">
        <f>IF(COUNTBLANK(B27)=1," ",COUNTA($B$13:B27))</f>
        <v>7</v>
      </c>
      <c r="B27" s="48" t="s">
        <v>25</v>
      </c>
      <c r="C27" s="65" t="s">
        <v>132</v>
      </c>
      <c r="D27" s="50" t="s">
        <v>32</v>
      </c>
      <c r="E27" s="51">
        <v>8</v>
      </c>
      <c r="F27" s="66"/>
      <c r="G27" s="53"/>
      <c r="H27" s="57"/>
      <c r="I27" s="53"/>
      <c r="J27" s="53"/>
      <c r="K27" s="53"/>
      <c r="L27" s="54"/>
      <c r="M27" s="54"/>
      <c r="N27" s="54"/>
      <c r="O27" s="54"/>
      <c r="P27" s="54"/>
      <c r="Q27" s="54"/>
    </row>
    <row r="28" spans="1:17" ht="22.5" x14ac:dyDescent="0.2">
      <c r="A28" s="47">
        <f>IF(COUNTBLANK(B28)=1," ",COUNTA($B$13:B28))</f>
        <v>8</v>
      </c>
      <c r="B28" s="48" t="s">
        <v>25</v>
      </c>
      <c r="C28" s="65" t="s">
        <v>133</v>
      </c>
      <c r="D28" s="50" t="s">
        <v>32</v>
      </c>
      <c r="E28" s="51">
        <v>32</v>
      </c>
      <c r="F28" s="66">
        <v>1.1000000000000001</v>
      </c>
      <c r="G28" s="53"/>
      <c r="H28" s="57"/>
      <c r="I28" s="53"/>
      <c r="J28" s="53"/>
      <c r="K28" s="67"/>
      <c r="L28" s="54"/>
      <c r="M28" s="54"/>
      <c r="N28" s="54"/>
      <c r="O28" s="54"/>
      <c r="P28" s="54"/>
      <c r="Q28" s="54"/>
    </row>
    <row r="29" spans="1:17" x14ac:dyDescent="0.2">
      <c r="A29" s="47"/>
      <c r="B29" s="48"/>
      <c r="C29" s="65" t="s">
        <v>134</v>
      </c>
      <c r="D29" s="50" t="s">
        <v>32</v>
      </c>
      <c r="E29" s="51">
        <f>E28</f>
        <v>32</v>
      </c>
      <c r="F29" s="66"/>
      <c r="G29" s="68"/>
      <c r="H29" s="53"/>
      <c r="I29" s="53"/>
      <c r="J29" s="53"/>
      <c r="K29" s="53"/>
      <c r="L29" s="54"/>
      <c r="M29" s="54"/>
      <c r="N29" s="54"/>
      <c r="O29" s="54"/>
      <c r="P29" s="54"/>
      <c r="Q29" s="54"/>
    </row>
    <row r="30" spans="1:17" x14ac:dyDescent="0.2">
      <c r="A30" s="47"/>
      <c r="B30" s="48"/>
      <c r="C30" s="65" t="s">
        <v>135</v>
      </c>
      <c r="D30" s="50" t="s">
        <v>59</v>
      </c>
      <c r="E30" s="51">
        <f>E28*0.05*F30</f>
        <v>1.7600000000000002</v>
      </c>
      <c r="F30" s="66">
        <v>1.1000000000000001</v>
      </c>
      <c r="G30" s="68"/>
      <c r="H30" s="53"/>
      <c r="I30" s="53"/>
      <c r="J30" s="53"/>
      <c r="K30" s="53"/>
      <c r="L30" s="54"/>
      <c r="M30" s="54"/>
      <c r="N30" s="54"/>
      <c r="O30" s="54"/>
      <c r="P30" s="54"/>
      <c r="Q30" s="54"/>
    </row>
    <row r="31" spans="1:17" x14ac:dyDescent="0.2">
      <c r="A31" s="47"/>
      <c r="B31" s="48"/>
      <c r="C31" s="65" t="s">
        <v>136</v>
      </c>
      <c r="D31" s="50" t="s">
        <v>59</v>
      </c>
      <c r="E31" s="51">
        <f>E28*0.05*F31</f>
        <v>1.7600000000000002</v>
      </c>
      <c r="F31" s="66">
        <v>1.1000000000000001</v>
      </c>
      <c r="G31" s="68"/>
      <c r="H31" s="53"/>
      <c r="I31" s="53"/>
      <c r="J31" s="53"/>
      <c r="K31" s="53"/>
      <c r="L31" s="54"/>
      <c r="M31" s="54"/>
      <c r="N31" s="54"/>
      <c r="O31" s="54"/>
      <c r="P31" s="54"/>
      <c r="Q31" s="54"/>
    </row>
    <row r="32" spans="1:17" x14ac:dyDescent="0.2">
      <c r="A32" s="47"/>
      <c r="B32" s="48"/>
      <c r="C32" s="65" t="s">
        <v>137</v>
      </c>
      <c r="D32" s="50" t="s">
        <v>59</v>
      </c>
      <c r="E32" s="51">
        <f>E28*0.1*F32</f>
        <v>3.5200000000000005</v>
      </c>
      <c r="F32" s="66">
        <v>1.1000000000000001</v>
      </c>
      <c r="G32" s="68"/>
      <c r="H32" s="53"/>
      <c r="I32" s="53"/>
      <c r="J32" s="53"/>
      <c r="K32" s="53"/>
      <c r="L32" s="54"/>
      <c r="M32" s="54"/>
      <c r="N32" s="54"/>
      <c r="O32" s="54"/>
      <c r="P32" s="54"/>
      <c r="Q32" s="54"/>
    </row>
    <row r="33" spans="1:245" x14ac:dyDescent="0.2">
      <c r="A33" s="47"/>
      <c r="B33" s="48"/>
      <c r="C33" s="65" t="s">
        <v>138</v>
      </c>
      <c r="D33" s="50" t="s">
        <v>32</v>
      </c>
      <c r="E33" s="51">
        <f>E28</f>
        <v>32</v>
      </c>
      <c r="F33" s="66"/>
      <c r="G33" s="53"/>
      <c r="H33" s="53"/>
      <c r="I33" s="53"/>
      <c r="J33" s="53"/>
      <c r="K33" s="53"/>
      <c r="L33" s="54"/>
      <c r="M33" s="54"/>
      <c r="N33" s="54"/>
      <c r="O33" s="54"/>
      <c r="P33" s="54"/>
      <c r="Q33" s="54"/>
    </row>
    <row r="34" spans="1:245" x14ac:dyDescent="0.2">
      <c r="A34" s="47"/>
      <c r="B34" s="48"/>
      <c r="C34" s="65" t="s">
        <v>139</v>
      </c>
      <c r="D34" s="50" t="s">
        <v>27</v>
      </c>
      <c r="E34" s="51">
        <v>46</v>
      </c>
      <c r="F34" s="66">
        <v>1.05</v>
      </c>
      <c r="G34" s="53"/>
      <c r="H34" s="53"/>
      <c r="I34" s="53"/>
      <c r="J34" s="53"/>
      <c r="K34" s="53"/>
      <c r="L34" s="54"/>
      <c r="M34" s="54"/>
      <c r="N34" s="54"/>
      <c r="O34" s="54"/>
      <c r="P34" s="54"/>
      <c r="Q34" s="54"/>
    </row>
    <row r="35" spans="1:245" x14ac:dyDescent="0.2">
      <c r="A35" s="47"/>
      <c r="B35" s="48"/>
      <c r="C35" s="69" t="s">
        <v>60</v>
      </c>
      <c r="D35" s="47" t="s">
        <v>59</v>
      </c>
      <c r="E35" s="70">
        <f>ROUNDUP(E34*F35,2)</f>
        <v>1.84</v>
      </c>
      <c r="F35" s="66">
        <v>0.04</v>
      </c>
      <c r="G35" s="53"/>
      <c r="H35" s="53"/>
      <c r="I35" s="53"/>
      <c r="J35" s="53"/>
      <c r="K35" s="53"/>
      <c r="L35" s="54"/>
      <c r="M35" s="54"/>
      <c r="N35" s="54"/>
      <c r="O35" s="54"/>
      <c r="P35" s="54"/>
      <c r="Q35" s="54"/>
    </row>
    <row r="36" spans="1:245" x14ac:dyDescent="0.2">
      <c r="A36" s="47">
        <f>IF(COUNTBLANK(B36)=1," ",COUNTA($B$13:B36))</f>
        <v>9</v>
      </c>
      <c r="B36" s="48" t="s">
        <v>25</v>
      </c>
      <c r="C36" s="65" t="s">
        <v>195</v>
      </c>
      <c r="D36" s="50" t="s">
        <v>32</v>
      </c>
      <c r="E36" s="51">
        <v>28</v>
      </c>
      <c r="F36" s="66"/>
      <c r="G36" s="53"/>
      <c r="H36" s="57"/>
      <c r="I36" s="53"/>
      <c r="J36" s="53"/>
      <c r="K36" s="53"/>
      <c r="L36" s="54"/>
      <c r="M36" s="54"/>
      <c r="N36" s="54"/>
      <c r="O36" s="54"/>
      <c r="P36" s="54"/>
      <c r="Q36" s="54"/>
    </row>
    <row r="37" spans="1:245" x14ac:dyDescent="0.2">
      <c r="A37" s="47">
        <f>IF(COUNTBLANK(B37)=1," ",COUNTA($B$13:B37))</f>
        <v>10</v>
      </c>
      <c r="B37" s="48" t="s">
        <v>25</v>
      </c>
      <c r="C37" s="69" t="s">
        <v>295</v>
      </c>
      <c r="D37" s="47" t="s">
        <v>27</v>
      </c>
      <c r="E37" s="70">
        <f>apjomi!V12</f>
        <v>98</v>
      </c>
      <c r="F37" s="66"/>
      <c r="G37" s="53"/>
      <c r="H37" s="57"/>
      <c r="I37" s="53"/>
      <c r="J37" s="53"/>
      <c r="K37" s="53"/>
      <c r="L37" s="54"/>
      <c r="M37" s="54"/>
      <c r="N37" s="54"/>
      <c r="O37" s="54"/>
      <c r="P37" s="54"/>
      <c r="Q37" s="54"/>
    </row>
    <row r="38" spans="1:245" x14ac:dyDescent="0.2">
      <c r="A38" s="47">
        <f>IF(COUNTBLANK(B38)=1," ",COUNTA($B$13:B38))</f>
        <v>11</v>
      </c>
      <c r="B38" s="48" t="s">
        <v>25</v>
      </c>
      <c r="C38" s="69" t="s">
        <v>61</v>
      </c>
      <c r="D38" s="47" t="s">
        <v>32</v>
      </c>
      <c r="E38" s="70">
        <f>E28</f>
        <v>32</v>
      </c>
      <c r="F38" s="66"/>
      <c r="G38" s="71"/>
      <c r="H38" s="57"/>
      <c r="I38" s="71"/>
      <c r="J38" s="71"/>
      <c r="K38" s="71"/>
      <c r="L38" s="54"/>
      <c r="M38" s="54"/>
      <c r="N38" s="54"/>
      <c r="O38" s="54"/>
      <c r="P38" s="54"/>
      <c r="Q38" s="54"/>
    </row>
    <row r="39" spans="1:245" x14ac:dyDescent="0.2">
      <c r="A39" s="47" t="str">
        <f>IF(COUNTBLANK(B39)=1," ",COUNTA($B$13:B39))</f>
        <v xml:space="preserve"> </v>
      </c>
      <c r="B39" s="47"/>
      <c r="C39" s="69" t="s">
        <v>62</v>
      </c>
      <c r="D39" s="70" t="s">
        <v>59</v>
      </c>
      <c r="E39" s="70">
        <f>E38*F39</f>
        <v>10.24</v>
      </c>
      <c r="F39" s="66">
        <v>0.32</v>
      </c>
      <c r="G39" s="53"/>
      <c r="H39" s="53"/>
      <c r="I39" s="53"/>
      <c r="J39" s="53"/>
      <c r="K39" s="53"/>
      <c r="L39" s="54"/>
      <c r="M39" s="54"/>
      <c r="N39" s="54"/>
      <c r="O39" s="54"/>
      <c r="P39" s="54"/>
      <c r="Q39" s="54"/>
    </row>
    <row r="40" spans="1:245" x14ac:dyDescent="0.2">
      <c r="A40" s="47">
        <f>IF(COUNTBLANK(B40)=1," ",COUNTA($B$13:B40))</f>
        <v>12</v>
      </c>
      <c r="B40" s="48" t="s">
        <v>25</v>
      </c>
      <c r="C40" s="69" t="s">
        <v>63</v>
      </c>
      <c r="D40" s="47" t="s">
        <v>32</v>
      </c>
      <c r="E40" s="70">
        <f>E38</f>
        <v>32</v>
      </c>
      <c r="F40" s="66"/>
      <c r="G40" s="53"/>
      <c r="H40" s="57"/>
      <c r="I40" s="53"/>
      <c r="J40" s="53"/>
      <c r="K40" s="53"/>
      <c r="L40" s="54"/>
      <c r="M40" s="54"/>
      <c r="N40" s="54"/>
      <c r="O40" s="54"/>
      <c r="P40" s="54"/>
      <c r="Q40" s="54"/>
    </row>
    <row r="41" spans="1:245" x14ac:dyDescent="0.2">
      <c r="A41" s="47" t="str">
        <f>IF(COUNTBLANK(B41)=1," ",COUNTA($B$13:B41))</f>
        <v xml:space="preserve"> </v>
      </c>
      <c r="B41" s="47"/>
      <c r="C41" s="69" t="s">
        <v>64</v>
      </c>
      <c r="D41" s="47" t="s">
        <v>41</v>
      </c>
      <c r="E41" s="70">
        <f>E40*F41</f>
        <v>0.70399999999999996</v>
      </c>
      <c r="F41" s="66">
        <v>2.1999999999999999E-2</v>
      </c>
      <c r="G41" s="58"/>
      <c r="H41" s="58"/>
      <c r="I41" s="58"/>
      <c r="J41" s="58"/>
      <c r="K41" s="58"/>
      <c r="L41" s="54"/>
      <c r="M41" s="54"/>
      <c r="N41" s="54"/>
      <c r="O41" s="54"/>
      <c r="P41" s="54"/>
      <c r="Q41" s="54"/>
    </row>
    <row r="42" spans="1:245" ht="22.5" x14ac:dyDescent="0.2">
      <c r="A42" s="31"/>
      <c r="C42" s="340" t="s">
        <v>156</v>
      </c>
      <c r="D42" s="341"/>
      <c r="E42" s="342"/>
      <c r="F42" s="342"/>
      <c r="G42" s="343"/>
      <c r="H42" s="343"/>
      <c r="I42" s="343"/>
      <c r="J42" s="343"/>
      <c r="K42" s="343"/>
      <c r="M42" s="344"/>
      <c r="N42" s="344"/>
      <c r="O42" s="344"/>
      <c r="P42" s="344"/>
      <c r="Q42" s="344"/>
    </row>
    <row r="43" spans="1:245" s="26" customFormat="1" x14ac:dyDescent="0.2">
      <c r="A43" s="31" t="str">
        <f>IF(COUNTBLANK(I43)=1," ",COUNTA($I43:I$161))</f>
        <v xml:space="preserve"> </v>
      </c>
      <c r="B43" s="27"/>
      <c r="C43" s="345"/>
      <c r="D43" s="345"/>
      <c r="E43" s="345"/>
      <c r="F43" s="345"/>
      <c r="G43" s="345"/>
      <c r="H43" s="345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  <c r="AA43" s="27"/>
      <c r="AB43" s="27"/>
      <c r="AC43" s="27"/>
      <c r="AD43" s="27"/>
      <c r="AE43" s="27"/>
      <c r="AF43" s="27"/>
      <c r="AG43" s="27"/>
      <c r="AH43" s="27"/>
      <c r="AI43" s="27"/>
      <c r="AJ43" s="27"/>
      <c r="AK43" s="27"/>
      <c r="AL43" s="27"/>
      <c r="AM43" s="27"/>
      <c r="AN43" s="27"/>
      <c r="AO43" s="27"/>
      <c r="AP43" s="27"/>
      <c r="AQ43" s="27"/>
      <c r="AR43" s="27"/>
      <c r="AS43" s="27"/>
      <c r="AT43" s="27"/>
      <c r="AU43" s="27"/>
      <c r="AV43" s="27"/>
      <c r="AW43" s="27"/>
      <c r="AX43" s="27"/>
      <c r="AY43" s="27"/>
      <c r="AZ43" s="27"/>
      <c r="BA43" s="27"/>
      <c r="BB43" s="27"/>
      <c r="BC43" s="27"/>
      <c r="BD43" s="27"/>
      <c r="BE43" s="27"/>
      <c r="BF43" s="27"/>
      <c r="BG43" s="27"/>
      <c r="BH43" s="27"/>
      <c r="BI43" s="27"/>
      <c r="BJ43" s="27"/>
      <c r="BK43" s="27"/>
      <c r="BL43" s="27"/>
      <c r="BM43" s="27"/>
      <c r="BN43" s="27"/>
      <c r="BO43" s="27"/>
      <c r="BP43" s="27"/>
      <c r="BQ43" s="27"/>
      <c r="BR43" s="27"/>
      <c r="BS43" s="27"/>
      <c r="BT43" s="27"/>
      <c r="BU43" s="27"/>
      <c r="BV43" s="27"/>
      <c r="BW43" s="27"/>
      <c r="BX43" s="27"/>
      <c r="BY43" s="27"/>
      <c r="BZ43" s="27"/>
      <c r="CA43" s="27"/>
      <c r="CB43" s="27"/>
      <c r="CC43" s="27"/>
      <c r="CD43" s="27"/>
      <c r="CE43" s="27"/>
      <c r="CF43" s="27"/>
      <c r="CG43" s="27"/>
      <c r="CH43" s="27"/>
      <c r="CI43" s="27"/>
      <c r="CJ43" s="27"/>
      <c r="CK43" s="27"/>
      <c r="CL43" s="27"/>
      <c r="CM43" s="27"/>
      <c r="CN43" s="27"/>
      <c r="CO43" s="27"/>
      <c r="CP43" s="27"/>
      <c r="CQ43" s="27"/>
      <c r="CR43" s="27"/>
      <c r="CS43" s="27"/>
      <c r="CT43" s="27"/>
      <c r="CU43" s="27"/>
      <c r="CV43" s="27"/>
      <c r="CW43" s="27"/>
      <c r="CX43" s="27"/>
      <c r="CY43" s="27"/>
      <c r="CZ43" s="27"/>
      <c r="DA43" s="27"/>
      <c r="DB43" s="27"/>
      <c r="DC43" s="27"/>
      <c r="DD43" s="27"/>
      <c r="DE43" s="27"/>
      <c r="DF43" s="27"/>
      <c r="DG43" s="27"/>
      <c r="DH43" s="27"/>
      <c r="DI43" s="27"/>
      <c r="DJ43" s="27"/>
      <c r="DK43" s="27"/>
      <c r="DL43" s="27"/>
      <c r="DM43" s="27"/>
      <c r="DN43" s="27"/>
      <c r="DO43" s="27"/>
      <c r="DP43" s="27"/>
      <c r="DQ43" s="27"/>
      <c r="DR43" s="27"/>
      <c r="DS43" s="27"/>
      <c r="DT43" s="27"/>
      <c r="DU43" s="27"/>
      <c r="DV43" s="27"/>
      <c r="DW43" s="27"/>
      <c r="DX43" s="27"/>
      <c r="DY43" s="27"/>
      <c r="DZ43" s="27"/>
      <c r="EA43" s="27"/>
      <c r="EB43" s="27"/>
      <c r="EC43" s="27"/>
      <c r="ED43" s="27"/>
      <c r="EE43" s="27"/>
      <c r="EF43" s="27"/>
      <c r="EG43" s="27"/>
      <c r="EH43" s="27"/>
      <c r="EI43" s="27"/>
      <c r="EJ43" s="27"/>
      <c r="EK43" s="27"/>
      <c r="EL43" s="27"/>
      <c r="EM43" s="27"/>
      <c r="EN43" s="27"/>
      <c r="EO43" s="27"/>
      <c r="EP43" s="27"/>
      <c r="EQ43" s="27"/>
      <c r="ER43" s="27"/>
      <c r="ES43" s="27"/>
      <c r="ET43" s="27"/>
      <c r="EU43" s="27"/>
      <c r="EV43" s="27"/>
      <c r="EW43" s="27"/>
      <c r="EX43" s="27"/>
      <c r="EY43" s="27"/>
      <c r="EZ43" s="27"/>
      <c r="FA43" s="27"/>
      <c r="FB43" s="27"/>
      <c r="FC43" s="27"/>
      <c r="FD43" s="27"/>
      <c r="FE43" s="27"/>
      <c r="FF43" s="27"/>
      <c r="FG43" s="27"/>
      <c r="FH43" s="27"/>
      <c r="FI43" s="27"/>
      <c r="FJ43" s="27"/>
      <c r="FK43" s="27"/>
      <c r="FL43" s="27"/>
      <c r="FM43" s="27"/>
      <c r="FN43" s="27"/>
      <c r="FO43" s="27"/>
      <c r="FP43" s="27"/>
      <c r="FQ43" s="27"/>
      <c r="FR43" s="27"/>
      <c r="FS43" s="27"/>
      <c r="FT43" s="27"/>
      <c r="FU43" s="27"/>
      <c r="FV43" s="27"/>
      <c r="FW43" s="27"/>
      <c r="FX43" s="27"/>
      <c r="FY43" s="27"/>
      <c r="FZ43" s="27"/>
      <c r="GA43" s="27"/>
      <c r="GB43" s="27"/>
      <c r="GC43" s="27"/>
      <c r="GD43" s="27"/>
      <c r="GE43" s="27"/>
      <c r="GF43" s="27"/>
      <c r="GG43" s="27"/>
      <c r="GH43" s="27"/>
      <c r="GI43" s="27"/>
      <c r="GJ43" s="27"/>
      <c r="GK43" s="27"/>
      <c r="GL43" s="27"/>
      <c r="GM43" s="27"/>
      <c r="GN43" s="27"/>
      <c r="GO43" s="27"/>
      <c r="GP43" s="27"/>
      <c r="GQ43" s="27"/>
      <c r="GR43" s="27"/>
      <c r="GS43" s="27"/>
      <c r="GT43" s="27"/>
      <c r="GU43" s="27"/>
      <c r="GV43" s="27"/>
      <c r="GW43" s="27"/>
      <c r="GX43" s="27"/>
      <c r="GY43" s="27"/>
      <c r="GZ43" s="27"/>
      <c r="HA43" s="27"/>
      <c r="HB43" s="27"/>
      <c r="HC43" s="27"/>
      <c r="HD43" s="27"/>
      <c r="HE43" s="27"/>
      <c r="HF43" s="27"/>
      <c r="HG43" s="27"/>
      <c r="HH43" s="27"/>
      <c r="HI43" s="27"/>
      <c r="HJ43" s="27"/>
      <c r="HK43" s="27"/>
      <c r="HL43" s="27"/>
      <c r="HM43" s="27"/>
      <c r="HN43" s="27"/>
      <c r="HO43" s="27"/>
      <c r="HP43" s="27"/>
      <c r="HQ43" s="27"/>
      <c r="HR43" s="27"/>
      <c r="HS43" s="27"/>
      <c r="HT43" s="27"/>
      <c r="HU43" s="27"/>
      <c r="HV43" s="27"/>
      <c r="HW43" s="27"/>
      <c r="HX43" s="27"/>
      <c r="HY43" s="27"/>
      <c r="HZ43" s="27"/>
      <c r="IA43" s="27"/>
      <c r="IB43" s="27"/>
      <c r="IC43" s="27"/>
      <c r="ID43" s="27"/>
      <c r="IE43" s="27"/>
      <c r="IF43" s="27"/>
      <c r="IG43" s="27"/>
      <c r="IH43" s="27"/>
      <c r="II43" s="27"/>
      <c r="IJ43" s="27"/>
      <c r="IK43" s="27"/>
    </row>
    <row r="44" spans="1:245" s="26" customFormat="1" x14ac:dyDescent="0.2">
      <c r="A44" s="27"/>
      <c r="B44" s="27"/>
      <c r="C44" s="346" t="str">
        <f>[3]KPDV!$B$31</f>
        <v>Sastādīja:</v>
      </c>
      <c r="D44" s="347"/>
      <c r="E44" s="348"/>
      <c r="F44" s="348"/>
      <c r="G44" s="345"/>
      <c r="H44" s="345"/>
      <c r="I44" s="27"/>
      <c r="J44" s="27"/>
      <c r="K44" s="27"/>
      <c r="L44" s="27"/>
      <c r="M44" s="27"/>
      <c r="N44" s="27"/>
      <c r="O44" s="27"/>
      <c r="P44" s="27"/>
      <c r="Q44" s="27"/>
      <c r="R44" s="36"/>
      <c r="S44" s="36"/>
      <c r="T44" s="36"/>
      <c r="U44" s="36"/>
      <c r="V44" s="36"/>
      <c r="W44" s="36"/>
      <c r="X44" s="36"/>
      <c r="Y44" s="36"/>
      <c r="Z44" s="36"/>
      <c r="AA44" s="36"/>
      <c r="AB44" s="36"/>
      <c r="AC44" s="36"/>
      <c r="AD44" s="36"/>
      <c r="AE44" s="36"/>
      <c r="AF44" s="36"/>
      <c r="AG44" s="36"/>
      <c r="AH44" s="36"/>
      <c r="AI44" s="36"/>
      <c r="AJ44" s="36"/>
      <c r="AK44" s="36"/>
      <c r="AL44" s="36"/>
      <c r="AM44" s="36"/>
      <c r="AN44" s="36"/>
      <c r="AO44" s="36"/>
      <c r="AP44" s="36"/>
      <c r="AQ44" s="36"/>
      <c r="AR44" s="36"/>
      <c r="AS44" s="36"/>
      <c r="AT44" s="36"/>
      <c r="AU44" s="36"/>
      <c r="AV44" s="36"/>
      <c r="AW44" s="36"/>
      <c r="AX44" s="36"/>
      <c r="AY44" s="36"/>
      <c r="AZ44" s="36"/>
      <c r="BA44" s="36"/>
      <c r="BB44" s="36"/>
      <c r="BC44" s="36"/>
      <c r="BD44" s="36"/>
      <c r="BE44" s="36"/>
      <c r="BF44" s="36"/>
      <c r="BG44" s="36"/>
      <c r="BH44" s="36"/>
      <c r="BI44" s="36"/>
      <c r="BJ44" s="36"/>
      <c r="BK44" s="36"/>
      <c r="BL44" s="36"/>
      <c r="BM44" s="36"/>
      <c r="BN44" s="36"/>
      <c r="BO44" s="36"/>
      <c r="BP44" s="36"/>
      <c r="BQ44" s="36"/>
      <c r="BR44" s="36"/>
      <c r="BS44" s="36"/>
      <c r="BT44" s="36"/>
      <c r="BU44" s="36"/>
      <c r="BV44" s="36"/>
      <c r="BW44" s="36"/>
      <c r="BX44" s="36"/>
      <c r="BY44" s="36"/>
      <c r="BZ44" s="36"/>
      <c r="CA44" s="36"/>
      <c r="CB44" s="36"/>
      <c r="CC44" s="36"/>
      <c r="CD44" s="36"/>
      <c r="CE44" s="36"/>
      <c r="CF44" s="36"/>
      <c r="CG44" s="36"/>
      <c r="CH44" s="36"/>
      <c r="CI44" s="36"/>
      <c r="CJ44" s="36"/>
      <c r="CK44" s="36"/>
      <c r="CL44" s="36"/>
      <c r="CM44" s="36"/>
      <c r="CN44" s="36"/>
      <c r="CO44" s="36"/>
      <c r="CP44" s="36"/>
      <c r="CQ44" s="36"/>
      <c r="CR44" s="36"/>
      <c r="CS44" s="36"/>
      <c r="CT44" s="36"/>
      <c r="CU44" s="36"/>
      <c r="CV44" s="36"/>
      <c r="CW44" s="36"/>
      <c r="CX44" s="36"/>
      <c r="CY44" s="36"/>
      <c r="CZ44" s="36"/>
      <c r="DA44" s="36"/>
      <c r="DB44" s="36"/>
      <c r="DC44" s="36"/>
      <c r="DD44" s="36"/>
      <c r="DE44" s="36"/>
      <c r="DF44" s="36"/>
      <c r="DG44" s="36"/>
      <c r="DH44" s="36"/>
      <c r="DI44" s="36"/>
      <c r="DJ44" s="36"/>
      <c r="DK44" s="36"/>
      <c r="DL44" s="36"/>
      <c r="DM44" s="36"/>
      <c r="DN44" s="36"/>
      <c r="DO44" s="36"/>
      <c r="DP44" s="36"/>
      <c r="DQ44" s="36"/>
      <c r="DR44" s="36"/>
      <c r="DS44" s="36"/>
      <c r="DT44" s="36"/>
      <c r="DU44" s="36"/>
      <c r="DV44" s="36"/>
      <c r="DW44" s="36"/>
      <c r="DX44" s="36"/>
      <c r="DY44" s="36"/>
      <c r="DZ44" s="36"/>
      <c r="EA44" s="36"/>
      <c r="EB44" s="36"/>
      <c r="EC44" s="36"/>
      <c r="ED44" s="36"/>
      <c r="EE44" s="36"/>
      <c r="EF44" s="36"/>
      <c r="EG44" s="36"/>
      <c r="EH44" s="36"/>
      <c r="EI44" s="36"/>
      <c r="EJ44" s="36"/>
      <c r="EK44" s="36"/>
      <c r="EL44" s="36"/>
      <c r="EM44" s="36"/>
      <c r="EN44" s="36"/>
      <c r="EO44" s="36"/>
      <c r="EP44" s="36"/>
      <c r="EQ44" s="36"/>
      <c r="ER44" s="36"/>
      <c r="ES44" s="36"/>
      <c r="ET44" s="36"/>
      <c r="EU44" s="36"/>
      <c r="EV44" s="36"/>
      <c r="EW44" s="36"/>
      <c r="EX44" s="36"/>
      <c r="EY44" s="36"/>
      <c r="EZ44" s="36"/>
      <c r="FA44" s="36"/>
      <c r="FB44" s="36"/>
      <c r="FC44" s="36"/>
      <c r="FD44" s="36"/>
      <c r="FE44" s="36"/>
      <c r="FF44" s="36"/>
      <c r="FG44" s="36"/>
      <c r="FH44" s="36"/>
      <c r="FI44" s="36"/>
      <c r="FJ44" s="36"/>
      <c r="FK44" s="36"/>
      <c r="FL44" s="36"/>
      <c r="FM44" s="36"/>
      <c r="FN44" s="36"/>
      <c r="FO44" s="36"/>
      <c r="FP44" s="36"/>
      <c r="FQ44" s="36"/>
      <c r="FR44" s="36"/>
      <c r="FS44" s="36"/>
      <c r="FT44" s="36"/>
      <c r="FU44" s="36"/>
      <c r="FV44" s="36"/>
      <c r="FW44" s="36"/>
      <c r="FX44" s="36"/>
      <c r="FY44" s="36"/>
      <c r="FZ44" s="36"/>
      <c r="GA44" s="36"/>
      <c r="GB44" s="36"/>
      <c r="GC44" s="36"/>
      <c r="GD44" s="36"/>
      <c r="GE44" s="36"/>
      <c r="GF44" s="36"/>
      <c r="GG44" s="36"/>
      <c r="GH44" s="36"/>
      <c r="GI44" s="36"/>
      <c r="GJ44" s="36"/>
      <c r="GK44" s="36"/>
      <c r="GL44" s="36"/>
      <c r="GM44" s="36"/>
      <c r="GN44" s="36"/>
      <c r="GO44" s="36"/>
      <c r="GP44" s="36"/>
      <c r="GQ44" s="36"/>
      <c r="GR44" s="36"/>
      <c r="GS44" s="36"/>
      <c r="GT44" s="36"/>
      <c r="GU44" s="36"/>
      <c r="GV44" s="36"/>
      <c r="GW44" s="36"/>
      <c r="GX44" s="36"/>
      <c r="GY44" s="36"/>
      <c r="GZ44" s="36"/>
      <c r="HA44" s="36"/>
      <c r="HB44" s="36"/>
      <c r="HC44" s="36"/>
      <c r="HD44" s="36"/>
      <c r="HE44" s="36"/>
      <c r="HF44" s="36"/>
      <c r="HG44" s="36"/>
      <c r="HH44" s="36"/>
      <c r="HI44" s="36"/>
      <c r="HJ44" s="36"/>
      <c r="HK44" s="36"/>
      <c r="HL44" s="36"/>
      <c r="HM44" s="36"/>
      <c r="HN44" s="36"/>
      <c r="HO44" s="36"/>
      <c r="HP44" s="36"/>
      <c r="HQ44" s="36"/>
      <c r="HR44" s="36"/>
      <c r="HS44" s="36"/>
      <c r="HT44" s="36"/>
      <c r="HU44" s="36"/>
      <c r="HV44" s="36"/>
      <c r="HW44" s="36"/>
      <c r="HX44" s="36"/>
      <c r="HY44" s="36"/>
      <c r="HZ44" s="36"/>
      <c r="IA44" s="36"/>
      <c r="IB44" s="36"/>
      <c r="IC44" s="36"/>
      <c r="ID44" s="36"/>
      <c r="IE44" s="36"/>
      <c r="IF44" s="36"/>
      <c r="IG44" s="36"/>
      <c r="IH44" s="36"/>
      <c r="II44" s="36"/>
      <c r="IJ44" s="36"/>
      <c r="IK44" s="27"/>
    </row>
    <row r="45" spans="1:245" s="26" customFormat="1" x14ac:dyDescent="0.2">
      <c r="A45" s="27"/>
      <c r="B45" s="27"/>
      <c r="C45" s="346" t="str">
        <f>[3]KPDV!$B$32</f>
        <v>Tāme sastādīta</v>
      </c>
      <c r="D45" s="123"/>
      <c r="E45" s="278"/>
      <c r="F45" s="278"/>
      <c r="G45" s="345"/>
      <c r="H45" s="345"/>
      <c r="I45" s="27"/>
      <c r="J45" s="27"/>
      <c r="K45" s="27"/>
      <c r="L45" s="27"/>
      <c r="M45" s="27"/>
      <c r="N45" s="27"/>
      <c r="O45" s="27"/>
      <c r="P45" s="27"/>
      <c r="Q45" s="27"/>
      <c r="R45" s="75"/>
      <c r="S45" s="75"/>
      <c r="T45" s="75"/>
      <c r="U45" s="75"/>
      <c r="V45" s="75"/>
      <c r="W45" s="75"/>
      <c r="X45" s="75"/>
      <c r="Y45" s="75"/>
      <c r="Z45" s="75"/>
      <c r="AA45" s="75"/>
      <c r="AB45" s="75"/>
      <c r="AC45" s="75"/>
      <c r="AD45" s="75"/>
      <c r="AE45" s="75"/>
      <c r="AF45" s="75"/>
      <c r="AG45" s="75"/>
      <c r="AH45" s="75"/>
      <c r="AI45" s="75"/>
      <c r="AJ45" s="75"/>
      <c r="AK45" s="75"/>
      <c r="AL45" s="75"/>
      <c r="AM45" s="75"/>
      <c r="AN45" s="75"/>
      <c r="AO45" s="75"/>
      <c r="AP45" s="75"/>
      <c r="AQ45" s="75"/>
      <c r="AR45" s="75"/>
      <c r="AS45" s="75"/>
      <c r="AT45" s="75"/>
      <c r="AU45" s="75"/>
      <c r="AV45" s="75"/>
      <c r="AW45" s="75"/>
      <c r="AX45" s="75"/>
      <c r="AY45" s="75"/>
      <c r="AZ45" s="75"/>
      <c r="BA45" s="75"/>
      <c r="BB45" s="75"/>
      <c r="BC45" s="75"/>
      <c r="BD45" s="75"/>
      <c r="BE45" s="75"/>
      <c r="BF45" s="75"/>
      <c r="BG45" s="75"/>
      <c r="BH45" s="75"/>
      <c r="BI45" s="75"/>
      <c r="BJ45" s="75"/>
      <c r="BK45" s="75"/>
      <c r="BL45" s="75"/>
      <c r="BM45" s="75"/>
      <c r="BN45" s="75"/>
      <c r="BO45" s="75"/>
      <c r="BP45" s="75"/>
      <c r="BQ45" s="75"/>
      <c r="BR45" s="75"/>
      <c r="BS45" s="75"/>
      <c r="BT45" s="75"/>
      <c r="BU45" s="75"/>
      <c r="BV45" s="75"/>
      <c r="BW45" s="75"/>
      <c r="BX45" s="75"/>
      <c r="BY45" s="75"/>
      <c r="BZ45" s="75"/>
      <c r="CA45" s="75"/>
      <c r="CB45" s="75"/>
      <c r="CC45" s="75"/>
      <c r="CD45" s="75"/>
      <c r="CE45" s="75"/>
      <c r="CF45" s="75"/>
      <c r="CG45" s="75"/>
      <c r="CH45" s="75"/>
      <c r="CI45" s="75"/>
      <c r="CJ45" s="75"/>
      <c r="CK45" s="75"/>
      <c r="CL45" s="75"/>
      <c r="CM45" s="75"/>
      <c r="CN45" s="75"/>
      <c r="CO45" s="75"/>
      <c r="CP45" s="75"/>
      <c r="CQ45" s="75"/>
      <c r="CR45" s="75"/>
      <c r="CS45" s="75"/>
      <c r="CT45" s="75"/>
      <c r="CU45" s="75"/>
      <c r="CV45" s="75"/>
      <c r="CW45" s="75"/>
      <c r="CX45" s="75"/>
      <c r="CY45" s="75"/>
      <c r="CZ45" s="75"/>
      <c r="DA45" s="75"/>
      <c r="DB45" s="75"/>
      <c r="DC45" s="75"/>
      <c r="DD45" s="75"/>
      <c r="DE45" s="75"/>
      <c r="DF45" s="75"/>
      <c r="DG45" s="75"/>
      <c r="DH45" s="75"/>
      <c r="DI45" s="75"/>
      <c r="DJ45" s="75"/>
      <c r="DK45" s="75"/>
      <c r="DL45" s="75"/>
      <c r="DM45" s="75"/>
      <c r="DN45" s="75"/>
      <c r="DO45" s="75"/>
      <c r="DP45" s="75"/>
      <c r="DQ45" s="75"/>
      <c r="DR45" s="75"/>
      <c r="DS45" s="75"/>
      <c r="DT45" s="75"/>
      <c r="DU45" s="75"/>
      <c r="DV45" s="75"/>
      <c r="DW45" s="75"/>
      <c r="DX45" s="75"/>
      <c r="DY45" s="75"/>
      <c r="DZ45" s="75"/>
      <c r="EA45" s="75"/>
      <c r="EB45" s="75"/>
      <c r="EC45" s="75"/>
      <c r="ED45" s="75"/>
      <c r="EE45" s="75"/>
      <c r="EF45" s="75"/>
      <c r="EG45" s="75"/>
      <c r="EH45" s="75"/>
      <c r="EI45" s="75"/>
      <c r="EJ45" s="75"/>
      <c r="EK45" s="75"/>
      <c r="EL45" s="75"/>
      <c r="EM45" s="75"/>
      <c r="EN45" s="75"/>
      <c r="EO45" s="75"/>
      <c r="EP45" s="75"/>
      <c r="EQ45" s="75"/>
      <c r="ER45" s="75"/>
      <c r="ES45" s="75"/>
      <c r="ET45" s="75"/>
      <c r="EU45" s="75"/>
      <c r="EV45" s="75"/>
      <c r="EW45" s="75"/>
      <c r="EX45" s="75"/>
      <c r="EY45" s="75"/>
      <c r="EZ45" s="75"/>
      <c r="FA45" s="75"/>
      <c r="FB45" s="75"/>
      <c r="FC45" s="75"/>
      <c r="FD45" s="75"/>
      <c r="FE45" s="75"/>
      <c r="FF45" s="75"/>
      <c r="FG45" s="75"/>
      <c r="FH45" s="75"/>
      <c r="FI45" s="75"/>
      <c r="FJ45" s="75"/>
      <c r="FK45" s="75"/>
      <c r="FL45" s="75"/>
      <c r="FM45" s="75"/>
      <c r="FN45" s="75"/>
      <c r="FO45" s="75"/>
      <c r="FP45" s="75"/>
      <c r="FQ45" s="75"/>
      <c r="FR45" s="75"/>
      <c r="FS45" s="75"/>
      <c r="FT45" s="75"/>
      <c r="FU45" s="75"/>
      <c r="FV45" s="75"/>
      <c r="FW45" s="75"/>
      <c r="FX45" s="75"/>
      <c r="FY45" s="75"/>
      <c r="FZ45" s="75"/>
      <c r="GA45" s="75"/>
      <c r="GB45" s="75"/>
      <c r="GC45" s="75"/>
      <c r="GD45" s="75"/>
      <c r="GE45" s="75"/>
      <c r="GF45" s="75"/>
      <c r="GG45" s="75"/>
      <c r="GH45" s="75"/>
      <c r="GI45" s="75"/>
      <c r="GJ45" s="75"/>
      <c r="GK45" s="75"/>
      <c r="GL45" s="75"/>
      <c r="GM45" s="75"/>
      <c r="GN45" s="75"/>
      <c r="GO45" s="75"/>
      <c r="GP45" s="75"/>
      <c r="GQ45" s="75"/>
      <c r="GR45" s="75"/>
      <c r="GS45" s="75"/>
      <c r="GT45" s="75"/>
      <c r="GU45" s="75"/>
      <c r="GV45" s="75"/>
      <c r="GW45" s="75"/>
      <c r="GX45" s="75"/>
      <c r="GY45" s="75"/>
      <c r="GZ45" s="75"/>
      <c r="HA45" s="75"/>
      <c r="HB45" s="75"/>
      <c r="HC45" s="75"/>
      <c r="HD45" s="75"/>
      <c r="HE45" s="75"/>
      <c r="HF45" s="75"/>
      <c r="HG45" s="75"/>
      <c r="HH45" s="75"/>
      <c r="HI45" s="75"/>
      <c r="HJ45" s="75"/>
      <c r="HK45" s="75"/>
      <c r="HL45" s="75"/>
      <c r="HM45" s="75"/>
      <c r="HN45" s="75"/>
      <c r="HO45" s="75"/>
      <c r="HP45" s="75"/>
      <c r="HQ45" s="75"/>
      <c r="HR45" s="75"/>
      <c r="HS45" s="75"/>
      <c r="HT45" s="75"/>
      <c r="HU45" s="75"/>
      <c r="HV45" s="75"/>
      <c r="HW45" s="75"/>
      <c r="HX45" s="75"/>
      <c r="HY45" s="75"/>
      <c r="HZ45" s="75"/>
      <c r="IA45" s="75"/>
      <c r="IB45" s="75"/>
      <c r="IC45" s="75"/>
      <c r="ID45" s="75"/>
      <c r="IE45" s="75"/>
      <c r="IF45" s="75"/>
      <c r="IG45" s="75"/>
      <c r="IH45" s="75"/>
      <c r="II45" s="75"/>
      <c r="IJ45" s="75"/>
      <c r="IK45" s="75"/>
    </row>
    <row r="46" spans="1:245" s="26" customFormat="1" x14ac:dyDescent="0.2">
      <c r="A46" s="27"/>
      <c r="B46" s="27"/>
      <c r="C46" s="346"/>
      <c r="D46" s="123"/>
      <c r="E46" s="345"/>
      <c r="F46" s="345"/>
      <c r="G46" s="345"/>
      <c r="H46" s="345"/>
      <c r="I46" s="345"/>
      <c r="J46" s="345"/>
      <c r="K46" s="345"/>
      <c r="L46" s="345"/>
      <c r="M46" s="345"/>
      <c r="N46" s="345"/>
      <c r="O46" s="345"/>
      <c r="P46" s="345"/>
      <c r="Q46" s="27"/>
      <c r="R46" s="75"/>
      <c r="S46" s="75"/>
      <c r="T46" s="75"/>
      <c r="U46" s="75"/>
      <c r="V46" s="75"/>
      <c r="W46" s="75"/>
      <c r="X46" s="75"/>
      <c r="Y46" s="75"/>
      <c r="Z46" s="75"/>
      <c r="AA46" s="75"/>
      <c r="AB46" s="75"/>
      <c r="AC46" s="75"/>
      <c r="AD46" s="75"/>
      <c r="AE46" s="75"/>
      <c r="AF46" s="75"/>
      <c r="AG46" s="75"/>
      <c r="AH46" s="75"/>
      <c r="AI46" s="75"/>
      <c r="AJ46" s="75"/>
      <c r="AK46" s="75"/>
      <c r="AL46" s="75"/>
      <c r="AM46" s="75"/>
      <c r="AN46" s="75"/>
      <c r="AO46" s="75"/>
      <c r="AP46" s="75"/>
      <c r="AQ46" s="75"/>
      <c r="AR46" s="75"/>
      <c r="AS46" s="75"/>
      <c r="AT46" s="75"/>
      <c r="AU46" s="75"/>
      <c r="AV46" s="75"/>
      <c r="AW46" s="75"/>
      <c r="AX46" s="75"/>
      <c r="AY46" s="75"/>
      <c r="AZ46" s="75"/>
      <c r="BA46" s="75"/>
      <c r="BB46" s="75"/>
      <c r="BC46" s="75"/>
      <c r="BD46" s="75"/>
      <c r="BE46" s="75"/>
      <c r="BF46" s="75"/>
      <c r="BG46" s="75"/>
      <c r="BH46" s="75"/>
      <c r="BI46" s="75"/>
      <c r="BJ46" s="75"/>
      <c r="BK46" s="75"/>
      <c r="BL46" s="75"/>
      <c r="BM46" s="75"/>
      <c r="BN46" s="75"/>
      <c r="BO46" s="75"/>
      <c r="BP46" s="75"/>
      <c r="BQ46" s="75"/>
      <c r="BR46" s="75"/>
      <c r="BS46" s="75"/>
      <c r="BT46" s="75"/>
      <c r="BU46" s="75"/>
      <c r="BV46" s="75"/>
      <c r="BW46" s="75"/>
      <c r="BX46" s="75"/>
      <c r="BY46" s="75"/>
      <c r="BZ46" s="75"/>
      <c r="CA46" s="75"/>
      <c r="CB46" s="75"/>
      <c r="CC46" s="75"/>
      <c r="CD46" s="75"/>
      <c r="CE46" s="75"/>
      <c r="CF46" s="75"/>
      <c r="CG46" s="75"/>
      <c r="CH46" s="75"/>
      <c r="CI46" s="75"/>
      <c r="CJ46" s="75"/>
      <c r="CK46" s="75"/>
      <c r="CL46" s="75"/>
      <c r="CM46" s="75"/>
      <c r="CN46" s="75"/>
      <c r="CO46" s="75"/>
      <c r="CP46" s="75"/>
      <c r="CQ46" s="75"/>
      <c r="CR46" s="75"/>
      <c r="CS46" s="75"/>
      <c r="CT46" s="75"/>
      <c r="CU46" s="75"/>
      <c r="CV46" s="75"/>
      <c r="CW46" s="75"/>
      <c r="CX46" s="75"/>
      <c r="CY46" s="75"/>
      <c r="CZ46" s="75"/>
      <c r="DA46" s="75"/>
      <c r="DB46" s="75"/>
      <c r="DC46" s="75"/>
      <c r="DD46" s="75"/>
      <c r="DE46" s="75"/>
      <c r="DF46" s="75"/>
      <c r="DG46" s="75"/>
      <c r="DH46" s="75"/>
      <c r="DI46" s="75"/>
      <c r="DJ46" s="75"/>
      <c r="DK46" s="75"/>
      <c r="DL46" s="75"/>
      <c r="DM46" s="75"/>
      <c r="DN46" s="75"/>
      <c r="DO46" s="75"/>
      <c r="DP46" s="75"/>
      <c r="DQ46" s="75"/>
      <c r="DR46" s="75"/>
      <c r="DS46" s="75"/>
      <c r="DT46" s="75"/>
      <c r="DU46" s="75"/>
      <c r="DV46" s="75"/>
      <c r="DW46" s="75"/>
      <c r="DX46" s="75"/>
      <c r="DY46" s="75"/>
      <c r="DZ46" s="75"/>
      <c r="EA46" s="75"/>
      <c r="EB46" s="75"/>
      <c r="EC46" s="75"/>
      <c r="ED46" s="75"/>
      <c r="EE46" s="75"/>
      <c r="EF46" s="75"/>
      <c r="EG46" s="75"/>
      <c r="EH46" s="75"/>
      <c r="EI46" s="75"/>
      <c r="EJ46" s="75"/>
      <c r="EK46" s="75"/>
      <c r="EL46" s="75"/>
      <c r="EM46" s="75"/>
      <c r="EN46" s="75"/>
      <c r="EO46" s="75"/>
      <c r="EP46" s="75"/>
      <c r="EQ46" s="75"/>
      <c r="ER46" s="75"/>
      <c r="ES46" s="75"/>
      <c r="ET46" s="75"/>
      <c r="EU46" s="75"/>
      <c r="EV46" s="75"/>
      <c r="EW46" s="75"/>
      <c r="EX46" s="75"/>
      <c r="EY46" s="75"/>
      <c r="EZ46" s="75"/>
      <c r="FA46" s="75"/>
      <c r="FB46" s="75"/>
      <c r="FC46" s="75"/>
      <c r="FD46" s="75"/>
      <c r="FE46" s="75"/>
      <c r="FF46" s="75"/>
      <c r="FG46" s="75"/>
      <c r="FH46" s="75"/>
      <c r="FI46" s="75"/>
      <c r="FJ46" s="75"/>
      <c r="FK46" s="75"/>
      <c r="FL46" s="75"/>
      <c r="FM46" s="75"/>
      <c r="FN46" s="75"/>
      <c r="FO46" s="75"/>
      <c r="FP46" s="75"/>
      <c r="FQ46" s="75"/>
      <c r="FR46" s="75"/>
      <c r="FS46" s="75"/>
      <c r="FT46" s="75"/>
      <c r="FU46" s="75"/>
      <c r="FV46" s="75"/>
      <c r="FW46" s="75"/>
      <c r="FX46" s="75"/>
      <c r="FY46" s="75"/>
      <c r="FZ46" s="75"/>
      <c r="GA46" s="75"/>
      <c r="GB46" s="75"/>
      <c r="GC46" s="75"/>
      <c r="GD46" s="75"/>
      <c r="GE46" s="75"/>
      <c r="GF46" s="75"/>
      <c r="GG46" s="75"/>
      <c r="GH46" s="75"/>
      <c r="GI46" s="75"/>
      <c r="GJ46" s="75"/>
      <c r="GK46" s="75"/>
      <c r="GL46" s="75"/>
      <c r="GM46" s="75"/>
      <c r="GN46" s="75"/>
      <c r="GO46" s="75"/>
      <c r="GP46" s="75"/>
      <c r="GQ46" s="75"/>
      <c r="GR46" s="75"/>
      <c r="GS46" s="75"/>
      <c r="GT46" s="75"/>
      <c r="GU46" s="75"/>
      <c r="GV46" s="75"/>
      <c r="GW46" s="75"/>
      <c r="GX46" s="75"/>
      <c r="GY46" s="75"/>
      <c r="GZ46" s="75"/>
      <c r="HA46" s="75"/>
      <c r="HB46" s="75"/>
      <c r="HC46" s="75"/>
      <c r="HD46" s="75"/>
      <c r="HE46" s="75"/>
      <c r="HF46" s="75"/>
      <c r="HG46" s="75"/>
      <c r="HH46" s="75"/>
      <c r="HI46" s="75"/>
      <c r="HJ46" s="75"/>
      <c r="HK46" s="75"/>
      <c r="HL46" s="75"/>
      <c r="HM46" s="75"/>
      <c r="HN46" s="75"/>
      <c r="HO46" s="75"/>
      <c r="HP46" s="75"/>
      <c r="HQ46" s="75"/>
      <c r="HR46" s="75"/>
      <c r="HS46" s="75"/>
      <c r="HT46" s="75"/>
      <c r="HU46" s="75"/>
      <c r="HV46" s="75"/>
      <c r="HW46" s="75"/>
      <c r="HX46" s="75"/>
      <c r="HY46" s="75"/>
      <c r="HZ46" s="75"/>
      <c r="IA46" s="75"/>
      <c r="IB46" s="75"/>
      <c r="IC46" s="75"/>
      <c r="ID46" s="75"/>
      <c r="IE46" s="75"/>
      <c r="IF46" s="75"/>
      <c r="IG46" s="75"/>
      <c r="IH46" s="75"/>
      <c r="II46" s="75"/>
      <c r="IJ46" s="75"/>
      <c r="IK46" s="75"/>
    </row>
    <row r="47" spans="1:245" x14ac:dyDescent="0.2">
      <c r="C47" s="346" t="str">
        <f>[3]KPDV!$B$34</f>
        <v>Pārbaudīja:</v>
      </c>
      <c r="D47" s="347"/>
      <c r="E47" s="348"/>
      <c r="F47" s="348"/>
      <c r="G47" s="123"/>
      <c r="H47" s="123"/>
      <c r="I47" s="123"/>
      <c r="J47" s="123"/>
      <c r="K47" s="123"/>
      <c r="L47" s="123"/>
      <c r="M47" s="123"/>
      <c r="N47" s="123"/>
      <c r="O47" s="123"/>
      <c r="P47" s="123"/>
    </row>
    <row r="48" spans="1:245" x14ac:dyDescent="0.2">
      <c r="C48" s="346" t="str">
        <f>[3]KPDV!$B$35</f>
        <v>Sertifikāta Nr.:</v>
      </c>
      <c r="D48" s="347"/>
      <c r="E48" s="349"/>
      <c r="F48" s="349"/>
      <c r="G48" s="123"/>
      <c r="H48" s="123"/>
      <c r="I48" s="123"/>
      <c r="J48" s="123"/>
      <c r="K48" s="123"/>
      <c r="L48" s="123"/>
      <c r="M48" s="350"/>
      <c r="N48" s="123"/>
      <c r="O48" s="350"/>
      <c r="P48" s="123"/>
    </row>
    <row r="49" spans="2:17" x14ac:dyDescent="0.2">
      <c r="I49" s="351"/>
      <c r="J49" s="267"/>
      <c r="K49" s="267"/>
      <c r="O49" s="267"/>
      <c r="P49" s="267"/>
    </row>
    <row r="50" spans="2:17" ht="12.75" x14ac:dyDescent="0.2">
      <c r="B50" s="352" t="s">
        <v>348</v>
      </c>
      <c r="C50" s="353"/>
      <c r="D50" s="354"/>
      <c r="E50" s="354"/>
      <c r="F50" s="354"/>
      <c r="G50" s="355"/>
      <c r="H50" s="354"/>
      <c r="I50" s="354"/>
      <c r="J50" s="354"/>
      <c r="K50" s="354"/>
      <c r="L50" s="354"/>
      <c r="M50" s="354"/>
      <c r="N50" s="354"/>
      <c r="O50" s="354"/>
      <c r="P50" s="354"/>
      <c r="Q50" s="354"/>
    </row>
    <row r="51" spans="2:17" x14ac:dyDescent="0.2">
      <c r="B51" s="374" t="s">
        <v>349</v>
      </c>
      <c r="C51" s="374"/>
      <c r="D51" s="374"/>
      <c r="E51" s="374"/>
      <c r="F51" s="374"/>
      <c r="G51" s="374"/>
      <c r="H51" s="374"/>
      <c r="I51" s="374"/>
      <c r="J51" s="374"/>
      <c r="K51" s="374"/>
      <c r="L51" s="374"/>
      <c r="M51" s="374"/>
      <c r="N51" s="374"/>
      <c r="O51" s="374"/>
      <c r="P51" s="374"/>
      <c r="Q51" s="374"/>
    </row>
    <row r="52" spans="2:17" x14ac:dyDescent="0.2">
      <c r="B52" s="374"/>
      <c r="C52" s="374"/>
      <c r="D52" s="374"/>
      <c r="E52" s="374"/>
      <c r="F52" s="374"/>
      <c r="G52" s="374"/>
      <c r="H52" s="374"/>
      <c r="I52" s="374"/>
      <c r="J52" s="374"/>
      <c r="K52" s="374"/>
      <c r="L52" s="374"/>
      <c r="M52" s="374"/>
      <c r="N52" s="374"/>
      <c r="O52" s="374"/>
      <c r="P52" s="374"/>
      <c r="Q52" s="374"/>
    </row>
    <row r="53" spans="2:17" x14ac:dyDescent="0.2">
      <c r="B53" s="374"/>
      <c r="C53" s="374"/>
      <c r="D53" s="374"/>
      <c r="E53" s="374"/>
      <c r="F53" s="374"/>
      <c r="G53" s="374"/>
      <c r="H53" s="374"/>
      <c r="I53" s="374"/>
      <c r="J53" s="374"/>
      <c r="K53" s="374"/>
      <c r="L53" s="374"/>
      <c r="M53" s="374"/>
      <c r="N53" s="374"/>
      <c r="O53" s="374"/>
      <c r="P53" s="374"/>
      <c r="Q53" s="374"/>
    </row>
  </sheetData>
  <sheetProtection selectLockedCells="1" selectUnlockedCells="1"/>
  <autoFilter ref="A12:Q41" xr:uid="{00000000-0009-0000-0000-000004000000}"/>
  <mergeCells count="13">
    <mergeCell ref="B51:Q53"/>
    <mergeCell ref="A1:G1"/>
    <mergeCell ref="A3:H3"/>
    <mergeCell ref="A4:H4"/>
    <mergeCell ref="A8:D8"/>
    <mergeCell ref="G8:J8"/>
    <mergeCell ref="G10:L10"/>
    <mergeCell ref="M10:Q10"/>
    <mergeCell ref="A10:A11"/>
    <mergeCell ref="B10:B11"/>
    <mergeCell ref="C10:C11"/>
    <mergeCell ref="D10:D11"/>
    <mergeCell ref="E10:E11"/>
  </mergeCells>
  <pageMargins left="0.39374999999999999" right="0" top="0.59027777777777779" bottom="0.39374999999999999" header="0.51180555555555551" footer="0.51180555555555551"/>
  <pageSetup paperSize="9" scale="97" firstPageNumber="0" orientation="landscape" horizontalDpi="300" verticalDpi="300" r:id="rId1"/>
  <headerFooter alignWithMargins="0"/>
  <rowBreaks count="1" manualBreakCount="1">
    <brk id="41" max="16383" man="1"/>
  </rowBreaks>
  <ignoredErrors>
    <ignoredError sqref="E40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</sheetPr>
  <dimension ref="A1:IN37"/>
  <sheetViews>
    <sheetView view="pageBreakPreview" zoomScaleNormal="130" zoomScaleSheetLayoutView="100" workbookViewId="0">
      <selection activeCell="H19" sqref="H19"/>
    </sheetView>
  </sheetViews>
  <sheetFormatPr defaultColWidth="11.5703125" defaultRowHeight="11.25" x14ac:dyDescent="0.2"/>
  <cols>
    <col min="1" max="1" width="4.5703125" style="27" customWidth="1"/>
    <col min="2" max="2" width="5.140625" style="27" customWidth="1"/>
    <col min="3" max="3" width="37.140625" style="27" customWidth="1"/>
    <col min="4" max="4" width="5.140625" style="27" customWidth="1"/>
    <col min="5" max="5" width="7.85546875" style="27" customWidth="1"/>
    <col min="6" max="6" width="6" style="27" hidden="1" customWidth="1"/>
    <col min="7" max="17" width="6.85546875" style="27" customWidth="1"/>
    <col min="18" max="16384" width="11.5703125" style="27"/>
  </cols>
  <sheetData>
    <row r="1" spans="1:17" x14ac:dyDescent="0.2">
      <c r="A1" s="379" t="s">
        <v>11</v>
      </c>
      <c r="B1" s="379"/>
      <c r="C1" s="379"/>
      <c r="D1" s="379"/>
      <c r="E1" s="379"/>
      <c r="F1" s="379"/>
      <c r="G1" s="379"/>
      <c r="H1" s="26">
        <f>KPDV!A18</f>
        <v>4</v>
      </c>
      <c r="I1" s="26"/>
      <c r="J1" s="26"/>
      <c r="K1" s="26"/>
      <c r="L1" s="26"/>
      <c r="M1" s="26"/>
      <c r="N1" s="26"/>
      <c r="O1" s="26"/>
      <c r="P1" s="26"/>
      <c r="Q1" s="26"/>
    </row>
    <row r="2" spans="1:17" x14ac:dyDescent="0.2">
      <c r="A2" s="28"/>
      <c r="B2" s="28"/>
      <c r="C2" s="29" t="s">
        <v>272</v>
      </c>
      <c r="D2" s="28"/>
      <c r="E2" s="28"/>
      <c r="F2" s="28"/>
      <c r="G2" s="28"/>
      <c r="H2" s="28"/>
      <c r="I2" s="26"/>
      <c r="J2" s="26"/>
      <c r="K2" s="26"/>
      <c r="L2" s="26"/>
      <c r="M2" s="26"/>
      <c r="N2" s="26"/>
      <c r="O2" s="26"/>
      <c r="P2" s="26"/>
      <c r="Q2" s="26"/>
    </row>
    <row r="3" spans="1:17" x14ac:dyDescent="0.2">
      <c r="A3" s="364" t="str">
        <f>KPDV!A5</f>
        <v>Būves nosaukums: Daudzdzīvokļu dzīvojamā ēka</v>
      </c>
      <c r="B3" s="364"/>
      <c r="C3" s="364"/>
      <c r="D3" s="364"/>
      <c r="E3" s="364"/>
      <c r="F3" s="364"/>
      <c r="G3" s="364"/>
      <c r="H3" s="364"/>
      <c r="I3" s="30"/>
      <c r="J3" s="30"/>
      <c r="K3" s="30"/>
      <c r="L3" s="30"/>
      <c r="M3" s="31"/>
      <c r="N3" s="31"/>
      <c r="O3" s="31"/>
      <c r="P3" s="31"/>
      <c r="Q3" s="26"/>
    </row>
    <row r="4" spans="1:17" x14ac:dyDescent="0.2">
      <c r="A4" s="364" t="str">
        <f>KPDV!A6</f>
        <v>Objekta nosaukums: Dzīvojamās ēkas fasādes vienkāršota atjaunošana</v>
      </c>
      <c r="B4" s="364"/>
      <c r="C4" s="364"/>
      <c r="D4" s="364"/>
      <c r="E4" s="364"/>
      <c r="F4" s="364"/>
      <c r="G4" s="364"/>
      <c r="H4" s="364"/>
      <c r="I4" s="32"/>
      <c r="J4" s="32"/>
      <c r="K4" s="31"/>
      <c r="L4" s="31"/>
      <c r="M4" s="31"/>
      <c r="N4" s="31"/>
      <c r="O4" s="31"/>
      <c r="P4" s="31"/>
      <c r="Q4" s="26"/>
    </row>
    <row r="5" spans="1:17" x14ac:dyDescent="0.2">
      <c r="A5" s="33" t="str">
        <f>KPDV!A7</f>
        <v>Objekta adrese: Raiņa iela 18/20, Liepāja</v>
      </c>
      <c r="B5" s="33"/>
      <c r="C5" s="33"/>
      <c r="D5" s="33"/>
      <c r="E5" s="34"/>
      <c r="F5" s="34"/>
      <c r="G5" s="33"/>
      <c r="H5" s="33"/>
      <c r="I5" s="32"/>
      <c r="J5" s="32"/>
      <c r="K5" s="31"/>
      <c r="L5" s="31"/>
      <c r="M5" s="31"/>
      <c r="N5" s="31"/>
      <c r="O5" s="31"/>
      <c r="P5" s="31"/>
      <c r="Q5" s="26"/>
    </row>
    <row r="6" spans="1:17" x14ac:dyDescent="0.2">
      <c r="A6" s="33" t="str">
        <f>KPDV!A8</f>
        <v>Pasūtījuma Nr.: EA-78-16</v>
      </c>
      <c r="B6" s="33"/>
      <c r="C6" s="33"/>
      <c r="D6" s="33"/>
      <c r="E6" s="33"/>
      <c r="F6" s="33"/>
      <c r="G6" s="33"/>
      <c r="H6" s="33"/>
      <c r="I6" s="32"/>
      <c r="J6" s="32"/>
      <c r="K6" s="31"/>
      <c r="L6" s="31"/>
      <c r="M6" s="31"/>
      <c r="N6" s="31"/>
      <c r="O6" s="31"/>
      <c r="P6" s="31"/>
      <c r="Q6" s="26"/>
    </row>
    <row r="7" spans="1:17" x14ac:dyDescent="0.2">
      <c r="A7" s="33"/>
      <c r="B7" s="33"/>
      <c r="C7" s="33"/>
      <c r="D7" s="33"/>
      <c r="E7" s="33"/>
      <c r="F7" s="33"/>
      <c r="G7" s="33"/>
      <c r="H7" s="33"/>
      <c r="I7" s="32"/>
      <c r="J7" s="32"/>
      <c r="K7" s="31"/>
      <c r="L7" s="31"/>
      <c r="M7" s="31"/>
      <c r="N7" s="31"/>
      <c r="O7" s="31"/>
      <c r="P7" s="31"/>
      <c r="Q7" s="26"/>
    </row>
    <row r="8" spans="1:17" x14ac:dyDescent="0.2">
      <c r="A8" s="380" t="s">
        <v>341</v>
      </c>
      <c r="B8" s="380"/>
      <c r="C8" s="380"/>
      <c r="D8" s="380"/>
      <c r="E8" s="35" t="s">
        <v>13</v>
      </c>
      <c r="F8" s="26"/>
      <c r="G8" s="381" t="s">
        <v>14</v>
      </c>
      <c r="H8" s="381"/>
      <c r="I8" s="381"/>
      <c r="J8" s="381"/>
      <c r="K8" s="36"/>
      <c r="L8" s="36"/>
      <c r="M8" s="36"/>
      <c r="N8" s="36" t="s">
        <v>15</v>
      </c>
      <c r="O8" s="36"/>
      <c r="P8" s="37">
        <f>Q27</f>
        <v>0</v>
      </c>
      <c r="Q8" s="21" t="s">
        <v>16</v>
      </c>
    </row>
    <row r="9" spans="1:17" x14ac:dyDescent="0.2">
      <c r="B9" s="38"/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27" t="str">
        <f>dat</f>
        <v>Tāme sastādīta .gada</v>
      </c>
    </row>
    <row r="10" spans="1:17" x14ac:dyDescent="0.2">
      <c r="A10" s="376" t="s">
        <v>17</v>
      </c>
      <c r="B10" s="376" t="s">
        <v>18</v>
      </c>
      <c r="C10" s="393" t="s">
        <v>19</v>
      </c>
      <c r="D10" s="378" t="s">
        <v>20</v>
      </c>
      <c r="E10" s="376" t="s">
        <v>21</v>
      </c>
      <c r="F10" s="39"/>
      <c r="G10" s="375" t="s">
        <v>22</v>
      </c>
      <c r="H10" s="375"/>
      <c r="I10" s="375"/>
      <c r="J10" s="375"/>
      <c r="K10" s="375"/>
      <c r="L10" s="375"/>
      <c r="M10" s="375" t="s">
        <v>23</v>
      </c>
      <c r="N10" s="375"/>
      <c r="O10" s="375"/>
      <c r="P10" s="375"/>
      <c r="Q10" s="375"/>
    </row>
    <row r="11" spans="1:17" ht="66" x14ac:dyDescent="0.2">
      <c r="A11" s="376"/>
      <c r="B11" s="376"/>
      <c r="C11" s="393"/>
      <c r="D11" s="378"/>
      <c r="E11" s="376"/>
      <c r="F11" s="39"/>
      <c r="G11" s="328" t="s">
        <v>342</v>
      </c>
      <c r="H11" s="329" t="s">
        <v>343</v>
      </c>
      <c r="I11" s="329" t="s">
        <v>344</v>
      </c>
      <c r="J11" s="329" t="s">
        <v>345</v>
      </c>
      <c r="K11" s="329" t="s">
        <v>346</v>
      </c>
      <c r="L11" s="330" t="s">
        <v>333</v>
      </c>
      <c r="M11" s="328" t="s">
        <v>24</v>
      </c>
      <c r="N11" s="329" t="s">
        <v>344</v>
      </c>
      <c r="O11" s="329" t="s">
        <v>345</v>
      </c>
      <c r="P11" s="329" t="s">
        <v>346</v>
      </c>
      <c r="Q11" s="330" t="s">
        <v>347</v>
      </c>
    </row>
    <row r="12" spans="1:17" x14ac:dyDescent="0.2">
      <c r="A12" s="40">
        <v>1</v>
      </c>
      <c r="B12" s="40">
        <f>A12+1</f>
        <v>2</v>
      </c>
      <c r="C12" s="41">
        <f>B12+1</f>
        <v>3</v>
      </c>
      <c r="D12" s="40">
        <f>C12+1</f>
        <v>4</v>
      </c>
      <c r="E12" s="40">
        <f>D12+1</f>
        <v>5</v>
      </c>
      <c r="F12" s="42"/>
      <c r="G12" s="43">
        <f>E12+1</f>
        <v>6</v>
      </c>
      <c r="H12" s="44">
        <f t="shared" ref="H12:Q12" si="0">G12+1</f>
        <v>7</v>
      </c>
      <c r="I12" s="44">
        <f t="shared" si="0"/>
        <v>8</v>
      </c>
      <c r="J12" s="44">
        <f t="shared" si="0"/>
        <v>9</v>
      </c>
      <c r="K12" s="45">
        <f t="shared" si="0"/>
        <v>10</v>
      </c>
      <c r="L12" s="40">
        <f t="shared" si="0"/>
        <v>11</v>
      </c>
      <c r="M12" s="43">
        <f t="shared" si="0"/>
        <v>12</v>
      </c>
      <c r="N12" s="44">
        <f t="shared" si="0"/>
        <v>13</v>
      </c>
      <c r="O12" s="44">
        <f t="shared" si="0"/>
        <v>14</v>
      </c>
      <c r="P12" s="44">
        <f t="shared" si="0"/>
        <v>15</v>
      </c>
      <c r="Q12" s="46">
        <f t="shared" si="0"/>
        <v>16</v>
      </c>
    </row>
    <row r="13" spans="1:17" x14ac:dyDescent="0.2">
      <c r="A13" s="58">
        <f>IF(COUNTBLANK(B13)=1," ",COUNTA(B13:B$14))</f>
        <v>2</v>
      </c>
      <c r="B13" s="61" t="s">
        <v>25</v>
      </c>
      <c r="C13" s="59" t="s">
        <v>273</v>
      </c>
      <c r="D13" s="85" t="s">
        <v>59</v>
      </c>
      <c r="E13" s="179">
        <f>E23*0.02</f>
        <v>4.2</v>
      </c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53"/>
      <c r="Q13" s="53"/>
    </row>
    <row r="14" spans="1:17" ht="22.5" x14ac:dyDescent="0.2">
      <c r="A14" s="58">
        <f>IF(COUNTBLANK(B14)=1," ",COUNTA(B$14:B14))</f>
        <v>1</v>
      </c>
      <c r="B14" s="61" t="s">
        <v>25</v>
      </c>
      <c r="C14" s="109" t="s">
        <v>274</v>
      </c>
      <c r="D14" s="60" t="s">
        <v>59</v>
      </c>
      <c r="E14" s="60">
        <f>7*9</f>
        <v>63</v>
      </c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3"/>
    </row>
    <row r="15" spans="1:17" ht="22.5" x14ac:dyDescent="0.2">
      <c r="A15" s="58">
        <f>IF(COUNTBLANK(B15)=1," ",COUNTA(B$14:B15))</f>
        <v>2</v>
      </c>
      <c r="B15" s="61" t="s">
        <v>25</v>
      </c>
      <c r="C15" s="109" t="s">
        <v>275</v>
      </c>
      <c r="D15" s="47" t="s">
        <v>143</v>
      </c>
      <c r="E15" s="60">
        <f>(12*8+4*10)*0.2*0.032</f>
        <v>0.87040000000000006</v>
      </c>
      <c r="F15" s="58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</row>
    <row r="16" spans="1:17" ht="22.5" x14ac:dyDescent="0.2">
      <c r="A16" s="58">
        <f>IF(COUNTBLANK(B16)=1," ",COUNTA(B$14:B16))</f>
        <v>3</v>
      </c>
      <c r="B16" s="61" t="s">
        <v>25</v>
      </c>
      <c r="C16" s="188" t="s">
        <v>277</v>
      </c>
      <c r="D16" s="58" t="s">
        <v>32</v>
      </c>
      <c r="E16" s="60">
        <v>18</v>
      </c>
      <c r="F16" s="58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3"/>
    </row>
    <row r="17" spans="1:248" ht="45" x14ac:dyDescent="0.2">
      <c r="A17" s="58"/>
      <c r="B17" s="61"/>
      <c r="C17" s="59" t="s">
        <v>362</v>
      </c>
      <c r="D17" s="58" t="s">
        <v>41</v>
      </c>
      <c r="E17" s="60">
        <f>E16*F17</f>
        <v>54</v>
      </c>
      <c r="F17" s="58">
        <f>2*1.5</f>
        <v>3</v>
      </c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</row>
    <row r="18" spans="1:248" ht="22.5" x14ac:dyDescent="0.2">
      <c r="A18" s="58"/>
      <c r="B18" s="61"/>
      <c r="C18" s="59" t="s">
        <v>363</v>
      </c>
      <c r="D18" s="58" t="s">
        <v>41</v>
      </c>
      <c r="E18" s="60">
        <f>E16*F18</f>
        <v>567</v>
      </c>
      <c r="F18" s="58">
        <f>2.1*15</f>
        <v>31.5</v>
      </c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</row>
    <row r="19" spans="1:248" ht="22.5" x14ac:dyDescent="0.2">
      <c r="A19" s="58"/>
      <c r="B19" s="61"/>
      <c r="C19" s="59" t="s">
        <v>364</v>
      </c>
      <c r="D19" s="58" t="s">
        <v>41</v>
      </c>
      <c r="E19" s="60">
        <f>E16*F19</f>
        <v>180</v>
      </c>
      <c r="F19" s="58">
        <f>2*5</f>
        <v>10</v>
      </c>
      <c r="G19" s="53"/>
      <c r="H19" s="53"/>
      <c r="I19" s="53"/>
      <c r="J19" s="53"/>
      <c r="K19" s="53"/>
      <c r="L19" s="53"/>
      <c r="M19" s="53"/>
      <c r="N19" s="53"/>
      <c r="O19" s="53"/>
      <c r="P19" s="53"/>
      <c r="Q19" s="53"/>
    </row>
    <row r="20" spans="1:248" ht="22.5" x14ac:dyDescent="0.2">
      <c r="A20" s="58"/>
      <c r="B20" s="61"/>
      <c r="C20" s="59" t="s">
        <v>365</v>
      </c>
      <c r="D20" s="58" t="s">
        <v>41</v>
      </c>
      <c r="E20" s="60">
        <f>E16*F20</f>
        <v>180</v>
      </c>
      <c r="F20" s="58">
        <f>F19</f>
        <v>10</v>
      </c>
      <c r="G20" s="53"/>
      <c r="H20" s="53"/>
      <c r="I20" s="53"/>
      <c r="J20" s="53"/>
      <c r="K20" s="53"/>
      <c r="L20" s="53"/>
      <c r="M20" s="53"/>
      <c r="N20" s="53"/>
      <c r="O20" s="53"/>
      <c r="P20" s="53"/>
      <c r="Q20" s="53"/>
    </row>
    <row r="21" spans="1:248" ht="22.5" x14ac:dyDescent="0.2">
      <c r="A21" s="58">
        <f>IF(COUNTBLANK(B21)=1," ",COUNTA(B$14:B21))</f>
        <v>4</v>
      </c>
      <c r="B21" s="61" t="s">
        <v>25</v>
      </c>
      <c r="C21" s="59" t="s">
        <v>276</v>
      </c>
      <c r="D21" s="58" t="s">
        <v>32</v>
      </c>
      <c r="E21" s="60">
        <f>E23</f>
        <v>210</v>
      </c>
      <c r="F21" s="53"/>
      <c r="G21" s="53"/>
      <c r="H21" s="53"/>
      <c r="I21" s="53"/>
      <c r="J21" s="53"/>
      <c r="K21" s="53"/>
      <c r="L21" s="53"/>
      <c r="M21" s="53"/>
      <c r="N21" s="53"/>
      <c r="O21" s="53"/>
      <c r="P21" s="53"/>
      <c r="Q21" s="53"/>
    </row>
    <row r="22" spans="1:248" x14ac:dyDescent="0.2">
      <c r="A22" s="58" t="str">
        <f>IF(COUNTBLANK(B22)=1," ",COUNTA(B$14:B22))</f>
        <v xml:space="preserve"> </v>
      </c>
      <c r="B22" s="58"/>
      <c r="C22" s="146" t="s">
        <v>284</v>
      </c>
      <c r="D22" s="58" t="s">
        <v>41</v>
      </c>
      <c r="E22" s="53">
        <f>E21*F22</f>
        <v>8.4</v>
      </c>
      <c r="F22" s="53">
        <v>0.04</v>
      </c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</row>
    <row r="23" spans="1:248" ht="33.75" x14ac:dyDescent="0.2">
      <c r="A23" s="58">
        <f>IF(COUNTBLANK(B23)=1," ",COUNTA(B$14:B23))</f>
        <v>5</v>
      </c>
      <c r="B23" s="189" t="str">
        <f>apjomi!A20</f>
        <v>P2</v>
      </c>
      <c r="C23" s="59" t="str">
        <f>apjomi!B20</f>
        <v>Esošs grīdas sastāvs, b=80mm; Esošais dz-betona pārsegums, b=220mm; Līmjava; Akmensvates lamelle  0,037 W/m²K, b=150mm</v>
      </c>
      <c r="D23" s="58" t="s">
        <v>32</v>
      </c>
      <c r="E23" s="60">
        <f>apjomi!E20</f>
        <v>210</v>
      </c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</row>
    <row r="24" spans="1:248" x14ac:dyDescent="0.2">
      <c r="A24" s="58" t="str">
        <f>IF(COUNTBLANK(B24)=1," ",COUNTA(B$14:B24))</f>
        <v xml:space="preserve"> </v>
      </c>
      <c r="B24" s="58"/>
      <c r="C24" s="59" t="s">
        <v>70</v>
      </c>
      <c r="D24" s="58" t="s">
        <v>268</v>
      </c>
      <c r="E24" s="53">
        <f>E23*F24</f>
        <v>220.5</v>
      </c>
      <c r="F24" s="53">
        <v>1.05</v>
      </c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</row>
    <row r="25" spans="1:248" x14ac:dyDescent="0.2">
      <c r="A25" s="58" t="str">
        <f>IF(COUNTBLANK(B25)=1," ",COUNTA(B$14:B25))</f>
        <v xml:space="preserve"> </v>
      </c>
      <c r="B25" s="58"/>
      <c r="C25" s="59" t="s">
        <v>288</v>
      </c>
      <c r="D25" s="58" t="s">
        <v>41</v>
      </c>
      <c r="E25" s="53">
        <f>E23*F25</f>
        <v>945</v>
      </c>
      <c r="F25" s="53">
        <v>4.5</v>
      </c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</row>
    <row r="26" spans="1:248" ht="22.5" x14ac:dyDescent="0.2">
      <c r="A26" s="31"/>
      <c r="C26" s="340" t="s">
        <v>156</v>
      </c>
      <c r="D26" s="341"/>
      <c r="E26" s="342"/>
      <c r="F26" s="342"/>
      <c r="G26" s="343"/>
      <c r="H26" s="343"/>
      <c r="I26" s="343"/>
      <c r="J26" s="343"/>
      <c r="K26" s="343"/>
      <c r="M26" s="344"/>
      <c r="N26" s="344"/>
      <c r="O26" s="344"/>
      <c r="P26" s="344"/>
      <c r="Q26" s="344"/>
    </row>
    <row r="27" spans="1:248" s="26" customFormat="1" x14ac:dyDescent="0.2">
      <c r="A27" s="31" t="str">
        <f>IF(COUNTBLANK(I27)=1," ",COUNTA($I27:I$145))</f>
        <v xml:space="preserve"> </v>
      </c>
      <c r="B27" s="27"/>
      <c r="C27" s="345"/>
      <c r="D27" s="345"/>
      <c r="E27" s="345"/>
      <c r="F27" s="345"/>
      <c r="G27" s="345"/>
      <c r="H27" s="345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7"/>
      <c r="AS27" s="27"/>
      <c r="AT27" s="27"/>
      <c r="AU27" s="27"/>
      <c r="AV27" s="27"/>
      <c r="AW27" s="27"/>
      <c r="AX27" s="27"/>
      <c r="AY27" s="27"/>
      <c r="AZ27" s="27"/>
      <c r="BA27" s="27"/>
      <c r="BB27" s="27"/>
      <c r="BC27" s="27"/>
      <c r="BD27" s="27"/>
      <c r="BE27" s="27"/>
      <c r="BF27" s="27"/>
      <c r="BG27" s="27"/>
      <c r="BH27" s="27"/>
      <c r="BI27" s="27"/>
      <c r="BJ27" s="27"/>
      <c r="BK27" s="27"/>
      <c r="BL27" s="27"/>
      <c r="BM27" s="27"/>
      <c r="BN27" s="27"/>
      <c r="BO27" s="27"/>
      <c r="BP27" s="27"/>
      <c r="BQ27" s="27"/>
      <c r="BR27" s="27"/>
      <c r="BS27" s="27"/>
      <c r="BT27" s="27"/>
      <c r="BU27" s="27"/>
      <c r="BV27" s="27"/>
      <c r="BW27" s="27"/>
      <c r="BX27" s="27"/>
      <c r="BY27" s="27"/>
      <c r="BZ27" s="27"/>
      <c r="CA27" s="27"/>
      <c r="CB27" s="27"/>
      <c r="CC27" s="27"/>
      <c r="CD27" s="27"/>
      <c r="CE27" s="27"/>
      <c r="CF27" s="27"/>
      <c r="CG27" s="27"/>
      <c r="CH27" s="27"/>
      <c r="CI27" s="27"/>
      <c r="CJ27" s="27"/>
      <c r="CK27" s="27"/>
      <c r="CL27" s="27"/>
      <c r="CM27" s="27"/>
      <c r="CN27" s="27"/>
      <c r="CO27" s="27"/>
      <c r="CP27" s="27"/>
      <c r="CQ27" s="27"/>
      <c r="CR27" s="27"/>
      <c r="CS27" s="27"/>
      <c r="CT27" s="27"/>
      <c r="CU27" s="27"/>
      <c r="CV27" s="27"/>
      <c r="CW27" s="27"/>
      <c r="CX27" s="27"/>
      <c r="CY27" s="27"/>
      <c r="CZ27" s="27"/>
      <c r="DA27" s="27"/>
      <c r="DB27" s="27"/>
      <c r="DC27" s="27"/>
      <c r="DD27" s="27"/>
      <c r="DE27" s="27"/>
      <c r="DF27" s="27"/>
      <c r="DG27" s="27"/>
      <c r="DH27" s="27"/>
      <c r="DI27" s="27"/>
      <c r="DJ27" s="27"/>
      <c r="DK27" s="27"/>
      <c r="DL27" s="27"/>
      <c r="DM27" s="27"/>
      <c r="DN27" s="27"/>
      <c r="DO27" s="27"/>
      <c r="DP27" s="27"/>
      <c r="DQ27" s="27"/>
      <c r="DR27" s="27"/>
      <c r="DS27" s="27"/>
      <c r="DT27" s="27"/>
      <c r="DU27" s="27"/>
      <c r="DV27" s="27"/>
      <c r="DW27" s="27"/>
      <c r="DX27" s="27"/>
      <c r="DY27" s="27"/>
      <c r="DZ27" s="27"/>
      <c r="EA27" s="27"/>
      <c r="EB27" s="27"/>
      <c r="EC27" s="27"/>
      <c r="ED27" s="27"/>
      <c r="EE27" s="27"/>
      <c r="EF27" s="27"/>
      <c r="EG27" s="27"/>
      <c r="EH27" s="27"/>
      <c r="EI27" s="27"/>
      <c r="EJ27" s="27"/>
      <c r="EK27" s="27"/>
      <c r="EL27" s="27"/>
      <c r="EM27" s="27"/>
      <c r="EN27" s="27"/>
      <c r="EO27" s="27"/>
      <c r="EP27" s="27"/>
      <c r="EQ27" s="27"/>
      <c r="ER27" s="27"/>
      <c r="ES27" s="27"/>
      <c r="ET27" s="27"/>
      <c r="EU27" s="27"/>
      <c r="EV27" s="27"/>
      <c r="EW27" s="27"/>
      <c r="EX27" s="27"/>
      <c r="EY27" s="27"/>
      <c r="EZ27" s="27"/>
      <c r="FA27" s="27"/>
      <c r="FB27" s="27"/>
      <c r="FC27" s="27"/>
      <c r="FD27" s="27"/>
      <c r="FE27" s="27"/>
      <c r="FF27" s="27"/>
      <c r="FG27" s="27"/>
      <c r="FH27" s="27"/>
      <c r="FI27" s="27"/>
      <c r="FJ27" s="27"/>
      <c r="FK27" s="27"/>
      <c r="FL27" s="27"/>
      <c r="FM27" s="27"/>
      <c r="FN27" s="27"/>
      <c r="FO27" s="27"/>
      <c r="FP27" s="27"/>
      <c r="FQ27" s="27"/>
      <c r="FR27" s="27"/>
      <c r="FS27" s="27"/>
      <c r="FT27" s="27"/>
      <c r="FU27" s="27"/>
      <c r="FV27" s="27"/>
      <c r="FW27" s="27"/>
      <c r="FX27" s="27"/>
      <c r="FY27" s="27"/>
      <c r="FZ27" s="27"/>
      <c r="GA27" s="27"/>
      <c r="GB27" s="27"/>
      <c r="GC27" s="27"/>
      <c r="GD27" s="27"/>
      <c r="GE27" s="27"/>
      <c r="GF27" s="27"/>
      <c r="GG27" s="27"/>
      <c r="GH27" s="27"/>
      <c r="GI27" s="27"/>
      <c r="GJ27" s="27"/>
      <c r="GK27" s="27"/>
      <c r="GL27" s="27"/>
      <c r="GM27" s="27"/>
      <c r="GN27" s="27"/>
      <c r="GO27" s="27"/>
      <c r="GP27" s="27"/>
      <c r="GQ27" s="27"/>
      <c r="GR27" s="27"/>
      <c r="GS27" s="27"/>
      <c r="GT27" s="27"/>
      <c r="GU27" s="27"/>
      <c r="GV27" s="27"/>
      <c r="GW27" s="27"/>
      <c r="GX27" s="27"/>
      <c r="GY27" s="27"/>
      <c r="GZ27" s="27"/>
      <c r="HA27" s="27"/>
      <c r="HB27" s="27"/>
      <c r="HC27" s="27"/>
      <c r="HD27" s="27"/>
      <c r="HE27" s="27"/>
      <c r="HF27" s="27"/>
      <c r="HG27" s="27"/>
      <c r="HH27" s="27"/>
      <c r="HI27" s="27"/>
      <c r="HJ27" s="27"/>
      <c r="HK27" s="27"/>
      <c r="HL27" s="27"/>
      <c r="HM27" s="27"/>
      <c r="HN27" s="27"/>
      <c r="HO27" s="27"/>
      <c r="HP27" s="27"/>
      <c r="HQ27" s="27"/>
      <c r="HR27" s="27"/>
      <c r="HS27" s="27"/>
      <c r="HT27" s="27"/>
      <c r="HU27" s="27"/>
      <c r="HV27" s="27"/>
      <c r="HW27" s="27"/>
      <c r="HX27" s="27"/>
      <c r="HY27" s="27"/>
      <c r="HZ27" s="27"/>
      <c r="IA27" s="27"/>
      <c r="IB27" s="27"/>
      <c r="IC27" s="27"/>
      <c r="ID27" s="27"/>
      <c r="IE27" s="27"/>
      <c r="IF27" s="27"/>
      <c r="IG27" s="27"/>
      <c r="IH27" s="27"/>
      <c r="II27" s="27"/>
      <c r="IJ27" s="27"/>
      <c r="IK27" s="27"/>
      <c r="IL27" s="27"/>
      <c r="IM27" s="27"/>
      <c r="IN27" s="27"/>
    </row>
    <row r="28" spans="1:248" s="26" customFormat="1" x14ac:dyDescent="0.2">
      <c r="A28" s="27"/>
      <c r="B28" s="27"/>
      <c r="C28" s="346" t="str">
        <f>[3]KPDV!$B$31</f>
        <v>Sastādīja:</v>
      </c>
      <c r="D28" s="347"/>
      <c r="E28" s="348"/>
      <c r="F28" s="348"/>
      <c r="G28" s="345"/>
      <c r="H28" s="345"/>
      <c r="I28" s="27"/>
      <c r="J28" s="27"/>
      <c r="K28" s="27"/>
      <c r="L28" s="27"/>
      <c r="M28" s="27"/>
      <c r="N28" s="27"/>
      <c r="O28" s="27"/>
      <c r="P28" s="27"/>
      <c r="Q28" s="27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6"/>
      <c r="AI28" s="36"/>
      <c r="AJ28" s="36"/>
      <c r="AK28" s="36"/>
      <c r="AL28" s="36"/>
      <c r="AM28" s="36"/>
      <c r="AN28" s="36"/>
      <c r="AO28" s="36"/>
      <c r="AP28" s="36"/>
      <c r="AQ28" s="36"/>
      <c r="AR28" s="36"/>
      <c r="AS28" s="36"/>
      <c r="AT28" s="36"/>
      <c r="AU28" s="36"/>
      <c r="AV28" s="36"/>
      <c r="AW28" s="36"/>
      <c r="AX28" s="36"/>
      <c r="AY28" s="36"/>
      <c r="AZ28" s="36"/>
      <c r="BA28" s="36"/>
      <c r="BB28" s="36"/>
      <c r="BC28" s="36"/>
      <c r="BD28" s="36"/>
      <c r="BE28" s="36"/>
      <c r="BF28" s="36"/>
      <c r="BG28" s="36"/>
      <c r="BH28" s="36"/>
      <c r="BI28" s="36"/>
      <c r="BJ28" s="36"/>
      <c r="BK28" s="36"/>
      <c r="BL28" s="36"/>
      <c r="BM28" s="36"/>
      <c r="BN28" s="36"/>
      <c r="BO28" s="36"/>
      <c r="BP28" s="36"/>
      <c r="BQ28" s="36"/>
      <c r="BR28" s="36"/>
      <c r="BS28" s="36"/>
      <c r="BT28" s="36"/>
      <c r="BU28" s="36"/>
      <c r="BV28" s="36"/>
      <c r="BW28" s="36"/>
      <c r="BX28" s="36"/>
      <c r="BY28" s="36"/>
      <c r="BZ28" s="36"/>
      <c r="CA28" s="36"/>
      <c r="CB28" s="36"/>
      <c r="CC28" s="36"/>
      <c r="CD28" s="36"/>
      <c r="CE28" s="36"/>
      <c r="CF28" s="36"/>
      <c r="CG28" s="36"/>
      <c r="CH28" s="36"/>
      <c r="CI28" s="36"/>
      <c r="CJ28" s="36"/>
      <c r="CK28" s="36"/>
      <c r="CL28" s="36"/>
      <c r="CM28" s="36"/>
      <c r="CN28" s="36"/>
      <c r="CO28" s="36"/>
      <c r="CP28" s="36"/>
      <c r="CQ28" s="36"/>
      <c r="CR28" s="36"/>
      <c r="CS28" s="36"/>
      <c r="CT28" s="36"/>
      <c r="CU28" s="36"/>
      <c r="CV28" s="36"/>
      <c r="CW28" s="36"/>
      <c r="CX28" s="36"/>
      <c r="CY28" s="36"/>
      <c r="CZ28" s="36"/>
      <c r="DA28" s="36"/>
      <c r="DB28" s="36"/>
      <c r="DC28" s="36"/>
      <c r="DD28" s="36"/>
      <c r="DE28" s="36"/>
      <c r="DF28" s="36"/>
      <c r="DG28" s="36"/>
      <c r="DH28" s="36"/>
      <c r="DI28" s="36"/>
      <c r="DJ28" s="36"/>
      <c r="DK28" s="36"/>
      <c r="DL28" s="36"/>
      <c r="DM28" s="36"/>
      <c r="DN28" s="36"/>
      <c r="DO28" s="36"/>
      <c r="DP28" s="36"/>
      <c r="DQ28" s="36"/>
      <c r="DR28" s="36"/>
      <c r="DS28" s="36"/>
      <c r="DT28" s="36"/>
      <c r="DU28" s="36"/>
      <c r="DV28" s="36"/>
      <c r="DW28" s="36"/>
      <c r="DX28" s="36"/>
      <c r="DY28" s="36"/>
      <c r="DZ28" s="36"/>
      <c r="EA28" s="36"/>
      <c r="EB28" s="36"/>
      <c r="EC28" s="36"/>
      <c r="ED28" s="36"/>
      <c r="EE28" s="36"/>
      <c r="EF28" s="36"/>
      <c r="EG28" s="36"/>
      <c r="EH28" s="36"/>
      <c r="EI28" s="36"/>
      <c r="EJ28" s="36"/>
      <c r="EK28" s="36"/>
      <c r="EL28" s="36"/>
      <c r="EM28" s="36"/>
      <c r="EN28" s="36"/>
      <c r="EO28" s="36"/>
      <c r="EP28" s="36"/>
      <c r="EQ28" s="36"/>
      <c r="ER28" s="36"/>
      <c r="ES28" s="36"/>
      <c r="ET28" s="36"/>
      <c r="EU28" s="36"/>
      <c r="EV28" s="36"/>
      <c r="EW28" s="36"/>
      <c r="EX28" s="36"/>
      <c r="EY28" s="36"/>
      <c r="EZ28" s="36"/>
      <c r="FA28" s="36"/>
      <c r="FB28" s="36"/>
      <c r="FC28" s="36"/>
      <c r="FD28" s="36"/>
      <c r="FE28" s="36"/>
      <c r="FF28" s="36"/>
      <c r="FG28" s="36"/>
      <c r="FH28" s="36"/>
      <c r="FI28" s="36"/>
      <c r="FJ28" s="36"/>
      <c r="FK28" s="36"/>
      <c r="FL28" s="36"/>
      <c r="FM28" s="36"/>
      <c r="FN28" s="36"/>
      <c r="FO28" s="36"/>
      <c r="FP28" s="36"/>
      <c r="FQ28" s="36"/>
      <c r="FR28" s="36"/>
      <c r="FS28" s="36"/>
      <c r="FT28" s="36"/>
      <c r="FU28" s="36"/>
      <c r="FV28" s="36"/>
      <c r="FW28" s="36"/>
      <c r="FX28" s="36"/>
      <c r="FY28" s="36"/>
      <c r="FZ28" s="36"/>
      <c r="GA28" s="36"/>
      <c r="GB28" s="36"/>
      <c r="GC28" s="36"/>
      <c r="GD28" s="36"/>
      <c r="GE28" s="36"/>
      <c r="GF28" s="36"/>
      <c r="GG28" s="36"/>
      <c r="GH28" s="36"/>
      <c r="GI28" s="36"/>
      <c r="GJ28" s="36"/>
      <c r="GK28" s="36"/>
      <c r="GL28" s="36"/>
      <c r="GM28" s="36"/>
      <c r="GN28" s="36"/>
      <c r="GO28" s="36"/>
      <c r="GP28" s="36"/>
      <c r="GQ28" s="36"/>
      <c r="GR28" s="36"/>
      <c r="GS28" s="36"/>
      <c r="GT28" s="36"/>
      <c r="GU28" s="36"/>
      <c r="GV28" s="36"/>
      <c r="GW28" s="36"/>
      <c r="GX28" s="36"/>
      <c r="GY28" s="36"/>
      <c r="GZ28" s="36"/>
      <c r="HA28" s="36"/>
      <c r="HB28" s="36"/>
      <c r="HC28" s="36"/>
      <c r="HD28" s="36"/>
      <c r="HE28" s="36"/>
      <c r="HF28" s="36"/>
      <c r="HG28" s="36"/>
      <c r="HH28" s="36"/>
      <c r="HI28" s="36"/>
      <c r="HJ28" s="36"/>
      <c r="HK28" s="36"/>
      <c r="HL28" s="36"/>
      <c r="HM28" s="36"/>
      <c r="HN28" s="36"/>
      <c r="HO28" s="36"/>
      <c r="HP28" s="36"/>
      <c r="HQ28" s="36"/>
      <c r="HR28" s="36"/>
      <c r="HS28" s="36"/>
      <c r="HT28" s="36"/>
      <c r="HU28" s="36"/>
      <c r="HV28" s="36"/>
      <c r="HW28" s="36"/>
      <c r="HX28" s="36"/>
      <c r="HY28" s="36"/>
      <c r="HZ28" s="36"/>
      <c r="IA28" s="36"/>
      <c r="IB28" s="36"/>
      <c r="IC28" s="36"/>
      <c r="ID28" s="36"/>
      <c r="IE28" s="36"/>
      <c r="IF28" s="36"/>
      <c r="IG28" s="36"/>
      <c r="IH28" s="36"/>
      <c r="II28" s="36"/>
      <c r="IJ28" s="36"/>
      <c r="IK28" s="36"/>
      <c r="IL28" s="36"/>
      <c r="IM28" s="36"/>
      <c r="IN28" s="27"/>
    </row>
    <row r="29" spans="1:248" s="26" customFormat="1" x14ac:dyDescent="0.2">
      <c r="A29" s="27"/>
      <c r="B29" s="27"/>
      <c r="C29" s="346" t="str">
        <f>[3]KPDV!$B$32</f>
        <v>Tāme sastādīta</v>
      </c>
      <c r="D29" s="123"/>
      <c r="E29" s="278"/>
      <c r="F29" s="278"/>
      <c r="G29" s="345"/>
      <c r="H29" s="345"/>
      <c r="I29" s="27"/>
      <c r="J29" s="27"/>
      <c r="K29" s="27"/>
      <c r="L29" s="27"/>
      <c r="M29" s="27"/>
      <c r="N29" s="27"/>
      <c r="O29" s="27"/>
      <c r="P29" s="27"/>
      <c r="Q29" s="27"/>
      <c r="R29" s="75"/>
      <c r="S29" s="75"/>
      <c r="T29" s="75"/>
      <c r="U29" s="75"/>
      <c r="V29" s="75"/>
      <c r="W29" s="75"/>
      <c r="X29" s="75"/>
      <c r="Y29" s="75"/>
      <c r="Z29" s="75"/>
      <c r="AA29" s="75"/>
      <c r="AB29" s="75"/>
      <c r="AC29" s="75"/>
      <c r="AD29" s="75"/>
      <c r="AE29" s="75"/>
      <c r="AF29" s="75"/>
      <c r="AG29" s="75"/>
      <c r="AH29" s="75"/>
      <c r="AI29" s="75"/>
      <c r="AJ29" s="75"/>
      <c r="AK29" s="75"/>
      <c r="AL29" s="75"/>
      <c r="AM29" s="75"/>
      <c r="AN29" s="75"/>
      <c r="AO29" s="75"/>
      <c r="AP29" s="75"/>
      <c r="AQ29" s="75"/>
      <c r="AR29" s="75"/>
      <c r="AS29" s="75"/>
      <c r="AT29" s="75"/>
      <c r="AU29" s="75"/>
      <c r="AV29" s="75"/>
      <c r="AW29" s="75"/>
      <c r="AX29" s="75"/>
      <c r="AY29" s="75"/>
      <c r="AZ29" s="75"/>
      <c r="BA29" s="75"/>
      <c r="BB29" s="75"/>
      <c r="BC29" s="75"/>
      <c r="BD29" s="75"/>
      <c r="BE29" s="75"/>
      <c r="BF29" s="75"/>
      <c r="BG29" s="75"/>
      <c r="BH29" s="75"/>
      <c r="BI29" s="75"/>
      <c r="BJ29" s="75"/>
      <c r="BK29" s="75"/>
      <c r="BL29" s="75"/>
      <c r="BM29" s="75"/>
      <c r="BN29" s="75"/>
      <c r="BO29" s="75"/>
      <c r="BP29" s="75"/>
      <c r="BQ29" s="75"/>
      <c r="BR29" s="75"/>
      <c r="BS29" s="75"/>
      <c r="BT29" s="75"/>
      <c r="BU29" s="75"/>
      <c r="BV29" s="75"/>
      <c r="BW29" s="75"/>
      <c r="BX29" s="75"/>
      <c r="BY29" s="75"/>
      <c r="BZ29" s="75"/>
      <c r="CA29" s="75"/>
      <c r="CB29" s="75"/>
      <c r="CC29" s="75"/>
      <c r="CD29" s="75"/>
      <c r="CE29" s="75"/>
      <c r="CF29" s="75"/>
      <c r="CG29" s="75"/>
      <c r="CH29" s="75"/>
      <c r="CI29" s="75"/>
      <c r="CJ29" s="75"/>
      <c r="CK29" s="75"/>
      <c r="CL29" s="75"/>
      <c r="CM29" s="75"/>
      <c r="CN29" s="75"/>
      <c r="CO29" s="75"/>
      <c r="CP29" s="75"/>
      <c r="CQ29" s="75"/>
      <c r="CR29" s="75"/>
      <c r="CS29" s="75"/>
      <c r="CT29" s="75"/>
      <c r="CU29" s="75"/>
      <c r="CV29" s="75"/>
      <c r="CW29" s="75"/>
      <c r="CX29" s="75"/>
      <c r="CY29" s="75"/>
      <c r="CZ29" s="75"/>
      <c r="DA29" s="75"/>
      <c r="DB29" s="75"/>
      <c r="DC29" s="75"/>
      <c r="DD29" s="75"/>
      <c r="DE29" s="75"/>
      <c r="DF29" s="75"/>
      <c r="DG29" s="75"/>
      <c r="DH29" s="75"/>
      <c r="DI29" s="75"/>
      <c r="DJ29" s="75"/>
      <c r="DK29" s="75"/>
      <c r="DL29" s="75"/>
      <c r="DM29" s="75"/>
      <c r="DN29" s="75"/>
      <c r="DO29" s="75"/>
      <c r="DP29" s="75"/>
      <c r="DQ29" s="75"/>
      <c r="DR29" s="75"/>
      <c r="DS29" s="75"/>
      <c r="DT29" s="75"/>
      <c r="DU29" s="75"/>
      <c r="DV29" s="75"/>
      <c r="DW29" s="75"/>
      <c r="DX29" s="75"/>
      <c r="DY29" s="75"/>
      <c r="DZ29" s="75"/>
      <c r="EA29" s="75"/>
      <c r="EB29" s="75"/>
      <c r="EC29" s="75"/>
      <c r="ED29" s="75"/>
      <c r="EE29" s="75"/>
      <c r="EF29" s="75"/>
      <c r="EG29" s="75"/>
      <c r="EH29" s="75"/>
      <c r="EI29" s="75"/>
      <c r="EJ29" s="75"/>
      <c r="EK29" s="75"/>
      <c r="EL29" s="75"/>
      <c r="EM29" s="75"/>
      <c r="EN29" s="75"/>
      <c r="EO29" s="75"/>
      <c r="EP29" s="75"/>
      <c r="EQ29" s="75"/>
      <c r="ER29" s="75"/>
      <c r="ES29" s="75"/>
      <c r="ET29" s="75"/>
      <c r="EU29" s="75"/>
      <c r="EV29" s="75"/>
      <c r="EW29" s="75"/>
      <c r="EX29" s="75"/>
      <c r="EY29" s="75"/>
      <c r="EZ29" s="75"/>
      <c r="FA29" s="75"/>
      <c r="FB29" s="75"/>
      <c r="FC29" s="75"/>
      <c r="FD29" s="75"/>
      <c r="FE29" s="75"/>
      <c r="FF29" s="75"/>
      <c r="FG29" s="75"/>
      <c r="FH29" s="75"/>
      <c r="FI29" s="75"/>
      <c r="FJ29" s="75"/>
      <c r="FK29" s="75"/>
      <c r="FL29" s="75"/>
      <c r="FM29" s="75"/>
      <c r="FN29" s="75"/>
      <c r="FO29" s="75"/>
      <c r="FP29" s="75"/>
      <c r="FQ29" s="75"/>
      <c r="FR29" s="75"/>
      <c r="FS29" s="75"/>
      <c r="FT29" s="75"/>
      <c r="FU29" s="75"/>
      <c r="FV29" s="75"/>
      <c r="FW29" s="75"/>
      <c r="FX29" s="75"/>
      <c r="FY29" s="75"/>
      <c r="FZ29" s="75"/>
      <c r="GA29" s="75"/>
      <c r="GB29" s="75"/>
      <c r="GC29" s="75"/>
      <c r="GD29" s="75"/>
      <c r="GE29" s="75"/>
      <c r="GF29" s="75"/>
      <c r="GG29" s="75"/>
      <c r="GH29" s="75"/>
      <c r="GI29" s="75"/>
      <c r="GJ29" s="75"/>
      <c r="GK29" s="75"/>
      <c r="GL29" s="75"/>
      <c r="GM29" s="75"/>
      <c r="GN29" s="75"/>
      <c r="GO29" s="75"/>
      <c r="GP29" s="75"/>
      <c r="GQ29" s="75"/>
      <c r="GR29" s="75"/>
      <c r="GS29" s="75"/>
      <c r="GT29" s="75"/>
      <c r="GU29" s="75"/>
      <c r="GV29" s="75"/>
      <c r="GW29" s="75"/>
      <c r="GX29" s="75"/>
      <c r="GY29" s="75"/>
      <c r="GZ29" s="75"/>
      <c r="HA29" s="75"/>
      <c r="HB29" s="75"/>
      <c r="HC29" s="75"/>
      <c r="HD29" s="75"/>
      <c r="HE29" s="75"/>
      <c r="HF29" s="75"/>
      <c r="HG29" s="75"/>
      <c r="HH29" s="75"/>
      <c r="HI29" s="75"/>
      <c r="HJ29" s="75"/>
      <c r="HK29" s="75"/>
      <c r="HL29" s="75"/>
      <c r="HM29" s="75"/>
      <c r="HN29" s="75"/>
      <c r="HO29" s="75"/>
      <c r="HP29" s="75"/>
      <c r="HQ29" s="75"/>
      <c r="HR29" s="75"/>
      <c r="HS29" s="75"/>
      <c r="HT29" s="75"/>
      <c r="HU29" s="75"/>
      <c r="HV29" s="75"/>
      <c r="HW29" s="75"/>
      <c r="HX29" s="75"/>
      <c r="HY29" s="75"/>
      <c r="HZ29" s="75"/>
      <c r="IA29" s="75"/>
      <c r="IB29" s="75"/>
      <c r="IC29" s="75"/>
      <c r="ID29" s="75"/>
      <c r="IE29" s="75"/>
      <c r="IF29" s="75"/>
      <c r="IG29" s="75"/>
      <c r="IH29" s="75"/>
      <c r="II29" s="75"/>
      <c r="IJ29" s="75"/>
      <c r="IK29" s="75"/>
      <c r="IL29" s="75"/>
      <c r="IM29" s="75"/>
      <c r="IN29" s="75"/>
    </row>
    <row r="30" spans="1:248" s="26" customFormat="1" x14ac:dyDescent="0.2">
      <c r="A30" s="27"/>
      <c r="B30" s="27"/>
      <c r="C30" s="346"/>
      <c r="D30" s="123"/>
      <c r="E30" s="345"/>
      <c r="F30" s="345"/>
      <c r="G30" s="345"/>
      <c r="H30" s="345"/>
      <c r="I30" s="345"/>
      <c r="J30" s="345"/>
      <c r="K30" s="345"/>
      <c r="L30" s="345"/>
      <c r="M30" s="345"/>
      <c r="N30" s="345"/>
      <c r="O30" s="345"/>
      <c r="P30" s="345"/>
      <c r="Q30" s="27"/>
      <c r="R30" s="75"/>
      <c r="S30" s="75"/>
      <c r="T30" s="75"/>
      <c r="U30" s="75"/>
      <c r="V30" s="75"/>
      <c r="W30" s="75"/>
      <c r="X30" s="75"/>
      <c r="Y30" s="75"/>
      <c r="Z30" s="75"/>
      <c r="AA30" s="75"/>
      <c r="AB30" s="75"/>
      <c r="AC30" s="75"/>
      <c r="AD30" s="75"/>
      <c r="AE30" s="75"/>
      <c r="AF30" s="75"/>
      <c r="AG30" s="75"/>
      <c r="AH30" s="75"/>
      <c r="AI30" s="75"/>
      <c r="AJ30" s="75"/>
      <c r="AK30" s="75"/>
      <c r="AL30" s="75"/>
      <c r="AM30" s="75"/>
      <c r="AN30" s="75"/>
      <c r="AO30" s="75"/>
      <c r="AP30" s="75"/>
      <c r="AQ30" s="75"/>
      <c r="AR30" s="75"/>
      <c r="AS30" s="75"/>
      <c r="AT30" s="75"/>
      <c r="AU30" s="75"/>
      <c r="AV30" s="75"/>
      <c r="AW30" s="75"/>
      <c r="AX30" s="75"/>
      <c r="AY30" s="75"/>
      <c r="AZ30" s="75"/>
      <c r="BA30" s="75"/>
      <c r="BB30" s="75"/>
      <c r="BC30" s="75"/>
      <c r="BD30" s="75"/>
      <c r="BE30" s="75"/>
      <c r="BF30" s="75"/>
      <c r="BG30" s="75"/>
      <c r="BH30" s="75"/>
      <c r="BI30" s="75"/>
      <c r="BJ30" s="75"/>
      <c r="BK30" s="75"/>
      <c r="BL30" s="75"/>
      <c r="BM30" s="75"/>
      <c r="BN30" s="75"/>
      <c r="BO30" s="75"/>
      <c r="BP30" s="75"/>
      <c r="BQ30" s="75"/>
      <c r="BR30" s="75"/>
      <c r="BS30" s="75"/>
      <c r="BT30" s="75"/>
      <c r="BU30" s="75"/>
      <c r="BV30" s="75"/>
      <c r="BW30" s="75"/>
      <c r="BX30" s="75"/>
      <c r="BY30" s="75"/>
      <c r="BZ30" s="75"/>
      <c r="CA30" s="75"/>
      <c r="CB30" s="75"/>
      <c r="CC30" s="75"/>
      <c r="CD30" s="75"/>
      <c r="CE30" s="75"/>
      <c r="CF30" s="75"/>
      <c r="CG30" s="75"/>
      <c r="CH30" s="75"/>
      <c r="CI30" s="75"/>
      <c r="CJ30" s="75"/>
      <c r="CK30" s="75"/>
      <c r="CL30" s="75"/>
      <c r="CM30" s="75"/>
      <c r="CN30" s="75"/>
      <c r="CO30" s="75"/>
      <c r="CP30" s="75"/>
      <c r="CQ30" s="75"/>
      <c r="CR30" s="75"/>
      <c r="CS30" s="75"/>
      <c r="CT30" s="75"/>
      <c r="CU30" s="75"/>
      <c r="CV30" s="75"/>
      <c r="CW30" s="75"/>
      <c r="CX30" s="75"/>
      <c r="CY30" s="75"/>
      <c r="CZ30" s="75"/>
      <c r="DA30" s="75"/>
      <c r="DB30" s="75"/>
      <c r="DC30" s="75"/>
      <c r="DD30" s="75"/>
      <c r="DE30" s="75"/>
      <c r="DF30" s="75"/>
      <c r="DG30" s="75"/>
      <c r="DH30" s="75"/>
      <c r="DI30" s="75"/>
      <c r="DJ30" s="75"/>
      <c r="DK30" s="75"/>
      <c r="DL30" s="75"/>
      <c r="DM30" s="75"/>
      <c r="DN30" s="75"/>
      <c r="DO30" s="75"/>
      <c r="DP30" s="75"/>
      <c r="DQ30" s="75"/>
      <c r="DR30" s="75"/>
      <c r="DS30" s="75"/>
      <c r="DT30" s="75"/>
      <c r="DU30" s="75"/>
      <c r="DV30" s="75"/>
      <c r="DW30" s="75"/>
      <c r="DX30" s="75"/>
      <c r="DY30" s="75"/>
      <c r="DZ30" s="75"/>
      <c r="EA30" s="75"/>
      <c r="EB30" s="75"/>
      <c r="EC30" s="75"/>
      <c r="ED30" s="75"/>
      <c r="EE30" s="75"/>
      <c r="EF30" s="75"/>
      <c r="EG30" s="75"/>
      <c r="EH30" s="75"/>
      <c r="EI30" s="75"/>
      <c r="EJ30" s="75"/>
      <c r="EK30" s="75"/>
      <c r="EL30" s="75"/>
      <c r="EM30" s="75"/>
      <c r="EN30" s="75"/>
      <c r="EO30" s="75"/>
      <c r="EP30" s="75"/>
      <c r="EQ30" s="75"/>
      <c r="ER30" s="75"/>
      <c r="ES30" s="75"/>
      <c r="ET30" s="75"/>
      <c r="EU30" s="75"/>
      <c r="EV30" s="75"/>
      <c r="EW30" s="75"/>
      <c r="EX30" s="75"/>
      <c r="EY30" s="75"/>
      <c r="EZ30" s="75"/>
      <c r="FA30" s="75"/>
      <c r="FB30" s="75"/>
      <c r="FC30" s="75"/>
      <c r="FD30" s="75"/>
      <c r="FE30" s="75"/>
      <c r="FF30" s="75"/>
      <c r="FG30" s="75"/>
      <c r="FH30" s="75"/>
      <c r="FI30" s="75"/>
      <c r="FJ30" s="75"/>
      <c r="FK30" s="75"/>
      <c r="FL30" s="75"/>
      <c r="FM30" s="75"/>
      <c r="FN30" s="75"/>
      <c r="FO30" s="75"/>
      <c r="FP30" s="75"/>
      <c r="FQ30" s="75"/>
      <c r="FR30" s="75"/>
      <c r="FS30" s="75"/>
      <c r="FT30" s="75"/>
      <c r="FU30" s="75"/>
      <c r="FV30" s="75"/>
      <c r="FW30" s="75"/>
      <c r="FX30" s="75"/>
      <c r="FY30" s="75"/>
      <c r="FZ30" s="75"/>
      <c r="GA30" s="75"/>
      <c r="GB30" s="75"/>
      <c r="GC30" s="75"/>
      <c r="GD30" s="75"/>
      <c r="GE30" s="75"/>
      <c r="GF30" s="75"/>
      <c r="GG30" s="75"/>
      <c r="GH30" s="75"/>
      <c r="GI30" s="75"/>
      <c r="GJ30" s="75"/>
      <c r="GK30" s="75"/>
      <c r="GL30" s="75"/>
      <c r="GM30" s="75"/>
      <c r="GN30" s="75"/>
      <c r="GO30" s="75"/>
      <c r="GP30" s="75"/>
      <c r="GQ30" s="75"/>
      <c r="GR30" s="75"/>
      <c r="GS30" s="75"/>
      <c r="GT30" s="75"/>
      <c r="GU30" s="75"/>
      <c r="GV30" s="75"/>
      <c r="GW30" s="75"/>
      <c r="GX30" s="75"/>
      <c r="GY30" s="75"/>
      <c r="GZ30" s="75"/>
      <c r="HA30" s="75"/>
      <c r="HB30" s="75"/>
      <c r="HC30" s="75"/>
      <c r="HD30" s="75"/>
      <c r="HE30" s="75"/>
      <c r="HF30" s="75"/>
      <c r="HG30" s="75"/>
      <c r="HH30" s="75"/>
      <c r="HI30" s="75"/>
      <c r="HJ30" s="75"/>
      <c r="HK30" s="75"/>
      <c r="HL30" s="75"/>
      <c r="HM30" s="75"/>
      <c r="HN30" s="75"/>
      <c r="HO30" s="75"/>
      <c r="HP30" s="75"/>
      <c r="HQ30" s="75"/>
      <c r="HR30" s="75"/>
      <c r="HS30" s="75"/>
      <c r="HT30" s="75"/>
      <c r="HU30" s="75"/>
      <c r="HV30" s="75"/>
      <c r="HW30" s="75"/>
      <c r="HX30" s="75"/>
      <c r="HY30" s="75"/>
      <c r="HZ30" s="75"/>
      <c r="IA30" s="75"/>
      <c r="IB30" s="75"/>
      <c r="IC30" s="75"/>
      <c r="ID30" s="75"/>
      <c r="IE30" s="75"/>
      <c r="IF30" s="75"/>
      <c r="IG30" s="75"/>
      <c r="IH30" s="75"/>
      <c r="II30" s="75"/>
      <c r="IJ30" s="75"/>
      <c r="IK30" s="75"/>
      <c r="IL30" s="75"/>
      <c r="IM30" s="75"/>
      <c r="IN30" s="75"/>
    </row>
    <row r="31" spans="1:248" x14ac:dyDescent="0.2">
      <c r="C31" s="346" t="str">
        <f>[3]KPDV!$B$34</f>
        <v>Pārbaudīja:</v>
      </c>
      <c r="D31" s="347"/>
      <c r="E31" s="348"/>
      <c r="F31" s="348"/>
      <c r="G31" s="123"/>
      <c r="H31" s="123"/>
      <c r="I31" s="123"/>
      <c r="J31" s="123"/>
      <c r="K31" s="123"/>
      <c r="L31" s="123"/>
      <c r="M31" s="123"/>
      <c r="N31" s="123"/>
      <c r="O31" s="123"/>
      <c r="P31" s="123"/>
    </row>
    <row r="32" spans="1:248" x14ac:dyDescent="0.2">
      <c r="C32" s="346" t="str">
        <f>[3]KPDV!$B$35</f>
        <v>Sertifikāta Nr.:</v>
      </c>
      <c r="D32" s="347"/>
      <c r="E32" s="349"/>
      <c r="F32" s="349"/>
      <c r="G32" s="123"/>
      <c r="H32" s="123"/>
      <c r="I32" s="123"/>
      <c r="J32" s="123"/>
      <c r="K32" s="123"/>
      <c r="L32" s="123"/>
      <c r="M32" s="350"/>
      <c r="N32" s="123"/>
      <c r="O32" s="350"/>
      <c r="P32" s="123"/>
    </row>
    <row r="33" spans="2:17" x14ac:dyDescent="0.2">
      <c r="I33" s="351"/>
      <c r="J33" s="267"/>
      <c r="K33" s="267"/>
      <c r="O33" s="267"/>
      <c r="P33" s="267"/>
    </row>
    <row r="34" spans="2:17" ht="12.75" x14ac:dyDescent="0.2">
      <c r="B34" s="352" t="s">
        <v>348</v>
      </c>
      <c r="C34" s="353"/>
      <c r="D34" s="354"/>
      <c r="E34" s="354"/>
      <c r="F34" s="354"/>
      <c r="G34" s="355"/>
      <c r="H34" s="354"/>
      <c r="I34" s="354"/>
      <c r="J34" s="354"/>
      <c r="K34" s="354"/>
      <c r="L34" s="354"/>
      <c r="M34" s="354"/>
      <c r="N34" s="354"/>
      <c r="O34" s="354"/>
      <c r="P34" s="354"/>
      <c r="Q34" s="354"/>
    </row>
    <row r="35" spans="2:17" x14ac:dyDescent="0.2">
      <c r="B35" s="374" t="s">
        <v>349</v>
      </c>
      <c r="C35" s="374"/>
      <c r="D35" s="374"/>
      <c r="E35" s="374"/>
      <c r="F35" s="374"/>
      <c r="G35" s="374"/>
      <c r="H35" s="374"/>
      <c r="I35" s="374"/>
      <c r="J35" s="374"/>
      <c r="K35" s="374"/>
      <c r="L35" s="374"/>
      <c r="M35" s="374"/>
      <c r="N35" s="374"/>
      <c r="O35" s="374"/>
      <c r="P35" s="374"/>
      <c r="Q35" s="374"/>
    </row>
    <row r="36" spans="2:17" x14ac:dyDescent="0.2">
      <c r="B36" s="374"/>
      <c r="C36" s="374"/>
      <c r="D36" s="374"/>
      <c r="E36" s="374"/>
      <c r="F36" s="374"/>
      <c r="G36" s="374"/>
      <c r="H36" s="374"/>
      <c r="I36" s="374"/>
      <c r="J36" s="374"/>
      <c r="K36" s="374"/>
      <c r="L36" s="374"/>
      <c r="M36" s="374"/>
      <c r="N36" s="374"/>
      <c r="O36" s="374"/>
      <c r="P36" s="374"/>
      <c r="Q36" s="374"/>
    </row>
    <row r="37" spans="2:17" x14ac:dyDescent="0.2">
      <c r="B37" s="374"/>
      <c r="C37" s="374"/>
      <c r="D37" s="374"/>
      <c r="E37" s="374"/>
      <c r="F37" s="374"/>
      <c r="G37" s="374"/>
      <c r="H37" s="374"/>
      <c r="I37" s="374"/>
      <c r="J37" s="374"/>
      <c r="K37" s="374"/>
      <c r="L37" s="374"/>
      <c r="M37" s="374"/>
      <c r="N37" s="374"/>
      <c r="O37" s="374"/>
      <c r="P37" s="374"/>
      <c r="Q37" s="374"/>
    </row>
  </sheetData>
  <sheetProtection selectLockedCells="1" selectUnlockedCells="1"/>
  <autoFilter ref="A12:S25" xr:uid="{00000000-0009-0000-0000-000005000000}"/>
  <mergeCells count="13">
    <mergeCell ref="A10:A11"/>
    <mergeCell ref="B10:B11"/>
    <mergeCell ref="C10:C11"/>
    <mergeCell ref="A1:G1"/>
    <mergeCell ref="A3:H3"/>
    <mergeCell ref="A4:H4"/>
    <mergeCell ref="A8:D8"/>
    <mergeCell ref="G8:J8"/>
    <mergeCell ref="B35:Q37"/>
    <mergeCell ref="D10:D11"/>
    <mergeCell ref="E10:E11"/>
    <mergeCell ref="G10:L10"/>
    <mergeCell ref="M10:Q10"/>
  </mergeCells>
  <pageMargins left="0.39374999999999999" right="0" top="0.59027777777777779" bottom="0.39374999999999999" header="0.51180555555555551" footer="0.51180555555555551"/>
  <pageSetup paperSize="9" firstPageNumber="0" orientation="landscape" horizontalDpi="300" verticalDpi="300" r:id="rId1"/>
  <headerFooter alignWithMargins="0"/>
  <rowBreaks count="1" manualBreakCount="1">
    <brk id="25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2D050"/>
  </sheetPr>
  <dimension ref="A1:IM41"/>
  <sheetViews>
    <sheetView view="pageBreakPreview" topLeftCell="A4" zoomScale="85" zoomScaleNormal="85" zoomScaleSheetLayoutView="85" workbookViewId="0">
      <selection activeCell="C29" sqref="C29"/>
    </sheetView>
  </sheetViews>
  <sheetFormatPr defaultColWidth="9" defaultRowHeight="11.25" x14ac:dyDescent="0.2"/>
  <cols>
    <col min="1" max="1" width="4.5703125" style="27" customWidth="1"/>
    <col min="2" max="2" width="5.42578125" style="27" customWidth="1"/>
    <col min="3" max="3" width="42.5703125" style="91" customWidth="1"/>
    <col min="4" max="4" width="5.42578125" style="27" customWidth="1"/>
    <col min="5" max="5" width="6.85546875" style="27" customWidth="1"/>
    <col min="6" max="6" width="5.85546875" style="27" hidden="1" customWidth="1"/>
    <col min="7" max="12" width="7" style="27" customWidth="1"/>
    <col min="13" max="16" width="7.42578125" style="27" customWidth="1"/>
    <col min="17" max="17" width="7.140625" style="27" customWidth="1"/>
    <col min="18" max="16384" width="9" style="27"/>
  </cols>
  <sheetData>
    <row r="1" spans="1:17" x14ac:dyDescent="0.2">
      <c r="A1" s="379" t="s">
        <v>11</v>
      </c>
      <c r="B1" s="379"/>
      <c r="C1" s="379"/>
      <c r="D1" s="379"/>
      <c r="E1" s="379"/>
      <c r="F1" s="379"/>
      <c r="G1" s="379"/>
      <c r="H1" s="26">
        <f>KPDV!A19</f>
        <v>5</v>
      </c>
      <c r="I1" s="26"/>
      <c r="J1" s="26"/>
      <c r="K1" s="26"/>
      <c r="L1" s="26"/>
      <c r="M1" s="26"/>
      <c r="N1" s="26"/>
      <c r="O1" s="26"/>
      <c r="P1" s="26"/>
      <c r="Q1" s="26"/>
    </row>
    <row r="2" spans="1:17" x14ac:dyDescent="0.2">
      <c r="A2" s="28"/>
      <c r="B2" s="28"/>
      <c r="C2" s="29" t="s">
        <v>65</v>
      </c>
      <c r="D2" s="28"/>
      <c r="E2" s="28"/>
      <c r="F2" s="28"/>
      <c r="G2" s="28"/>
      <c r="H2" s="28"/>
      <c r="I2" s="26"/>
      <c r="J2" s="26"/>
      <c r="K2" s="26"/>
      <c r="L2" s="26"/>
      <c r="M2" s="26"/>
      <c r="N2" s="26"/>
      <c r="O2" s="26"/>
      <c r="P2" s="26"/>
      <c r="Q2" s="26"/>
    </row>
    <row r="3" spans="1:17" x14ac:dyDescent="0.2">
      <c r="A3" s="364" t="str">
        <f>KPDV!A5</f>
        <v>Būves nosaukums: Daudzdzīvokļu dzīvojamā ēka</v>
      </c>
      <c r="B3" s="364"/>
      <c r="C3" s="364"/>
      <c r="D3" s="364"/>
      <c r="E3" s="364"/>
      <c r="F3" s="364"/>
      <c r="G3" s="364"/>
      <c r="H3" s="364"/>
      <c r="I3" s="30"/>
      <c r="J3" s="30"/>
      <c r="K3" s="30"/>
      <c r="L3" s="30"/>
      <c r="M3" s="31"/>
      <c r="N3" s="31"/>
      <c r="O3" s="31"/>
      <c r="P3" s="31"/>
      <c r="Q3" s="26"/>
    </row>
    <row r="4" spans="1:17" x14ac:dyDescent="0.2">
      <c r="A4" s="364" t="str">
        <f>KPDV!A6</f>
        <v>Objekta nosaukums: Dzīvojamās ēkas fasādes vienkāršota atjaunošana</v>
      </c>
      <c r="B4" s="364"/>
      <c r="C4" s="364"/>
      <c r="D4" s="364"/>
      <c r="E4" s="364"/>
      <c r="F4" s="364"/>
      <c r="G4" s="364"/>
      <c r="H4" s="364"/>
      <c r="I4" s="32"/>
      <c r="J4" s="32"/>
      <c r="K4" s="31"/>
      <c r="L4" s="31"/>
      <c r="M4" s="31"/>
      <c r="N4" s="31"/>
      <c r="O4" s="31"/>
      <c r="P4" s="31"/>
      <c r="Q4" s="26"/>
    </row>
    <row r="5" spans="1:17" x14ac:dyDescent="0.2">
      <c r="A5" s="33" t="str">
        <f>KPDV!A7</f>
        <v>Objekta adrese: Raiņa iela 18/20, Liepāja</v>
      </c>
      <c r="B5" s="33"/>
      <c r="C5" s="33"/>
      <c r="D5" s="33"/>
      <c r="E5" s="34"/>
      <c r="F5" s="34"/>
      <c r="G5" s="33"/>
      <c r="H5" s="33"/>
      <c r="I5" s="32"/>
      <c r="J5" s="32"/>
      <c r="K5" s="31"/>
      <c r="L5" s="31"/>
      <c r="M5" s="31"/>
      <c r="N5" s="31"/>
      <c r="O5" s="31"/>
      <c r="P5" s="31"/>
      <c r="Q5" s="26"/>
    </row>
    <row r="6" spans="1:17" x14ac:dyDescent="0.2">
      <c r="A6" s="33" t="str">
        <f>KPDV!A8</f>
        <v>Pasūtījuma Nr.: EA-78-16</v>
      </c>
      <c r="B6" s="33"/>
      <c r="C6" s="33"/>
      <c r="D6" s="33"/>
      <c r="E6" s="33"/>
      <c r="F6" s="33"/>
      <c r="G6" s="33"/>
      <c r="H6" s="33"/>
      <c r="I6" s="32"/>
      <c r="J6" s="32"/>
      <c r="K6" s="31"/>
      <c r="L6" s="31"/>
      <c r="M6" s="31"/>
      <c r="N6" s="31"/>
      <c r="O6" s="31"/>
      <c r="P6" s="31"/>
      <c r="Q6" s="26"/>
    </row>
    <row r="7" spans="1:17" x14ac:dyDescent="0.2">
      <c r="A7" s="33"/>
      <c r="B7" s="33"/>
      <c r="C7" s="33"/>
      <c r="D7" s="33"/>
      <c r="E7" s="33"/>
      <c r="F7" s="33"/>
      <c r="G7" s="33"/>
      <c r="H7" s="33"/>
      <c r="I7" s="32"/>
      <c r="J7" s="32"/>
      <c r="K7" s="31"/>
      <c r="L7" s="31"/>
      <c r="M7" s="31"/>
      <c r="N7" s="31"/>
      <c r="O7" s="31"/>
      <c r="P7" s="31"/>
      <c r="Q7" s="26"/>
    </row>
    <row r="8" spans="1:17" x14ac:dyDescent="0.2">
      <c r="A8" s="380" t="s">
        <v>341</v>
      </c>
      <c r="B8" s="380"/>
      <c r="C8" s="380"/>
      <c r="D8" s="380"/>
      <c r="E8" s="35" t="s">
        <v>13</v>
      </c>
      <c r="F8" s="26"/>
      <c r="G8" s="381" t="s">
        <v>14</v>
      </c>
      <c r="H8" s="381"/>
      <c r="I8" s="381"/>
      <c r="J8" s="381"/>
      <c r="K8" s="36"/>
      <c r="L8" s="36"/>
      <c r="M8" s="36"/>
      <c r="N8" s="36" t="s">
        <v>15</v>
      </c>
      <c r="O8" s="36"/>
      <c r="P8" s="37">
        <f>Q31</f>
        <v>0</v>
      </c>
      <c r="Q8" s="21" t="s">
        <v>16</v>
      </c>
    </row>
    <row r="9" spans="1:17" x14ac:dyDescent="0.2">
      <c r="B9" s="38"/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27" t="str">
        <f>dat</f>
        <v>Tāme sastādīta .gada</v>
      </c>
    </row>
    <row r="10" spans="1:17" ht="10.35" customHeight="1" x14ac:dyDescent="0.2">
      <c r="A10" s="376" t="s">
        <v>17</v>
      </c>
      <c r="B10" s="376" t="s">
        <v>18</v>
      </c>
      <c r="C10" s="377" t="s">
        <v>19</v>
      </c>
      <c r="D10" s="378" t="s">
        <v>20</v>
      </c>
      <c r="E10" s="376" t="s">
        <v>21</v>
      </c>
      <c r="F10" s="173"/>
      <c r="G10" s="375" t="s">
        <v>22</v>
      </c>
      <c r="H10" s="375"/>
      <c r="I10" s="375"/>
      <c r="J10" s="375"/>
      <c r="K10" s="375"/>
      <c r="L10" s="375"/>
      <c r="M10" s="375" t="s">
        <v>23</v>
      </c>
      <c r="N10" s="375"/>
      <c r="O10" s="375"/>
      <c r="P10" s="375"/>
      <c r="Q10" s="375"/>
    </row>
    <row r="11" spans="1:17" ht="66.75" x14ac:dyDescent="0.2">
      <c r="A11" s="376"/>
      <c r="B11" s="376"/>
      <c r="C11" s="377"/>
      <c r="D11" s="378"/>
      <c r="E11" s="376"/>
      <c r="F11" s="174"/>
      <c r="G11" s="328" t="s">
        <v>342</v>
      </c>
      <c r="H11" s="329" t="s">
        <v>343</v>
      </c>
      <c r="I11" s="329" t="s">
        <v>344</v>
      </c>
      <c r="J11" s="329" t="s">
        <v>345</v>
      </c>
      <c r="K11" s="329" t="s">
        <v>346</v>
      </c>
      <c r="L11" s="330" t="s">
        <v>333</v>
      </c>
      <c r="M11" s="328" t="s">
        <v>24</v>
      </c>
      <c r="N11" s="329" t="s">
        <v>344</v>
      </c>
      <c r="O11" s="329" t="s">
        <v>345</v>
      </c>
      <c r="P11" s="329" t="s">
        <v>346</v>
      </c>
      <c r="Q11" s="330" t="s">
        <v>347</v>
      </c>
    </row>
    <row r="12" spans="1:17" ht="14.25" customHeight="1" x14ac:dyDescent="0.2">
      <c r="A12" s="81">
        <v>1</v>
      </c>
      <c r="B12" s="81">
        <f>A12+1</f>
        <v>2</v>
      </c>
      <c r="C12" s="97">
        <f>B12+1</f>
        <v>3</v>
      </c>
      <c r="D12" s="81">
        <f>C12+1</f>
        <v>4</v>
      </c>
      <c r="E12" s="81">
        <f>D12+1</f>
        <v>5</v>
      </c>
      <c r="F12" s="137"/>
      <c r="G12" s="81">
        <f>E12+1</f>
        <v>6</v>
      </c>
      <c r="H12" s="81">
        <f t="shared" ref="H12:Q12" si="0">G12+1</f>
        <v>7</v>
      </c>
      <c r="I12" s="81">
        <f t="shared" si="0"/>
        <v>8</v>
      </c>
      <c r="J12" s="81">
        <f t="shared" si="0"/>
        <v>9</v>
      </c>
      <c r="K12" s="81">
        <f t="shared" si="0"/>
        <v>10</v>
      </c>
      <c r="L12" s="81">
        <f t="shared" si="0"/>
        <v>11</v>
      </c>
      <c r="M12" s="81">
        <f t="shared" si="0"/>
        <v>12</v>
      </c>
      <c r="N12" s="81">
        <f t="shared" si="0"/>
        <v>13</v>
      </c>
      <c r="O12" s="81">
        <f t="shared" si="0"/>
        <v>14</v>
      </c>
      <c r="P12" s="81">
        <f t="shared" si="0"/>
        <v>15</v>
      </c>
      <c r="Q12" s="81">
        <f t="shared" si="0"/>
        <v>16</v>
      </c>
    </row>
    <row r="13" spans="1:17" ht="14.25" customHeight="1" x14ac:dyDescent="0.2">
      <c r="A13" s="81"/>
      <c r="B13" s="81"/>
      <c r="C13" s="126" t="s">
        <v>129</v>
      </c>
      <c r="D13" s="81"/>
      <c r="E13" s="81"/>
      <c r="F13" s="137"/>
      <c r="G13" s="81"/>
      <c r="H13" s="175"/>
      <c r="I13" s="81"/>
      <c r="J13" s="81"/>
      <c r="K13" s="81"/>
      <c r="L13" s="175"/>
      <c r="M13" s="175"/>
      <c r="N13" s="175"/>
      <c r="O13" s="175"/>
      <c r="P13" s="175"/>
      <c r="Q13" s="175"/>
    </row>
    <row r="14" spans="1:17" ht="14.25" customHeight="1" x14ac:dyDescent="0.2">
      <c r="A14" s="47">
        <f>IF(COUNTBLANK(B14)=1," ",COUNTA($B$14:B14))</f>
        <v>1</v>
      </c>
      <c r="B14" s="176" t="s">
        <v>25</v>
      </c>
      <c r="C14" s="63" t="s">
        <v>199</v>
      </c>
      <c r="D14" s="125" t="s">
        <v>32</v>
      </c>
      <c r="E14" s="125">
        <f>1*2.6*2</f>
        <v>5.2</v>
      </c>
      <c r="F14" s="137"/>
      <c r="G14" s="140"/>
      <c r="H14" s="57"/>
      <c r="I14" s="140"/>
      <c r="J14" s="140"/>
      <c r="K14" s="140"/>
      <c r="L14" s="131"/>
      <c r="M14" s="132"/>
      <c r="N14" s="132"/>
      <c r="O14" s="132"/>
      <c r="P14" s="132"/>
      <c r="Q14" s="133"/>
    </row>
    <row r="15" spans="1:17" ht="14.25" customHeight="1" x14ac:dyDescent="0.2">
      <c r="A15" s="47">
        <f>IF(COUNTBLANK(B15)=1," ",COUNTA($B$14:B15))</f>
        <v>2</v>
      </c>
      <c r="B15" s="176" t="s">
        <v>25</v>
      </c>
      <c r="C15" s="63" t="s">
        <v>196</v>
      </c>
      <c r="D15" s="125" t="s">
        <v>32</v>
      </c>
      <c r="E15" s="125">
        <f>E14</f>
        <v>5.2</v>
      </c>
      <c r="F15" s="137"/>
      <c r="G15" s="71"/>
      <c r="H15" s="57"/>
      <c r="I15" s="71"/>
      <c r="J15" s="71"/>
      <c r="K15" s="71"/>
      <c r="L15" s="131"/>
      <c r="M15" s="132"/>
      <c r="N15" s="132"/>
      <c r="O15" s="132"/>
      <c r="P15" s="132"/>
      <c r="Q15" s="133"/>
    </row>
    <row r="16" spans="1:17" ht="18.75" customHeight="1" x14ac:dyDescent="0.2">
      <c r="A16" s="81"/>
      <c r="B16" s="81"/>
      <c r="C16" s="63" t="s">
        <v>197</v>
      </c>
      <c r="D16" s="125" t="s">
        <v>59</v>
      </c>
      <c r="E16" s="98">
        <f>(0.7*2.6*0.16*2+0.3*2.6*0.44*2)*F16</f>
        <v>1.4591199999999998</v>
      </c>
      <c r="F16" s="137">
        <v>1.1499999999999999</v>
      </c>
      <c r="G16" s="81"/>
      <c r="H16" s="81"/>
      <c r="I16" s="81"/>
      <c r="J16" s="81"/>
      <c r="K16" s="81"/>
      <c r="L16" s="131"/>
      <c r="M16" s="132"/>
      <c r="N16" s="132"/>
      <c r="O16" s="132"/>
      <c r="P16" s="132"/>
      <c r="Q16" s="133"/>
    </row>
    <row r="17" spans="1:247" ht="18.75" customHeight="1" x14ac:dyDescent="0.2">
      <c r="A17" s="81"/>
      <c r="B17" s="81"/>
      <c r="C17" s="63" t="s">
        <v>128</v>
      </c>
      <c r="D17" s="125" t="s">
        <v>59</v>
      </c>
      <c r="E17" s="98">
        <f>E15*0.07+1*2.6*F17</f>
        <v>3.3539999999999996</v>
      </c>
      <c r="F17" s="137">
        <f>F16</f>
        <v>1.1499999999999999</v>
      </c>
      <c r="G17" s="81"/>
      <c r="H17" s="81"/>
      <c r="I17" s="81"/>
      <c r="J17" s="81"/>
      <c r="K17" s="81"/>
      <c r="L17" s="131"/>
      <c r="M17" s="132"/>
      <c r="N17" s="132"/>
      <c r="O17" s="132"/>
      <c r="P17" s="132"/>
      <c r="Q17" s="133"/>
    </row>
    <row r="18" spans="1:247" ht="14.25" customHeight="1" x14ac:dyDescent="0.2">
      <c r="A18" s="81"/>
      <c r="B18" s="81"/>
      <c r="C18" s="63" t="s">
        <v>126</v>
      </c>
      <c r="D18" s="125" t="s">
        <v>32</v>
      </c>
      <c r="E18" s="98">
        <f>1.4*2.6*2*F18</f>
        <v>8.3719999999999981</v>
      </c>
      <c r="F18" s="137">
        <f>F17</f>
        <v>1.1499999999999999</v>
      </c>
      <c r="G18" s="81"/>
      <c r="H18" s="81"/>
      <c r="I18" s="81"/>
      <c r="J18" s="81"/>
      <c r="K18" s="81"/>
      <c r="L18" s="131"/>
      <c r="M18" s="132"/>
      <c r="N18" s="132"/>
      <c r="O18" s="132"/>
      <c r="P18" s="132"/>
      <c r="Q18" s="133"/>
    </row>
    <row r="19" spans="1:247" x14ac:dyDescent="0.2">
      <c r="A19" s="81"/>
      <c r="B19" s="81"/>
      <c r="C19" s="63" t="s">
        <v>127</v>
      </c>
      <c r="D19" s="125" t="s">
        <v>59</v>
      </c>
      <c r="E19" s="98">
        <f>E18*0.1*F19</f>
        <v>1.0046399999999998</v>
      </c>
      <c r="F19" s="137">
        <v>1.2</v>
      </c>
      <c r="G19" s="81"/>
      <c r="H19" s="81"/>
      <c r="I19" s="81"/>
      <c r="J19" s="81"/>
      <c r="K19" s="81"/>
      <c r="L19" s="131"/>
      <c r="M19" s="132"/>
      <c r="N19" s="132"/>
      <c r="O19" s="132"/>
      <c r="P19" s="132"/>
      <c r="Q19" s="133"/>
    </row>
    <row r="20" spans="1:247" x14ac:dyDescent="0.2">
      <c r="A20" s="81"/>
      <c r="B20" s="81"/>
      <c r="C20" s="63" t="s">
        <v>198</v>
      </c>
      <c r="D20" s="125" t="s">
        <v>59</v>
      </c>
      <c r="E20" s="98">
        <f>E18*0.1*F20</f>
        <v>1.0046399999999998</v>
      </c>
      <c r="F20" s="137">
        <f>F19</f>
        <v>1.2</v>
      </c>
      <c r="G20" s="81"/>
      <c r="H20" s="81"/>
      <c r="I20" s="81"/>
      <c r="J20" s="81"/>
      <c r="K20" s="81"/>
      <c r="L20" s="131"/>
      <c r="M20" s="132"/>
      <c r="N20" s="132"/>
      <c r="O20" s="132"/>
      <c r="P20" s="132"/>
      <c r="Q20" s="133"/>
    </row>
    <row r="21" spans="1:247" x14ac:dyDescent="0.2">
      <c r="A21" s="58" t="str">
        <f>IF(COUNTBLANK(I21)=1," ",COUNTA($I$13:I21))</f>
        <v xml:space="preserve"> </v>
      </c>
      <c r="B21" s="177"/>
      <c r="C21" s="178" t="s">
        <v>253</v>
      </c>
      <c r="D21" s="85"/>
      <c r="E21" s="179"/>
      <c r="F21" s="180"/>
      <c r="G21" s="181"/>
      <c r="H21" s="53"/>
      <c r="I21" s="181"/>
      <c r="J21" s="182"/>
      <c r="K21" s="181"/>
      <c r="L21" s="181"/>
      <c r="M21" s="181"/>
      <c r="N21" s="181"/>
      <c r="O21" s="181"/>
      <c r="P21" s="181"/>
      <c r="Q21" s="183"/>
    </row>
    <row r="22" spans="1:247" x14ac:dyDescent="0.2">
      <c r="A22" s="58" t="str">
        <f>IF(COUNTBLANK(I22)=1," ",COUNTA($I$13:I22))</f>
        <v xml:space="preserve"> </v>
      </c>
      <c r="B22" s="177" t="s">
        <v>25</v>
      </c>
      <c r="C22" s="109" t="s">
        <v>250</v>
      </c>
      <c r="D22" s="125" t="s">
        <v>131</v>
      </c>
      <c r="E22" s="184">
        <v>2</v>
      </c>
      <c r="F22" s="180"/>
      <c r="G22" s="181"/>
      <c r="H22" s="53"/>
      <c r="I22" s="53"/>
      <c r="J22" s="181"/>
      <c r="K22" s="181"/>
      <c r="L22" s="181"/>
      <c r="M22" s="181"/>
      <c r="N22" s="181"/>
      <c r="O22" s="181"/>
      <c r="P22" s="181"/>
      <c r="Q22" s="183"/>
    </row>
    <row r="23" spans="1:247" x14ac:dyDescent="0.2">
      <c r="A23" s="58" t="str">
        <f>IF(COUNTBLANK(I23)=1," ",COUNTA($I$13:I23))</f>
        <v xml:space="preserve"> </v>
      </c>
      <c r="B23" s="177" t="s">
        <v>25</v>
      </c>
      <c r="C23" s="109" t="s">
        <v>251</v>
      </c>
      <c r="D23" s="125" t="s">
        <v>131</v>
      </c>
      <c r="E23" s="179">
        <v>2</v>
      </c>
      <c r="F23" s="180"/>
      <c r="G23" s="181"/>
      <c r="H23" s="53"/>
      <c r="I23" s="53"/>
      <c r="J23" s="181"/>
      <c r="K23" s="181"/>
      <c r="L23" s="181"/>
      <c r="M23" s="181"/>
      <c r="N23" s="181"/>
      <c r="O23" s="181"/>
      <c r="P23" s="181"/>
      <c r="Q23" s="183"/>
    </row>
    <row r="24" spans="1:247" x14ac:dyDescent="0.2">
      <c r="A24" s="58" t="str">
        <f>IF(COUNTBLANK(I24)=1," ",COUNTA($I$13:I24))</f>
        <v xml:space="preserve"> </v>
      </c>
      <c r="B24" s="177" t="s">
        <v>25</v>
      </c>
      <c r="C24" s="109" t="s">
        <v>252</v>
      </c>
      <c r="D24" s="125" t="s">
        <v>131</v>
      </c>
      <c r="E24" s="179">
        <v>2</v>
      </c>
      <c r="F24" s="180"/>
      <c r="G24" s="181"/>
      <c r="H24" s="53"/>
      <c r="I24" s="53"/>
      <c r="J24" s="181"/>
      <c r="K24" s="181"/>
      <c r="L24" s="181"/>
      <c r="M24" s="181"/>
      <c r="N24" s="181"/>
      <c r="O24" s="181"/>
      <c r="P24" s="181"/>
      <c r="Q24" s="183"/>
    </row>
    <row r="25" spans="1:247" x14ac:dyDescent="0.2">
      <c r="A25" s="58" t="str">
        <f>IF(COUNTBLANK(I25)=1," ",COUNTA($I$13:I25))</f>
        <v xml:space="preserve"> </v>
      </c>
      <c r="B25" s="177" t="s">
        <v>25</v>
      </c>
      <c r="C25" s="185" t="s">
        <v>298</v>
      </c>
      <c r="D25" s="85" t="s">
        <v>143</v>
      </c>
      <c r="E25" s="179">
        <v>2</v>
      </c>
      <c r="F25" s="186"/>
      <c r="G25" s="181"/>
      <c r="H25" s="53"/>
      <c r="I25" s="53"/>
      <c r="J25" s="181"/>
      <c r="K25" s="181"/>
      <c r="L25" s="181"/>
      <c r="M25" s="181"/>
      <c r="N25" s="181"/>
      <c r="O25" s="181"/>
      <c r="P25" s="181"/>
      <c r="Q25" s="183"/>
    </row>
    <row r="26" spans="1:247" x14ac:dyDescent="0.2">
      <c r="A26" s="81"/>
      <c r="B26" s="81"/>
      <c r="C26" s="126" t="s">
        <v>238</v>
      </c>
      <c r="D26" s="125"/>
      <c r="E26" s="98"/>
      <c r="F26" s="137"/>
      <c r="G26" s="175"/>
      <c r="H26" s="175"/>
      <c r="I26" s="175"/>
      <c r="J26" s="175"/>
      <c r="K26" s="175"/>
      <c r="L26" s="131"/>
      <c r="M26" s="132"/>
      <c r="N26" s="132"/>
      <c r="O26" s="132"/>
      <c r="P26" s="132"/>
      <c r="Q26" s="133"/>
    </row>
    <row r="27" spans="1:247" x14ac:dyDescent="0.2">
      <c r="A27" s="47">
        <f>IF(COUNTBLANK(B27)=1," ",COUNTA($B$14:B27))</f>
        <v>7</v>
      </c>
      <c r="B27" s="176" t="s">
        <v>25</v>
      </c>
      <c r="C27" s="63" t="s">
        <v>239</v>
      </c>
      <c r="D27" s="125" t="s">
        <v>131</v>
      </c>
      <c r="E27" s="125">
        <v>2</v>
      </c>
      <c r="F27" s="137"/>
      <c r="G27" s="140"/>
      <c r="H27" s="57"/>
      <c r="I27" s="140"/>
      <c r="J27" s="140"/>
      <c r="K27" s="140"/>
      <c r="L27" s="131"/>
      <c r="M27" s="132"/>
      <c r="N27" s="132"/>
      <c r="O27" s="132"/>
      <c r="P27" s="132"/>
      <c r="Q27" s="133"/>
    </row>
    <row r="28" spans="1:247" ht="33.75" x14ac:dyDescent="0.2">
      <c r="A28" s="47">
        <f>IF(COUNTBLANK(B28)=1," ",COUNTA($B$14:B28))</f>
        <v>8</v>
      </c>
      <c r="B28" s="176" t="s">
        <v>25</v>
      </c>
      <c r="C28" s="63" t="s">
        <v>366</v>
      </c>
      <c r="D28" s="125" t="s">
        <v>131</v>
      </c>
      <c r="E28" s="125">
        <v>2</v>
      </c>
      <c r="F28" s="137"/>
      <c r="G28" s="140"/>
      <c r="H28" s="57"/>
      <c r="I28" s="140"/>
      <c r="J28" s="140"/>
      <c r="K28" s="140"/>
      <c r="L28" s="131"/>
      <c r="M28" s="132"/>
      <c r="N28" s="132"/>
      <c r="O28" s="132"/>
      <c r="P28" s="132"/>
      <c r="Q28" s="133"/>
    </row>
    <row r="29" spans="1:247" x14ac:dyDescent="0.2">
      <c r="A29" s="47">
        <f>IF(COUNTBLANK(B29)=1," ",COUNTA($B$14:B29))</f>
        <v>9</v>
      </c>
      <c r="B29" s="176" t="s">
        <v>25</v>
      </c>
      <c r="C29" s="63" t="s">
        <v>130</v>
      </c>
      <c r="D29" s="125" t="s">
        <v>131</v>
      </c>
      <c r="E29" s="187">
        <v>2</v>
      </c>
      <c r="F29" s="137"/>
      <c r="G29" s="53"/>
      <c r="H29" s="57"/>
      <c r="I29" s="53"/>
      <c r="J29" s="53"/>
      <c r="K29" s="67"/>
      <c r="L29" s="131"/>
      <c r="M29" s="132"/>
      <c r="N29" s="132"/>
      <c r="O29" s="132"/>
      <c r="P29" s="132"/>
      <c r="Q29" s="133"/>
    </row>
    <row r="30" spans="1:247" ht="22.5" x14ac:dyDescent="0.2">
      <c r="A30" s="122"/>
      <c r="C30" s="340" t="s">
        <v>156</v>
      </c>
      <c r="D30" s="341"/>
      <c r="E30" s="342"/>
      <c r="F30" s="342"/>
      <c r="G30" s="343"/>
      <c r="H30" s="343"/>
      <c r="I30" s="343"/>
      <c r="J30" s="343"/>
      <c r="K30" s="343"/>
      <c r="M30" s="344"/>
      <c r="N30" s="344"/>
      <c r="O30" s="344"/>
      <c r="P30" s="344"/>
      <c r="Q30" s="344"/>
    </row>
    <row r="31" spans="1:247" s="26" customFormat="1" x14ac:dyDescent="0.2">
      <c r="A31" s="31" t="str">
        <f>IF(COUNTBLANK(I31)=1," ",COUNTA($I31:I$129))</f>
        <v xml:space="preserve"> </v>
      </c>
      <c r="B31" s="27"/>
      <c r="C31" s="345"/>
      <c r="D31" s="345"/>
      <c r="E31" s="345"/>
      <c r="F31" s="345"/>
      <c r="G31" s="345"/>
      <c r="H31" s="345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27"/>
      <c r="AJ31" s="27"/>
      <c r="AK31" s="27"/>
      <c r="AL31" s="27"/>
      <c r="AM31" s="27"/>
      <c r="AN31" s="27"/>
      <c r="AO31" s="27"/>
      <c r="AP31" s="27"/>
      <c r="AQ31" s="27"/>
      <c r="AR31" s="27"/>
      <c r="AS31" s="27"/>
      <c r="AT31" s="27"/>
      <c r="AU31" s="27"/>
      <c r="AV31" s="27"/>
      <c r="AW31" s="27"/>
      <c r="AX31" s="27"/>
      <c r="AY31" s="27"/>
      <c r="AZ31" s="27"/>
      <c r="BA31" s="27"/>
      <c r="BB31" s="27"/>
      <c r="BC31" s="27"/>
      <c r="BD31" s="27"/>
      <c r="BE31" s="27"/>
      <c r="BF31" s="27"/>
      <c r="BG31" s="27"/>
      <c r="BH31" s="27"/>
      <c r="BI31" s="27"/>
      <c r="BJ31" s="27"/>
      <c r="BK31" s="27"/>
      <c r="BL31" s="27"/>
      <c r="BM31" s="27"/>
      <c r="BN31" s="27"/>
      <c r="BO31" s="27"/>
      <c r="BP31" s="27"/>
      <c r="BQ31" s="27"/>
      <c r="BR31" s="27"/>
      <c r="BS31" s="27"/>
      <c r="BT31" s="27"/>
      <c r="BU31" s="27"/>
      <c r="BV31" s="27"/>
      <c r="BW31" s="27"/>
      <c r="BX31" s="27"/>
      <c r="BY31" s="27"/>
      <c r="BZ31" s="27"/>
      <c r="CA31" s="27"/>
      <c r="CB31" s="27"/>
      <c r="CC31" s="27"/>
      <c r="CD31" s="27"/>
      <c r="CE31" s="27"/>
      <c r="CF31" s="27"/>
      <c r="CG31" s="27"/>
      <c r="CH31" s="27"/>
      <c r="CI31" s="27"/>
      <c r="CJ31" s="27"/>
      <c r="CK31" s="27"/>
      <c r="CL31" s="27"/>
      <c r="CM31" s="27"/>
      <c r="CN31" s="27"/>
      <c r="CO31" s="27"/>
      <c r="CP31" s="27"/>
      <c r="CQ31" s="27"/>
      <c r="CR31" s="27"/>
      <c r="CS31" s="27"/>
      <c r="CT31" s="27"/>
      <c r="CU31" s="27"/>
      <c r="CV31" s="27"/>
      <c r="CW31" s="27"/>
      <c r="CX31" s="27"/>
      <c r="CY31" s="27"/>
      <c r="CZ31" s="27"/>
      <c r="DA31" s="27"/>
      <c r="DB31" s="27"/>
      <c r="DC31" s="27"/>
      <c r="DD31" s="27"/>
      <c r="DE31" s="27"/>
      <c r="DF31" s="27"/>
      <c r="DG31" s="27"/>
      <c r="DH31" s="27"/>
      <c r="DI31" s="27"/>
      <c r="DJ31" s="27"/>
      <c r="DK31" s="27"/>
      <c r="DL31" s="27"/>
      <c r="DM31" s="27"/>
      <c r="DN31" s="27"/>
      <c r="DO31" s="27"/>
      <c r="DP31" s="27"/>
      <c r="DQ31" s="27"/>
      <c r="DR31" s="27"/>
      <c r="DS31" s="27"/>
      <c r="DT31" s="27"/>
      <c r="DU31" s="27"/>
      <c r="DV31" s="27"/>
      <c r="DW31" s="27"/>
      <c r="DX31" s="27"/>
      <c r="DY31" s="27"/>
      <c r="DZ31" s="27"/>
      <c r="EA31" s="27"/>
      <c r="EB31" s="27"/>
      <c r="EC31" s="27"/>
      <c r="ED31" s="27"/>
      <c r="EE31" s="27"/>
      <c r="EF31" s="27"/>
      <c r="EG31" s="27"/>
      <c r="EH31" s="27"/>
      <c r="EI31" s="27"/>
      <c r="EJ31" s="27"/>
      <c r="EK31" s="27"/>
      <c r="EL31" s="27"/>
      <c r="EM31" s="27"/>
      <c r="EN31" s="27"/>
      <c r="EO31" s="27"/>
      <c r="EP31" s="27"/>
      <c r="EQ31" s="27"/>
      <c r="ER31" s="27"/>
      <c r="ES31" s="27"/>
      <c r="ET31" s="27"/>
      <c r="EU31" s="27"/>
      <c r="EV31" s="27"/>
      <c r="EW31" s="27"/>
      <c r="EX31" s="27"/>
      <c r="EY31" s="27"/>
      <c r="EZ31" s="27"/>
      <c r="FA31" s="27"/>
      <c r="FB31" s="27"/>
      <c r="FC31" s="27"/>
      <c r="FD31" s="27"/>
      <c r="FE31" s="27"/>
      <c r="FF31" s="27"/>
      <c r="FG31" s="27"/>
      <c r="FH31" s="27"/>
      <c r="FI31" s="27"/>
      <c r="FJ31" s="27"/>
      <c r="FK31" s="27"/>
      <c r="FL31" s="27"/>
      <c r="FM31" s="27"/>
      <c r="FN31" s="27"/>
      <c r="FO31" s="27"/>
      <c r="FP31" s="27"/>
      <c r="FQ31" s="27"/>
      <c r="FR31" s="27"/>
      <c r="FS31" s="27"/>
      <c r="FT31" s="27"/>
      <c r="FU31" s="27"/>
      <c r="FV31" s="27"/>
      <c r="FW31" s="27"/>
      <c r="FX31" s="27"/>
      <c r="FY31" s="27"/>
      <c r="FZ31" s="27"/>
      <c r="GA31" s="27"/>
      <c r="GB31" s="27"/>
      <c r="GC31" s="27"/>
      <c r="GD31" s="27"/>
      <c r="GE31" s="27"/>
      <c r="GF31" s="27"/>
      <c r="GG31" s="27"/>
      <c r="GH31" s="27"/>
      <c r="GI31" s="27"/>
      <c r="GJ31" s="27"/>
      <c r="GK31" s="27"/>
      <c r="GL31" s="27"/>
      <c r="GM31" s="27"/>
      <c r="GN31" s="27"/>
      <c r="GO31" s="27"/>
      <c r="GP31" s="27"/>
      <c r="GQ31" s="27"/>
      <c r="GR31" s="27"/>
      <c r="GS31" s="27"/>
      <c r="GT31" s="27"/>
      <c r="GU31" s="27"/>
      <c r="GV31" s="27"/>
      <c r="GW31" s="27"/>
      <c r="GX31" s="27"/>
      <c r="GY31" s="27"/>
      <c r="GZ31" s="27"/>
      <c r="HA31" s="27"/>
      <c r="HB31" s="27"/>
      <c r="HC31" s="27"/>
      <c r="HD31" s="27"/>
      <c r="HE31" s="27"/>
      <c r="HF31" s="27"/>
      <c r="HG31" s="27"/>
      <c r="HH31" s="27"/>
      <c r="HI31" s="27"/>
      <c r="HJ31" s="27"/>
      <c r="HK31" s="27"/>
      <c r="HL31" s="27"/>
      <c r="HM31" s="27"/>
      <c r="HN31" s="27"/>
      <c r="HO31" s="27"/>
      <c r="HP31" s="27"/>
      <c r="HQ31" s="27"/>
      <c r="HR31" s="27"/>
      <c r="HS31" s="27"/>
      <c r="HT31" s="27"/>
      <c r="HU31" s="27"/>
      <c r="HV31" s="27"/>
      <c r="HW31" s="27"/>
      <c r="HX31" s="27"/>
      <c r="HY31" s="27"/>
      <c r="HZ31" s="27"/>
      <c r="IA31" s="27"/>
      <c r="IB31" s="27"/>
      <c r="IC31" s="27"/>
      <c r="ID31" s="27"/>
      <c r="IE31" s="27"/>
      <c r="IF31" s="27"/>
      <c r="IG31" s="27"/>
      <c r="IH31" s="27"/>
      <c r="II31" s="27"/>
      <c r="IJ31" s="27"/>
      <c r="IK31" s="27"/>
      <c r="IL31" s="27"/>
      <c r="IM31" s="27"/>
    </row>
    <row r="32" spans="1:247" s="26" customFormat="1" x14ac:dyDescent="0.2">
      <c r="A32" s="27"/>
      <c r="B32" s="27"/>
      <c r="C32" s="346" t="str">
        <f>[3]KPDV!$B$31</f>
        <v>Sastādīja:</v>
      </c>
      <c r="D32" s="347"/>
      <c r="E32" s="348"/>
      <c r="F32" s="348"/>
      <c r="G32" s="345"/>
      <c r="H32" s="345"/>
      <c r="I32" s="27"/>
      <c r="J32" s="27"/>
      <c r="K32" s="27"/>
      <c r="L32" s="27"/>
      <c r="M32" s="27"/>
      <c r="N32" s="27"/>
      <c r="O32" s="27"/>
      <c r="P32" s="27"/>
      <c r="Q32" s="27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  <c r="AF32" s="36"/>
      <c r="AG32" s="36"/>
      <c r="AH32" s="36"/>
      <c r="AI32" s="36"/>
      <c r="AJ32" s="36"/>
      <c r="AK32" s="36"/>
      <c r="AL32" s="36"/>
      <c r="AM32" s="36"/>
      <c r="AN32" s="36"/>
      <c r="AO32" s="36"/>
      <c r="AP32" s="36"/>
      <c r="AQ32" s="36"/>
      <c r="AR32" s="36"/>
      <c r="AS32" s="36"/>
      <c r="AT32" s="36"/>
      <c r="AU32" s="36"/>
      <c r="AV32" s="36"/>
      <c r="AW32" s="36"/>
      <c r="AX32" s="36"/>
      <c r="AY32" s="36"/>
      <c r="AZ32" s="36"/>
      <c r="BA32" s="36"/>
      <c r="BB32" s="36"/>
      <c r="BC32" s="36"/>
      <c r="BD32" s="36"/>
      <c r="BE32" s="36"/>
      <c r="BF32" s="36"/>
      <c r="BG32" s="36"/>
      <c r="BH32" s="36"/>
      <c r="BI32" s="36"/>
      <c r="BJ32" s="36"/>
      <c r="BK32" s="36"/>
      <c r="BL32" s="36"/>
      <c r="BM32" s="36"/>
      <c r="BN32" s="36"/>
      <c r="BO32" s="36"/>
      <c r="BP32" s="36"/>
      <c r="BQ32" s="36"/>
      <c r="BR32" s="36"/>
      <c r="BS32" s="36"/>
      <c r="BT32" s="36"/>
      <c r="BU32" s="36"/>
      <c r="BV32" s="36"/>
      <c r="BW32" s="36"/>
      <c r="BX32" s="36"/>
      <c r="BY32" s="36"/>
      <c r="BZ32" s="36"/>
      <c r="CA32" s="36"/>
      <c r="CB32" s="36"/>
      <c r="CC32" s="36"/>
      <c r="CD32" s="36"/>
      <c r="CE32" s="36"/>
      <c r="CF32" s="36"/>
      <c r="CG32" s="36"/>
      <c r="CH32" s="36"/>
      <c r="CI32" s="36"/>
      <c r="CJ32" s="36"/>
      <c r="CK32" s="36"/>
      <c r="CL32" s="36"/>
      <c r="CM32" s="36"/>
      <c r="CN32" s="36"/>
      <c r="CO32" s="36"/>
      <c r="CP32" s="36"/>
      <c r="CQ32" s="36"/>
      <c r="CR32" s="36"/>
      <c r="CS32" s="36"/>
      <c r="CT32" s="36"/>
      <c r="CU32" s="36"/>
      <c r="CV32" s="36"/>
      <c r="CW32" s="36"/>
      <c r="CX32" s="36"/>
      <c r="CY32" s="36"/>
      <c r="CZ32" s="36"/>
      <c r="DA32" s="36"/>
      <c r="DB32" s="36"/>
      <c r="DC32" s="36"/>
      <c r="DD32" s="36"/>
      <c r="DE32" s="36"/>
      <c r="DF32" s="36"/>
      <c r="DG32" s="36"/>
      <c r="DH32" s="36"/>
      <c r="DI32" s="36"/>
      <c r="DJ32" s="36"/>
      <c r="DK32" s="36"/>
      <c r="DL32" s="36"/>
      <c r="DM32" s="36"/>
      <c r="DN32" s="36"/>
      <c r="DO32" s="36"/>
      <c r="DP32" s="36"/>
      <c r="DQ32" s="36"/>
      <c r="DR32" s="36"/>
      <c r="DS32" s="36"/>
      <c r="DT32" s="36"/>
      <c r="DU32" s="36"/>
      <c r="DV32" s="36"/>
      <c r="DW32" s="36"/>
      <c r="DX32" s="36"/>
      <c r="DY32" s="36"/>
      <c r="DZ32" s="36"/>
      <c r="EA32" s="36"/>
      <c r="EB32" s="36"/>
      <c r="EC32" s="36"/>
      <c r="ED32" s="36"/>
      <c r="EE32" s="36"/>
      <c r="EF32" s="36"/>
      <c r="EG32" s="36"/>
      <c r="EH32" s="36"/>
      <c r="EI32" s="36"/>
      <c r="EJ32" s="36"/>
      <c r="EK32" s="36"/>
      <c r="EL32" s="36"/>
      <c r="EM32" s="36"/>
      <c r="EN32" s="36"/>
      <c r="EO32" s="36"/>
      <c r="EP32" s="36"/>
      <c r="EQ32" s="36"/>
      <c r="ER32" s="36"/>
      <c r="ES32" s="36"/>
      <c r="ET32" s="36"/>
      <c r="EU32" s="36"/>
      <c r="EV32" s="36"/>
      <c r="EW32" s="36"/>
      <c r="EX32" s="36"/>
      <c r="EY32" s="36"/>
      <c r="EZ32" s="36"/>
      <c r="FA32" s="36"/>
      <c r="FB32" s="36"/>
      <c r="FC32" s="36"/>
      <c r="FD32" s="36"/>
      <c r="FE32" s="36"/>
      <c r="FF32" s="36"/>
      <c r="FG32" s="36"/>
      <c r="FH32" s="36"/>
      <c r="FI32" s="36"/>
      <c r="FJ32" s="36"/>
      <c r="FK32" s="36"/>
      <c r="FL32" s="36"/>
      <c r="FM32" s="36"/>
      <c r="FN32" s="36"/>
      <c r="FO32" s="36"/>
      <c r="FP32" s="36"/>
      <c r="FQ32" s="36"/>
      <c r="FR32" s="36"/>
      <c r="FS32" s="36"/>
      <c r="FT32" s="36"/>
      <c r="FU32" s="36"/>
      <c r="FV32" s="36"/>
      <c r="FW32" s="36"/>
      <c r="FX32" s="36"/>
      <c r="FY32" s="36"/>
      <c r="FZ32" s="36"/>
      <c r="GA32" s="36"/>
      <c r="GB32" s="36"/>
      <c r="GC32" s="36"/>
      <c r="GD32" s="36"/>
      <c r="GE32" s="36"/>
      <c r="GF32" s="36"/>
      <c r="GG32" s="36"/>
      <c r="GH32" s="36"/>
      <c r="GI32" s="36"/>
      <c r="GJ32" s="36"/>
      <c r="GK32" s="36"/>
      <c r="GL32" s="36"/>
      <c r="GM32" s="36"/>
      <c r="GN32" s="36"/>
      <c r="GO32" s="36"/>
      <c r="GP32" s="36"/>
      <c r="GQ32" s="36"/>
      <c r="GR32" s="36"/>
      <c r="GS32" s="36"/>
      <c r="GT32" s="36"/>
      <c r="GU32" s="36"/>
      <c r="GV32" s="36"/>
      <c r="GW32" s="36"/>
      <c r="GX32" s="36"/>
      <c r="GY32" s="36"/>
      <c r="GZ32" s="36"/>
      <c r="HA32" s="36"/>
      <c r="HB32" s="36"/>
      <c r="HC32" s="36"/>
      <c r="HD32" s="36"/>
      <c r="HE32" s="36"/>
      <c r="HF32" s="36"/>
      <c r="HG32" s="36"/>
      <c r="HH32" s="36"/>
      <c r="HI32" s="36"/>
      <c r="HJ32" s="36"/>
      <c r="HK32" s="36"/>
      <c r="HL32" s="36"/>
      <c r="HM32" s="36"/>
      <c r="HN32" s="36"/>
      <c r="HO32" s="36"/>
      <c r="HP32" s="36"/>
      <c r="HQ32" s="36"/>
      <c r="HR32" s="36"/>
      <c r="HS32" s="36"/>
      <c r="HT32" s="36"/>
      <c r="HU32" s="36"/>
      <c r="HV32" s="36"/>
      <c r="HW32" s="36"/>
      <c r="HX32" s="36"/>
      <c r="HY32" s="36"/>
      <c r="HZ32" s="36"/>
      <c r="IA32" s="36"/>
      <c r="IB32" s="36"/>
      <c r="IC32" s="36"/>
      <c r="ID32" s="36"/>
      <c r="IE32" s="36"/>
      <c r="IF32" s="36"/>
      <c r="IG32" s="36"/>
      <c r="IH32" s="36"/>
      <c r="II32" s="36"/>
      <c r="IJ32" s="36"/>
      <c r="IK32" s="36"/>
      <c r="IL32" s="36"/>
      <c r="IM32" s="27"/>
    </row>
    <row r="33" spans="1:247" s="26" customFormat="1" x14ac:dyDescent="0.2">
      <c r="A33" s="27"/>
      <c r="B33" s="27"/>
      <c r="C33" s="346" t="str">
        <f>[3]KPDV!$B$32</f>
        <v>Tāme sastādīta</v>
      </c>
      <c r="D33" s="123"/>
      <c r="E33" s="278"/>
      <c r="F33" s="278"/>
      <c r="G33" s="345"/>
      <c r="H33" s="345"/>
      <c r="I33" s="27"/>
      <c r="J33" s="27"/>
      <c r="K33" s="27"/>
      <c r="L33" s="27"/>
      <c r="M33" s="27"/>
      <c r="N33" s="27"/>
      <c r="O33" s="27"/>
      <c r="P33" s="27"/>
      <c r="Q33" s="27"/>
      <c r="R33" s="75"/>
      <c r="S33" s="75"/>
      <c r="T33" s="75"/>
      <c r="U33" s="75"/>
      <c r="V33" s="75"/>
      <c r="W33" s="75"/>
      <c r="X33" s="75"/>
      <c r="Y33" s="75"/>
      <c r="Z33" s="75"/>
      <c r="AA33" s="75"/>
      <c r="AB33" s="75"/>
      <c r="AC33" s="75"/>
      <c r="AD33" s="75"/>
      <c r="AE33" s="75"/>
      <c r="AF33" s="75"/>
      <c r="AG33" s="75"/>
      <c r="AH33" s="75"/>
      <c r="AI33" s="75"/>
      <c r="AJ33" s="75"/>
      <c r="AK33" s="75"/>
      <c r="AL33" s="75"/>
      <c r="AM33" s="75"/>
      <c r="AN33" s="75"/>
      <c r="AO33" s="75"/>
      <c r="AP33" s="75"/>
      <c r="AQ33" s="75"/>
      <c r="AR33" s="75"/>
      <c r="AS33" s="75"/>
      <c r="AT33" s="75"/>
      <c r="AU33" s="75"/>
      <c r="AV33" s="75"/>
      <c r="AW33" s="75"/>
      <c r="AX33" s="75"/>
      <c r="AY33" s="75"/>
      <c r="AZ33" s="75"/>
      <c r="BA33" s="75"/>
      <c r="BB33" s="75"/>
      <c r="BC33" s="75"/>
      <c r="BD33" s="75"/>
      <c r="BE33" s="75"/>
      <c r="BF33" s="75"/>
      <c r="BG33" s="75"/>
      <c r="BH33" s="75"/>
      <c r="BI33" s="75"/>
      <c r="BJ33" s="75"/>
      <c r="BK33" s="75"/>
      <c r="BL33" s="75"/>
      <c r="BM33" s="75"/>
      <c r="BN33" s="75"/>
      <c r="BO33" s="75"/>
      <c r="BP33" s="75"/>
      <c r="BQ33" s="75"/>
      <c r="BR33" s="75"/>
      <c r="BS33" s="75"/>
      <c r="BT33" s="75"/>
      <c r="BU33" s="75"/>
      <c r="BV33" s="75"/>
      <c r="BW33" s="75"/>
      <c r="BX33" s="75"/>
      <c r="BY33" s="75"/>
      <c r="BZ33" s="75"/>
      <c r="CA33" s="75"/>
      <c r="CB33" s="75"/>
      <c r="CC33" s="75"/>
      <c r="CD33" s="75"/>
      <c r="CE33" s="75"/>
      <c r="CF33" s="75"/>
      <c r="CG33" s="75"/>
      <c r="CH33" s="75"/>
      <c r="CI33" s="75"/>
      <c r="CJ33" s="75"/>
      <c r="CK33" s="75"/>
      <c r="CL33" s="75"/>
      <c r="CM33" s="75"/>
      <c r="CN33" s="75"/>
      <c r="CO33" s="75"/>
      <c r="CP33" s="75"/>
      <c r="CQ33" s="75"/>
      <c r="CR33" s="75"/>
      <c r="CS33" s="75"/>
      <c r="CT33" s="75"/>
      <c r="CU33" s="75"/>
      <c r="CV33" s="75"/>
      <c r="CW33" s="75"/>
      <c r="CX33" s="75"/>
      <c r="CY33" s="75"/>
      <c r="CZ33" s="75"/>
      <c r="DA33" s="75"/>
      <c r="DB33" s="75"/>
      <c r="DC33" s="75"/>
      <c r="DD33" s="75"/>
      <c r="DE33" s="75"/>
      <c r="DF33" s="75"/>
      <c r="DG33" s="75"/>
      <c r="DH33" s="75"/>
      <c r="DI33" s="75"/>
      <c r="DJ33" s="75"/>
      <c r="DK33" s="75"/>
      <c r="DL33" s="75"/>
      <c r="DM33" s="75"/>
      <c r="DN33" s="75"/>
      <c r="DO33" s="75"/>
      <c r="DP33" s="75"/>
      <c r="DQ33" s="75"/>
      <c r="DR33" s="75"/>
      <c r="DS33" s="75"/>
      <c r="DT33" s="75"/>
      <c r="DU33" s="75"/>
      <c r="DV33" s="75"/>
      <c r="DW33" s="75"/>
      <c r="DX33" s="75"/>
      <c r="DY33" s="75"/>
      <c r="DZ33" s="75"/>
      <c r="EA33" s="75"/>
      <c r="EB33" s="75"/>
      <c r="EC33" s="75"/>
      <c r="ED33" s="75"/>
      <c r="EE33" s="75"/>
      <c r="EF33" s="75"/>
      <c r="EG33" s="75"/>
      <c r="EH33" s="75"/>
      <c r="EI33" s="75"/>
      <c r="EJ33" s="75"/>
      <c r="EK33" s="75"/>
      <c r="EL33" s="75"/>
      <c r="EM33" s="75"/>
      <c r="EN33" s="75"/>
      <c r="EO33" s="75"/>
      <c r="EP33" s="75"/>
      <c r="EQ33" s="75"/>
      <c r="ER33" s="75"/>
      <c r="ES33" s="75"/>
      <c r="ET33" s="75"/>
      <c r="EU33" s="75"/>
      <c r="EV33" s="75"/>
      <c r="EW33" s="75"/>
      <c r="EX33" s="75"/>
      <c r="EY33" s="75"/>
      <c r="EZ33" s="75"/>
      <c r="FA33" s="75"/>
      <c r="FB33" s="75"/>
      <c r="FC33" s="75"/>
      <c r="FD33" s="75"/>
      <c r="FE33" s="75"/>
      <c r="FF33" s="75"/>
      <c r="FG33" s="75"/>
      <c r="FH33" s="75"/>
      <c r="FI33" s="75"/>
      <c r="FJ33" s="75"/>
      <c r="FK33" s="75"/>
      <c r="FL33" s="75"/>
      <c r="FM33" s="75"/>
      <c r="FN33" s="75"/>
      <c r="FO33" s="75"/>
      <c r="FP33" s="75"/>
      <c r="FQ33" s="75"/>
      <c r="FR33" s="75"/>
      <c r="FS33" s="75"/>
      <c r="FT33" s="75"/>
      <c r="FU33" s="75"/>
      <c r="FV33" s="75"/>
      <c r="FW33" s="75"/>
      <c r="FX33" s="75"/>
      <c r="FY33" s="75"/>
      <c r="FZ33" s="75"/>
      <c r="GA33" s="75"/>
      <c r="GB33" s="75"/>
      <c r="GC33" s="75"/>
      <c r="GD33" s="75"/>
      <c r="GE33" s="75"/>
      <c r="GF33" s="75"/>
      <c r="GG33" s="75"/>
      <c r="GH33" s="75"/>
      <c r="GI33" s="75"/>
      <c r="GJ33" s="75"/>
      <c r="GK33" s="75"/>
      <c r="GL33" s="75"/>
      <c r="GM33" s="75"/>
      <c r="GN33" s="75"/>
      <c r="GO33" s="75"/>
      <c r="GP33" s="75"/>
      <c r="GQ33" s="75"/>
      <c r="GR33" s="75"/>
      <c r="GS33" s="75"/>
      <c r="GT33" s="75"/>
      <c r="GU33" s="75"/>
      <c r="GV33" s="75"/>
      <c r="GW33" s="75"/>
      <c r="GX33" s="75"/>
      <c r="GY33" s="75"/>
      <c r="GZ33" s="75"/>
      <c r="HA33" s="75"/>
      <c r="HB33" s="75"/>
      <c r="HC33" s="75"/>
      <c r="HD33" s="75"/>
      <c r="HE33" s="75"/>
      <c r="HF33" s="75"/>
      <c r="HG33" s="75"/>
      <c r="HH33" s="75"/>
      <c r="HI33" s="75"/>
      <c r="HJ33" s="75"/>
      <c r="HK33" s="75"/>
      <c r="HL33" s="75"/>
      <c r="HM33" s="75"/>
      <c r="HN33" s="75"/>
      <c r="HO33" s="75"/>
      <c r="HP33" s="75"/>
      <c r="HQ33" s="75"/>
      <c r="HR33" s="75"/>
      <c r="HS33" s="75"/>
      <c r="HT33" s="75"/>
      <c r="HU33" s="75"/>
      <c r="HV33" s="75"/>
      <c r="HW33" s="75"/>
      <c r="HX33" s="75"/>
      <c r="HY33" s="75"/>
      <c r="HZ33" s="75"/>
      <c r="IA33" s="75"/>
      <c r="IB33" s="75"/>
      <c r="IC33" s="75"/>
      <c r="ID33" s="75"/>
      <c r="IE33" s="75"/>
      <c r="IF33" s="75"/>
      <c r="IG33" s="75"/>
      <c r="IH33" s="75"/>
      <c r="II33" s="75"/>
      <c r="IJ33" s="75"/>
      <c r="IK33" s="75"/>
      <c r="IL33" s="75"/>
      <c r="IM33" s="75"/>
    </row>
    <row r="34" spans="1:247" s="26" customFormat="1" x14ac:dyDescent="0.2">
      <c r="A34" s="27"/>
      <c r="B34" s="27"/>
      <c r="C34" s="346"/>
      <c r="D34" s="123"/>
      <c r="E34" s="345"/>
      <c r="F34" s="345"/>
      <c r="G34" s="345"/>
      <c r="H34" s="345"/>
      <c r="I34" s="345"/>
      <c r="J34" s="345"/>
      <c r="K34" s="345"/>
      <c r="L34" s="345"/>
      <c r="M34" s="345"/>
      <c r="N34" s="345"/>
      <c r="O34" s="345"/>
      <c r="P34" s="345"/>
      <c r="Q34" s="27"/>
      <c r="R34" s="75"/>
      <c r="S34" s="75"/>
      <c r="T34" s="75"/>
      <c r="U34" s="75"/>
      <c r="V34" s="75"/>
      <c r="W34" s="75"/>
      <c r="X34" s="75"/>
      <c r="Y34" s="75"/>
      <c r="Z34" s="75"/>
      <c r="AA34" s="75"/>
      <c r="AB34" s="75"/>
      <c r="AC34" s="75"/>
      <c r="AD34" s="75"/>
      <c r="AE34" s="75"/>
      <c r="AF34" s="75"/>
      <c r="AG34" s="75"/>
      <c r="AH34" s="75"/>
      <c r="AI34" s="75"/>
      <c r="AJ34" s="75"/>
      <c r="AK34" s="75"/>
      <c r="AL34" s="75"/>
      <c r="AM34" s="75"/>
      <c r="AN34" s="75"/>
      <c r="AO34" s="75"/>
      <c r="AP34" s="75"/>
      <c r="AQ34" s="75"/>
      <c r="AR34" s="75"/>
      <c r="AS34" s="75"/>
      <c r="AT34" s="75"/>
      <c r="AU34" s="75"/>
      <c r="AV34" s="75"/>
      <c r="AW34" s="75"/>
      <c r="AX34" s="75"/>
      <c r="AY34" s="75"/>
      <c r="AZ34" s="75"/>
      <c r="BA34" s="75"/>
      <c r="BB34" s="75"/>
      <c r="BC34" s="75"/>
      <c r="BD34" s="75"/>
      <c r="BE34" s="75"/>
      <c r="BF34" s="75"/>
      <c r="BG34" s="75"/>
      <c r="BH34" s="75"/>
      <c r="BI34" s="75"/>
      <c r="BJ34" s="75"/>
      <c r="BK34" s="75"/>
      <c r="BL34" s="75"/>
      <c r="BM34" s="75"/>
      <c r="BN34" s="75"/>
      <c r="BO34" s="75"/>
      <c r="BP34" s="75"/>
      <c r="BQ34" s="75"/>
      <c r="BR34" s="75"/>
      <c r="BS34" s="75"/>
      <c r="BT34" s="75"/>
      <c r="BU34" s="75"/>
      <c r="BV34" s="75"/>
      <c r="BW34" s="75"/>
      <c r="BX34" s="75"/>
      <c r="BY34" s="75"/>
      <c r="BZ34" s="75"/>
      <c r="CA34" s="75"/>
      <c r="CB34" s="75"/>
      <c r="CC34" s="75"/>
      <c r="CD34" s="75"/>
      <c r="CE34" s="75"/>
      <c r="CF34" s="75"/>
      <c r="CG34" s="75"/>
      <c r="CH34" s="75"/>
      <c r="CI34" s="75"/>
      <c r="CJ34" s="75"/>
      <c r="CK34" s="75"/>
      <c r="CL34" s="75"/>
      <c r="CM34" s="75"/>
      <c r="CN34" s="75"/>
      <c r="CO34" s="75"/>
      <c r="CP34" s="75"/>
      <c r="CQ34" s="75"/>
      <c r="CR34" s="75"/>
      <c r="CS34" s="75"/>
      <c r="CT34" s="75"/>
      <c r="CU34" s="75"/>
      <c r="CV34" s="75"/>
      <c r="CW34" s="75"/>
      <c r="CX34" s="75"/>
      <c r="CY34" s="75"/>
      <c r="CZ34" s="75"/>
      <c r="DA34" s="75"/>
      <c r="DB34" s="75"/>
      <c r="DC34" s="75"/>
      <c r="DD34" s="75"/>
      <c r="DE34" s="75"/>
      <c r="DF34" s="75"/>
      <c r="DG34" s="75"/>
      <c r="DH34" s="75"/>
      <c r="DI34" s="75"/>
      <c r="DJ34" s="75"/>
      <c r="DK34" s="75"/>
      <c r="DL34" s="75"/>
      <c r="DM34" s="75"/>
      <c r="DN34" s="75"/>
      <c r="DO34" s="75"/>
      <c r="DP34" s="75"/>
      <c r="DQ34" s="75"/>
      <c r="DR34" s="75"/>
      <c r="DS34" s="75"/>
      <c r="DT34" s="75"/>
      <c r="DU34" s="75"/>
      <c r="DV34" s="75"/>
      <c r="DW34" s="75"/>
      <c r="DX34" s="75"/>
      <c r="DY34" s="75"/>
      <c r="DZ34" s="75"/>
      <c r="EA34" s="75"/>
      <c r="EB34" s="75"/>
      <c r="EC34" s="75"/>
      <c r="ED34" s="75"/>
      <c r="EE34" s="75"/>
      <c r="EF34" s="75"/>
      <c r="EG34" s="75"/>
      <c r="EH34" s="75"/>
      <c r="EI34" s="75"/>
      <c r="EJ34" s="75"/>
      <c r="EK34" s="75"/>
      <c r="EL34" s="75"/>
      <c r="EM34" s="75"/>
      <c r="EN34" s="75"/>
      <c r="EO34" s="75"/>
      <c r="EP34" s="75"/>
      <c r="EQ34" s="75"/>
      <c r="ER34" s="75"/>
      <c r="ES34" s="75"/>
      <c r="ET34" s="75"/>
      <c r="EU34" s="75"/>
      <c r="EV34" s="75"/>
      <c r="EW34" s="75"/>
      <c r="EX34" s="75"/>
      <c r="EY34" s="75"/>
      <c r="EZ34" s="75"/>
      <c r="FA34" s="75"/>
      <c r="FB34" s="75"/>
      <c r="FC34" s="75"/>
      <c r="FD34" s="75"/>
      <c r="FE34" s="75"/>
      <c r="FF34" s="75"/>
      <c r="FG34" s="75"/>
      <c r="FH34" s="75"/>
      <c r="FI34" s="75"/>
      <c r="FJ34" s="75"/>
      <c r="FK34" s="75"/>
      <c r="FL34" s="75"/>
      <c r="FM34" s="75"/>
      <c r="FN34" s="75"/>
      <c r="FO34" s="75"/>
      <c r="FP34" s="75"/>
      <c r="FQ34" s="75"/>
      <c r="FR34" s="75"/>
      <c r="FS34" s="75"/>
      <c r="FT34" s="75"/>
      <c r="FU34" s="75"/>
      <c r="FV34" s="75"/>
      <c r="FW34" s="75"/>
      <c r="FX34" s="75"/>
      <c r="FY34" s="75"/>
      <c r="FZ34" s="75"/>
      <c r="GA34" s="75"/>
      <c r="GB34" s="75"/>
      <c r="GC34" s="75"/>
      <c r="GD34" s="75"/>
      <c r="GE34" s="75"/>
      <c r="GF34" s="75"/>
      <c r="GG34" s="75"/>
      <c r="GH34" s="75"/>
      <c r="GI34" s="75"/>
      <c r="GJ34" s="75"/>
      <c r="GK34" s="75"/>
      <c r="GL34" s="75"/>
      <c r="GM34" s="75"/>
      <c r="GN34" s="75"/>
      <c r="GO34" s="75"/>
      <c r="GP34" s="75"/>
      <c r="GQ34" s="75"/>
      <c r="GR34" s="75"/>
      <c r="GS34" s="75"/>
      <c r="GT34" s="75"/>
      <c r="GU34" s="75"/>
      <c r="GV34" s="75"/>
      <c r="GW34" s="75"/>
      <c r="GX34" s="75"/>
      <c r="GY34" s="75"/>
      <c r="GZ34" s="75"/>
      <c r="HA34" s="75"/>
      <c r="HB34" s="75"/>
      <c r="HC34" s="75"/>
      <c r="HD34" s="75"/>
      <c r="HE34" s="75"/>
      <c r="HF34" s="75"/>
      <c r="HG34" s="75"/>
      <c r="HH34" s="75"/>
      <c r="HI34" s="75"/>
      <c r="HJ34" s="75"/>
      <c r="HK34" s="75"/>
      <c r="HL34" s="75"/>
      <c r="HM34" s="75"/>
      <c r="HN34" s="75"/>
      <c r="HO34" s="75"/>
      <c r="HP34" s="75"/>
      <c r="HQ34" s="75"/>
      <c r="HR34" s="75"/>
      <c r="HS34" s="75"/>
      <c r="HT34" s="75"/>
      <c r="HU34" s="75"/>
      <c r="HV34" s="75"/>
      <c r="HW34" s="75"/>
      <c r="HX34" s="75"/>
      <c r="HY34" s="75"/>
      <c r="HZ34" s="75"/>
      <c r="IA34" s="75"/>
      <c r="IB34" s="75"/>
      <c r="IC34" s="75"/>
      <c r="ID34" s="75"/>
      <c r="IE34" s="75"/>
      <c r="IF34" s="75"/>
      <c r="IG34" s="75"/>
      <c r="IH34" s="75"/>
      <c r="II34" s="75"/>
      <c r="IJ34" s="75"/>
      <c r="IK34" s="75"/>
      <c r="IL34" s="75"/>
      <c r="IM34" s="75"/>
    </row>
    <row r="35" spans="1:247" x14ac:dyDescent="0.2">
      <c r="C35" s="346" t="str">
        <f>[3]KPDV!$B$34</f>
        <v>Pārbaudīja:</v>
      </c>
      <c r="D35" s="347"/>
      <c r="E35" s="348"/>
      <c r="F35" s="348"/>
      <c r="G35" s="123"/>
      <c r="H35" s="123"/>
      <c r="I35" s="123"/>
      <c r="J35" s="123"/>
      <c r="K35" s="123"/>
      <c r="L35" s="123"/>
      <c r="M35" s="123"/>
      <c r="N35" s="123"/>
      <c r="O35" s="123"/>
      <c r="P35" s="123"/>
    </row>
    <row r="36" spans="1:247" x14ac:dyDescent="0.2">
      <c r="C36" s="346" t="str">
        <f>[3]KPDV!$B$35</f>
        <v>Sertifikāta Nr.:</v>
      </c>
      <c r="D36" s="347"/>
      <c r="E36" s="349"/>
      <c r="F36" s="349"/>
      <c r="G36" s="123"/>
      <c r="H36" s="123"/>
      <c r="I36" s="123"/>
      <c r="J36" s="123"/>
      <c r="K36" s="123"/>
      <c r="L36" s="123"/>
      <c r="M36" s="350"/>
      <c r="N36" s="123"/>
      <c r="O36" s="350"/>
      <c r="P36" s="123"/>
    </row>
    <row r="37" spans="1:247" x14ac:dyDescent="0.2">
      <c r="C37" s="27"/>
      <c r="I37" s="351"/>
      <c r="J37" s="267"/>
      <c r="K37" s="267"/>
      <c r="O37" s="267"/>
      <c r="P37" s="267"/>
    </row>
    <row r="38" spans="1:247" ht="12.75" x14ac:dyDescent="0.2">
      <c r="B38" s="352" t="s">
        <v>348</v>
      </c>
      <c r="C38" s="353"/>
      <c r="D38" s="354"/>
      <c r="E38" s="354"/>
      <c r="F38" s="354"/>
      <c r="G38" s="355"/>
      <c r="H38" s="354"/>
      <c r="I38" s="354"/>
      <c r="J38" s="354"/>
      <c r="K38" s="354"/>
      <c r="L38" s="354"/>
      <c r="M38" s="354"/>
      <c r="N38" s="354"/>
      <c r="O38" s="354"/>
      <c r="P38" s="354"/>
      <c r="Q38" s="354"/>
    </row>
    <row r="39" spans="1:247" x14ac:dyDescent="0.2">
      <c r="B39" s="374" t="s">
        <v>349</v>
      </c>
      <c r="C39" s="374"/>
      <c r="D39" s="374"/>
      <c r="E39" s="374"/>
      <c r="F39" s="374"/>
      <c r="G39" s="374"/>
      <c r="H39" s="374"/>
      <c r="I39" s="374"/>
      <c r="J39" s="374"/>
      <c r="K39" s="374"/>
      <c r="L39" s="374"/>
      <c r="M39" s="374"/>
      <c r="N39" s="374"/>
      <c r="O39" s="374"/>
      <c r="P39" s="374"/>
      <c r="Q39" s="374"/>
    </row>
    <row r="40" spans="1:247" x14ac:dyDescent="0.2">
      <c r="B40" s="374"/>
      <c r="C40" s="374"/>
      <c r="D40" s="374"/>
      <c r="E40" s="374"/>
      <c r="F40" s="374"/>
      <c r="G40" s="374"/>
      <c r="H40" s="374"/>
      <c r="I40" s="374"/>
      <c r="J40" s="374"/>
      <c r="K40" s="374"/>
      <c r="L40" s="374"/>
      <c r="M40" s="374"/>
      <c r="N40" s="374"/>
      <c r="O40" s="374"/>
      <c r="P40" s="374"/>
      <c r="Q40" s="374"/>
    </row>
    <row r="41" spans="1:247" x14ac:dyDescent="0.2">
      <c r="B41" s="374"/>
      <c r="C41" s="374"/>
      <c r="D41" s="374"/>
      <c r="E41" s="374"/>
      <c r="F41" s="374"/>
      <c r="G41" s="374"/>
      <c r="H41" s="374"/>
      <c r="I41" s="374"/>
      <c r="J41" s="374"/>
      <c r="K41" s="374"/>
      <c r="L41" s="374"/>
      <c r="M41" s="374"/>
      <c r="N41" s="374"/>
      <c r="O41" s="374"/>
      <c r="P41" s="374"/>
      <c r="Q41" s="374"/>
    </row>
  </sheetData>
  <sheetProtection selectLockedCells="1" selectUnlockedCells="1"/>
  <autoFilter ref="A12:Q29" xr:uid="{00000000-0009-0000-0000-000006000000}"/>
  <mergeCells count="13">
    <mergeCell ref="A10:A11"/>
    <mergeCell ref="B10:B11"/>
    <mergeCell ref="C10:C11"/>
    <mergeCell ref="A1:G1"/>
    <mergeCell ref="A3:H3"/>
    <mergeCell ref="A4:H4"/>
    <mergeCell ref="A8:D8"/>
    <mergeCell ref="G8:J8"/>
    <mergeCell ref="B39:Q41"/>
    <mergeCell ref="D10:D11"/>
    <mergeCell ref="E10:E11"/>
    <mergeCell ref="G10:L10"/>
    <mergeCell ref="M10:Q10"/>
  </mergeCells>
  <pageMargins left="0.39374999999999999" right="0" top="0.59027777777777779" bottom="0.39374999999999999" header="0.51180555555555551" footer="0.51180555555555551"/>
  <pageSetup paperSize="9" scale="96" firstPageNumber="0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92D050"/>
  </sheetPr>
  <dimension ref="A1:IO52"/>
  <sheetViews>
    <sheetView view="pageBreakPreview" topLeftCell="A13" zoomScale="85" zoomScaleNormal="85" zoomScaleSheetLayoutView="85" workbookViewId="0">
      <selection activeCell="E36" sqref="E36"/>
    </sheetView>
  </sheetViews>
  <sheetFormatPr defaultColWidth="9" defaultRowHeight="11.25" x14ac:dyDescent="0.2"/>
  <cols>
    <col min="1" max="1" width="4.5703125" style="27" customWidth="1"/>
    <col min="2" max="2" width="6" style="27" customWidth="1"/>
    <col min="3" max="3" width="33.85546875" style="27" customWidth="1"/>
    <col min="4" max="4" width="6.85546875" style="27" customWidth="1"/>
    <col min="5" max="5" width="7.140625" style="27" customWidth="1"/>
    <col min="6" max="6" width="5.5703125" style="27" hidden="1" customWidth="1"/>
    <col min="7" max="12" width="5.5703125" style="27" customWidth="1"/>
    <col min="13" max="17" width="6.5703125" style="27" customWidth="1"/>
    <col min="18" max="16384" width="9" style="27"/>
  </cols>
  <sheetData>
    <row r="1" spans="1:17" x14ac:dyDescent="0.2">
      <c r="A1" s="379" t="s">
        <v>11</v>
      </c>
      <c r="B1" s="379"/>
      <c r="C1" s="379"/>
      <c r="D1" s="379"/>
      <c r="E1" s="379"/>
      <c r="F1" s="379"/>
      <c r="G1" s="379"/>
      <c r="H1" s="26">
        <f>KPDV!A20</f>
        <v>6</v>
      </c>
      <c r="I1" s="26"/>
      <c r="J1" s="26"/>
      <c r="K1" s="26"/>
      <c r="L1" s="26"/>
      <c r="M1" s="26"/>
      <c r="N1" s="26"/>
      <c r="O1" s="26"/>
      <c r="P1" s="26"/>
      <c r="Q1" s="26"/>
    </row>
    <row r="2" spans="1:17" x14ac:dyDescent="0.2">
      <c r="A2" s="28"/>
      <c r="B2" s="28"/>
      <c r="C2" s="29" t="s">
        <v>67</v>
      </c>
      <c r="D2" s="28"/>
      <c r="E2" s="28"/>
      <c r="F2" s="28"/>
      <c r="G2" s="28"/>
      <c r="H2" s="28"/>
      <c r="I2" s="26"/>
      <c r="J2" s="26"/>
      <c r="K2" s="26"/>
      <c r="L2" s="26"/>
      <c r="M2" s="26"/>
      <c r="N2" s="26"/>
      <c r="O2" s="26"/>
      <c r="P2" s="26"/>
      <c r="Q2" s="26"/>
    </row>
    <row r="3" spans="1:17" x14ac:dyDescent="0.2">
      <c r="A3" s="364" t="str">
        <f>KPDV!A5</f>
        <v>Būves nosaukums: Daudzdzīvokļu dzīvojamā ēka</v>
      </c>
      <c r="B3" s="364"/>
      <c r="C3" s="364"/>
      <c r="D3" s="364"/>
      <c r="E3" s="364"/>
      <c r="F3" s="364"/>
      <c r="G3" s="364"/>
      <c r="H3" s="364"/>
      <c r="I3" s="30"/>
      <c r="J3" s="30"/>
      <c r="K3" s="30"/>
      <c r="L3" s="30"/>
      <c r="M3" s="31"/>
      <c r="N3" s="31"/>
      <c r="O3" s="31"/>
      <c r="P3" s="31"/>
      <c r="Q3" s="26"/>
    </row>
    <row r="4" spans="1:17" x14ac:dyDescent="0.2">
      <c r="A4" s="364" t="str">
        <f>KPDV!A6</f>
        <v>Objekta nosaukums: Dzīvojamās ēkas fasādes vienkāršota atjaunošana</v>
      </c>
      <c r="B4" s="364"/>
      <c r="C4" s="364"/>
      <c r="D4" s="364"/>
      <c r="E4" s="364"/>
      <c r="F4" s="364"/>
      <c r="G4" s="364"/>
      <c r="H4" s="364"/>
      <c r="I4" s="32"/>
      <c r="J4" s="32"/>
      <c r="K4" s="31"/>
      <c r="L4" s="31"/>
      <c r="M4" s="31"/>
      <c r="N4" s="31"/>
      <c r="O4" s="31"/>
      <c r="P4" s="31"/>
      <c r="Q4" s="26"/>
    </row>
    <row r="5" spans="1:17" x14ac:dyDescent="0.2">
      <c r="A5" s="33" t="str">
        <f>KPDV!A7</f>
        <v>Objekta adrese: Raiņa iela 18/20, Liepāja</v>
      </c>
      <c r="B5" s="33"/>
      <c r="C5" s="33"/>
      <c r="D5" s="33"/>
      <c r="E5" s="34"/>
      <c r="F5" s="34"/>
      <c r="G5" s="33"/>
      <c r="H5" s="33"/>
      <c r="I5" s="32"/>
      <c r="J5" s="32"/>
      <c r="K5" s="31"/>
      <c r="L5" s="31"/>
      <c r="M5" s="31"/>
      <c r="N5" s="31"/>
      <c r="O5" s="31"/>
      <c r="P5" s="31"/>
      <c r="Q5" s="26"/>
    </row>
    <row r="6" spans="1:17" x14ac:dyDescent="0.2">
      <c r="A6" s="33" t="str">
        <f>KPDV!A8</f>
        <v>Pasūtījuma Nr.: EA-78-16</v>
      </c>
      <c r="B6" s="33"/>
      <c r="C6" s="33"/>
      <c r="D6" s="33"/>
      <c r="E6" s="33"/>
      <c r="F6" s="33"/>
      <c r="G6" s="33"/>
      <c r="H6" s="33"/>
      <c r="I6" s="32"/>
      <c r="J6" s="32"/>
      <c r="K6" s="31"/>
      <c r="L6" s="31"/>
      <c r="M6" s="31"/>
      <c r="N6" s="31"/>
      <c r="O6" s="31"/>
      <c r="P6" s="31"/>
      <c r="Q6" s="26"/>
    </row>
    <row r="7" spans="1:17" x14ac:dyDescent="0.2">
      <c r="A7" s="33"/>
      <c r="B7" s="33"/>
      <c r="C7" s="33"/>
      <c r="D7" s="33"/>
      <c r="E7" s="33"/>
      <c r="F7" s="33"/>
      <c r="G7" s="33"/>
      <c r="H7" s="33"/>
      <c r="I7" s="32"/>
      <c r="J7" s="32"/>
      <c r="K7" s="31"/>
      <c r="L7" s="31"/>
      <c r="M7" s="31"/>
      <c r="N7" s="31"/>
      <c r="O7" s="31"/>
      <c r="P7" s="31"/>
      <c r="Q7" s="26"/>
    </row>
    <row r="8" spans="1:17" x14ac:dyDescent="0.2">
      <c r="A8" s="380" t="s">
        <v>341</v>
      </c>
      <c r="B8" s="380"/>
      <c r="C8" s="380"/>
      <c r="D8" s="380"/>
      <c r="E8" s="35" t="s">
        <v>13</v>
      </c>
      <c r="F8" s="26"/>
      <c r="G8" s="381" t="s">
        <v>14</v>
      </c>
      <c r="H8" s="381"/>
      <c r="I8" s="381"/>
      <c r="J8" s="381"/>
      <c r="K8" s="36"/>
      <c r="L8" s="36"/>
      <c r="M8" s="36"/>
      <c r="N8" s="36" t="s">
        <v>15</v>
      </c>
      <c r="O8" s="36"/>
      <c r="P8" s="37">
        <f>Q42</f>
        <v>0</v>
      </c>
      <c r="Q8" s="21" t="s">
        <v>16</v>
      </c>
    </row>
    <row r="9" spans="1:17" x14ac:dyDescent="0.2">
      <c r="B9" s="38"/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27" t="str">
        <f>dat</f>
        <v>Tāme sastādīta .gada</v>
      </c>
    </row>
    <row r="10" spans="1:17" ht="11.25" customHeight="1" x14ac:dyDescent="0.2">
      <c r="A10" s="376" t="s">
        <v>17</v>
      </c>
      <c r="B10" s="376" t="s">
        <v>18</v>
      </c>
      <c r="C10" s="393" t="s">
        <v>19</v>
      </c>
      <c r="D10" s="378" t="s">
        <v>20</v>
      </c>
      <c r="E10" s="376" t="s">
        <v>21</v>
      </c>
      <c r="F10" s="39"/>
      <c r="G10" s="375" t="s">
        <v>22</v>
      </c>
      <c r="H10" s="375"/>
      <c r="I10" s="375"/>
      <c r="J10" s="375"/>
      <c r="K10" s="375"/>
      <c r="L10" s="375"/>
      <c r="M10" s="375" t="s">
        <v>23</v>
      </c>
      <c r="N10" s="375"/>
      <c r="O10" s="375"/>
      <c r="P10" s="375"/>
      <c r="Q10" s="375"/>
    </row>
    <row r="11" spans="1:17" ht="66.75" x14ac:dyDescent="0.2">
      <c r="A11" s="376"/>
      <c r="B11" s="376"/>
      <c r="C11" s="393"/>
      <c r="D11" s="378"/>
      <c r="E11" s="376"/>
      <c r="F11" s="39"/>
      <c r="G11" s="328" t="s">
        <v>342</v>
      </c>
      <c r="H11" s="329" t="s">
        <v>343</v>
      </c>
      <c r="I11" s="329" t="s">
        <v>344</v>
      </c>
      <c r="J11" s="329" t="s">
        <v>345</v>
      </c>
      <c r="K11" s="329" t="s">
        <v>346</v>
      </c>
      <c r="L11" s="330" t="s">
        <v>333</v>
      </c>
      <c r="M11" s="328" t="s">
        <v>24</v>
      </c>
      <c r="N11" s="329" t="s">
        <v>344</v>
      </c>
      <c r="O11" s="329" t="s">
        <v>345</v>
      </c>
      <c r="P11" s="329" t="s">
        <v>346</v>
      </c>
      <c r="Q11" s="330" t="s">
        <v>347</v>
      </c>
    </row>
    <row r="12" spans="1:17" x14ac:dyDescent="0.2">
      <c r="A12" s="40">
        <v>1</v>
      </c>
      <c r="B12" s="40">
        <f>A12+1</f>
        <v>2</v>
      </c>
      <c r="C12" s="41">
        <f>B12+1</f>
        <v>3</v>
      </c>
      <c r="D12" s="40">
        <f>C12+1</f>
        <v>4</v>
      </c>
      <c r="E12" s="40">
        <f>D12+1</f>
        <v>5</v>
      </c>
      <c r="F12" s="42"/>
      <c r="G12" s="43">
        <f>E12+1</f>
        <v>6</v>
      </c>
      <c r="H12" s="44">
        <f t="shared" ref="H12:Q12" si="0">G12+1</f>
        <v>7</v>
      </c>
      <c r="I12" s="44">
        <f t="shared" si="0"/>
        <v>8</v>
      </c>
      <c r="J12" s="44">
        <f t="shared" si="0"/>
        <v>9</v>
      </c>
      <c r="K12" s="45">
        <f t="shared" si="0"/>
        <v>10</v>
      </c>
      <c r="L12" s="40">
        <f t="shared" si="0"/>
        <v>11</v>
      </c>
      <c r="M12" s="43">
        <f t="shared" si="0"/>
        <v>12</v>
      </c>
      <c r="N12" s="44">
        <f t="shared" si="0"/>
        <v>13</v>
      </c>
      <c r="O12" s="44">
        <f t="shared" si="0"/>
        <v>14</v>
      </c>
      <c r="P12" s="44">
        <f t="shared" si="0"/>
        <v>15</v>
      </c>
      <c r="Q12" s="46">
        <f t="shared" si="0"/>
        <v>16</v>
      </c>
    </row>
    <row r="13" spans="1:17" ht="22.5" x14ac:dyDescent="0.2">
      <c r="A13" s="47">
        <f t="shared" ref="A13:A20" si="1">IF(COUNTBLANK(B13)=1," ",COUNTA($B$13:B13))</f>
        <v>1</v>
      </c>
      <c r="B13" s="48" t="s">
        <v>25</v>
      </c>
      <c r="C13" s="55" t="s">
        <v>68</v>
      </c>
      <c r="D13" s="47" t="s">
        <v>32</v>
      </c>
      <c r="E13" s="70">
        <f>apjomi!E19</f>
        <v>366</v>
      </c>
      <c r="F13" s="130"/>
      <c r="G13" s="152"/>
      <c r="H13" s="57"/>
      <c r="I13" s="152"/>
      <c r="J13" s="152"/>
      <c r="K13" s="152"/>
      <c r="L13" s="131"/>
      <c r="M13" s="132"/>
      <c r="N13" s="132"/>
      <c r="O13" s="132"/>
      <c r="P13" s="132"/>
      <c r="Q13" s="132"/>
    </row>
    <row r="14" spans="1:17" x14ac:dyDescent="0.2">
      <c r="A14" s="47" t="str">
        <f t="shared" si="1"/>
        <v xml:space="preserve"> </v>
      </c>
      <c r="B14" s="138"/>
      <c r="C14" s="63" t="s">
        <v>69</v>
      </c>
      <c r="D14" s="47" t="s">
        <v>32</v>
      </c>
      <c r="E14" s="53">
        <f>ROUNDUP(E13*F14,2)</f>
        <v>402.6</v>
      </c>
      <c r="F14" s="130">
        <v>1.1000000000000001</v>
      </c>
      <c r="G14" s="130"/>
      <c r="H14" s="130"/>
      <c r="I14" s="130"/>
      <c r="J14" s="130"/>
      <c r="K14" s="130"/>
      <c r="L14" s="131"/>
      <c r="M14" s="132"/>
      <c r="N14" s="132"/>
      <c r="O14" s="132"/>
      <c r="P14" s="132"/>
      <c r="Q14" s="132"/>
    </row>
    <row r="15" spans="1:17" x14ac:dyDescent="0.2">
      <c r="A15" s="47" t="str">
        <f t="shared" si="1"/>
        <v xml:space="preserve"> </v>
      </c>
      <c r="B15" s="138"/>
      <c r="C15" s="63" t="s">
        <v>42</v>
      </c>
      <c r="D15" s="138" t="s">
        <v>131</v>
      </c>
      <c r="E15" s="53">
        <f>ROUNDUP(E13*F15,0)</f>
        <v>4</v>
      </c>
      <c r="F15" s="130">
        <v>0.01</v>
      </c>
      <c r="G15" s="130"/>
      <c r="H15" s="130"/>
      <c r="I15" s="130"/>
      <c r="J15" s="130"/>
      <c r="K15" s="130"/>
      <c r="L15" s="131"/>
      <c r="M15" s="132"/>
      <c r="N15" s="132"/>
      <c r="O15" s="132"/>
      <c r="P15" s="132"/>
      <c r="Q15" s="132"/>
    </row>
    <row r="16" spans="1:17" s="36" customFormat="1" ht="56.25" x14ac:dyDescent="0.2">
      <c r="A16" s="47">
        <f t="shared" si="1"/>
        <v>2</v>
      </c>
      <c r="B16" s="48" t="s">
        <v>25</v>
      </c>
      <c r="C16" s="63" t="str">
        <f>apjomi!B19</f>
        <v xml:space="preserve">Pārsegumu siltumizolāc.beramā akmensvate   λ=0,041W/mK, b= 400mm (ieskaitot sablīvēšanas koef.1.1)b= 400mm; Tvaika izolācijas plēve,b=0,2mm; Esošais dz-betona pārsegums,b=220mm </v>
      </c>
      <c r="D16" s="125" t="s">
        <v>32</v>
      </c>
      <c r="E16" s="141">
        <f>apjomi!E19</f>
        <v>366</v>
      </c>
      <c r="F16" s="135"/>
      <c r="G16" s="53"/>
      <c r="H16" s="57"/>
      <c r="I16" s="53"/>
      <c r="J16" s="54"/>
      <c r="K16" s="53"/>
      <c r="L16" s="131"/>
      <c r="M16" s="132"/>
      <c r="N16" s="132"/>
      <c r="O16" s="132"/>
      <c r="P16" s="132"/>
      <c r="Q16" s="132"/>
    </row>
    <row r="17" spans="1:249" s="36" customFormat="1" x14ac:dyDescent="0.2">
      <c r="A17" s="47" t="str">
        <f t="shared" si="1"/>
        <v xml:space="preserve"> </v>
      </c>
      <c r="B17" s="138"/>
      <c r="C17" s="153" t="s">
        <v>70</v>
      </c>
      <c r="D17" s="138" t="s">
        <v>59</v>
      </c>
      <c r="E17" s="130">
        <f>E16*F17</f>
        <v>161.04000000000002</v>
      </c>
      <c r="F17" s="130">
        <f>0.4*1.1</f>
        <v>0.44000000000000006</v>
      </c>
      <c r="G17" s="53"/>
      <c r="H17" s="71"/>
      <c r="I17" s="53"/>
      <c r="J17" s="53"/>
      <c r="K17" s="53"/>
      <c r="L17" s="131"/>
      <c r="M17" s="132"/>
      <c r="N17" s="132"/>
      <c r="O17" s="132"/>
      <c r="P17" s="132"/>
      <c r="Q17" s="132"/>
    </row>
    <row r="18" spans="1:249" s="154" customFormat="1" ht="33.75" x14ac:dyDescent="0.2">
      <c r="A18" s="47">
        <f t="shared" si="1"/>
        <v>3</v>
      </c>
      <c r="B18" s="48" t="s">
        <v>25</v>
      </c>
      <c r="C18" s="69" t="s">
        <v>367</v>
      </c>
      <c r="D18" s="50" t="s">
        <v>32</v>
      </c>
      <c r="E18" s="51">
        <f>94*0.5</f>
        <v>47</v>
      </c>
      <c r="F18" s="47"/>
      <c r="G18" s="53"/>
      <c r="H18" s="57"/>
      <c r="I18" s="53"/>
      <c r="J18" s="54"/>
      <c r="K18" s="53"/>
      <c r="L18" s="131"/>
      <c r="M18" s="132"/>
      <c r="N18" s="132"/>
      <c r="O18" s="132"/>
      <c r="P18" s="132"/>
      <c r="Q18" s="132"/>
    </row>
    <row r="19" spans="1:249" s="122" customFormat="1" x14ac:dyDescent="0.2">
      <c r="A19" s="47" t="str">
        <f t="shared" si="1"/>
        <v xml:space="preserve"> </v>
      </c>
      <c r="B19" s="47"/>
      <c r="C19" s="55" t="s">
        <v>368</v>
      </c>
      <c r="D19" s="50" t="s">
        <v>32</v>
      </c>
      <c r="E19" s="70">
        <f>E18*F19</f>
        <v>54.05</v>
      </c>
      <c r="F19" s="47">
        <v>1.1499999999999999</v>
      </c>
      <c r="G19" s="47"/>
      <c r="H19" s="47"/>
      <c r="I19" s="47"/>
      <c r="J19" s="70"/>
      <c r="K19" s="70"/>
      <c r="L19" s="131"/>
      <c r="M19" s="132"/>
      <c r="N19" s="132"/>
      <c r="O19" s="132"/>
      <c r="P19" s="132"/>
      <c r="Q19" s="132"/>
    </row>
    <row r="20" spans="1:249" s="122" customFormat="1" x14ac:dyDescent="0.2">
      <c r="A20" s="47" t="str">
        <f t="shared" si="1"/>
        <v xml:space="preserve"> </v>
      </c>
      <c r="B20" s="47"/>
      <c r="C20" s="59" t="s">
        <v>288</v>
      </c>
      <c r="D20" s="47" t="s">
        <v>41</v>
      </c>
      <c r="E20" s="70">
        <f>E18*F20</f>
        <v>235</v>
      </c>
      <c r="F20" s="70">
        <v>5</v>
      </c>
      <c r="G20" s="70"/>
      <c r="H20" s="70"/>
      <c r="I20" s="70"/>
      <c r="J20" s="70"/>
      <c r="K20" s="70"/>
      <c r="L20" s="131"/>
      <c r="M20" s="132"/>
      <c r="N20" s="132"/>
      <c r="O20" s="132"/>
      <c r="P20" s="132"/>
      <c r="Q20" s="132"/>
    </row>
    <row r="21" spans="1:249" s="122" customFormat="1" ht="22.5" x14ac:dyDescent="0.2">
      <c r="A21" s="47">
        <f>IF(COUNTBLANK(B21)=1," ",COUNTA($B$13:B21))</f>
        <v>4</v>
      </c>
      <c r="B21" s="48" t="s">
        <v>25</v>
      </c>
      <c r="C21" s="155" t="s">
        <v>313</v>
      </c>
      <c r="D21" s="156" t="s">
        <v>131</v>
      </c>
      <c r="E21" s="157">
        <v>2</v>
      </c>
      <c r="F21" s="70"/>
      <c r="G21" s="53"/>
      <c r="H21" s="57"/>
      <c r="I21" s="53"/>
      <c r="J21" s="54"/>
      <c r="K21" s="53"/>
      <c r="L21" s="131"/>
      <c r="M21" s="132"/>
      <c r="N21" s="132"/>
      <c r="O21" s="132"/>
      <c r="P21" s="132"/>
      <c r="Q21" s="132"/>
    </row>
    <row r="22" spans="1:249" s="158" customFormat="1" ht="22.5" x14ac:dyDescent="0.2">
      <c r="A22" s="47">
        <f>IF(COUNTBLANK(B22)=1," ",COUNTA($B$13:B22))</f>
        <v>5</v>
      </c>
      <c r="B22" s="145" t="s">
        <v>25</v>
      </c>
      <c r="C22" s="155" t="s">
        <v>141</v>
      </c>
      <c r="D22" s="138" t="s">
        <v>59</v>
      </c>
      <c r="E22" s="157">
        <v>0.4</v>
      </c>
      <c r="F22" s="71"/>
      <c r="G22" s="71"/>
      <c r="H22" s="57"/>
      <c r="I22" s="71"/>
      <c r="J22" s="54"/>
      <c r="K22" s="71"/>
      <c r="L22" s="131"/>
      <c r="M22" s="132"/>
      <c r="N22" s="132"/>
      <c r="O22" s="132"/>
      <c r="P22" s="132"/>
      <c r="Q22" s="132"/>
      <c r="R22" s="72"/>
      <c r="S22" s="72"/>
      <c r="T22" s="72"/>
      <c r="U22" s="72"/>
      <c r="V22" s="72"/>
      <c r="W22" s="72"/>
      <c r="X22" s="72"/>
      <c r="Y22" s="72"/>
      <c r="Z22" s="72"/>
      <c r="AA22" s="72"/>
      <c r="AB22" s="72"/>
      <c r="AC22" s="72"/>
      <c r="AD22" s="72"/>
      <c r="AE22" s="72"/>
      <c r="AF22" s="72"/>
      <c r="AG22" s="72"/>
      <c r="AH22" s="72"/>
      <c r="AI22" s="72"/>
      <c r="AJ22" s="72"/>
      <c r="AK22" s="72"/>
      <c r="AL22" s="72"/>
      <c r="AM22" s="72"/>
      <c r="AN22" s="72"/>
      <c r="AO22" s="72"/>
      <c r="AP22" s="72"/>
      <c r="AQ22" s="72"/>
      <c r="AR22" s="72"/>
      <c r="AS22" s="72"/>
      <c r="AT22" s="72"/>
      <c r="AU22" s="72"/>
      <c r="AV22" s="72"/>
      <c r="AW22" s="72"/>
      <c r="AX22" s="72"/>
      <c r="AY22" s="72"/>
      <c r="AZ22" s="72"/>
      <c r="BA22" s="72"/>
      <c r="BB22" s="72"/>
      <c r="BC22" s="72"/>
      <c r="BD22" s="72"/>
      <c r="BE22" s="72"/>
      <c r="BF22" s="72"/>
      <c r="BG22" s="72"/>
      <c r="BH22" s="72"/>
      <c r="BI22" s="72"/>
      <c r="BJ22" s="72"/>
      <c r="BK22" s="72"/>
      <c r="BL22" s="72"/>
      <c r="BM22" s="72"/>
      <c r="BN22" s="72"/>
      <c r="BO22" s="72"/>
      <c r="BP22" s="72"/>
      <c r="BQ22" s="72"/>
      <c r="BR22" s="72"/>
      <c r="BS22" s="72"/>
      <c r="BT22" s="72"/>
      <c r="BU22" s="72"/>
      <c r="BV22" s="72"/>
      <c r="BW22" s="72"/>
      <c r="BX22" s="72"/>
      <c r="BY22" s="72"/>
      <c r="BZ22" s="72"/>
      <c r="CA22" s="72"/>
      <c r="CB22" s="72"/>
      <c r="CC22" s="72"/>
      <c r="CD22" s="72"/>
      <c r="CE22" s="72"/>
      <c r="CF22" s="72"/>
      <c r="CG22" s="72"/>
      <c r="CH22" s="72"/>
      <c r="CI22" s="72"/>
      <c r="CJ22" s="72"/>
      <c r="CK22" s="72"/>
      <c r="CL22" s="72"/>
      <c r="CM22" s="72"/>
      <c r="CN22" s="72"/>
      <c r="CO22" s="72"/>
      <c r="CP22" s="72"/>
      <c r="CQ22" s="72"/>
      <c r="CR22" s="72"/>
      <c r="CS22" s="72"/>
      <c r="CT22" s="72"/>
      <c r="CU22" s="72"/>
      <c r="CV22" s="72"/>
      <c r="CW22" s="72"/>
      <c r="CX22" s="72"/>
      <c r="CY22" s="72"/>
      <c r="CZ22" s="72"/>
      <c r="DA22" s="72"/>
      <c r="DB22" s="72"/>
      <c r="DC22" s="72"/>
      <c r="DD22" s="72"/>
      <c r="DE22" s="72"/>
      <c r="DF22" s="72"/>
      <c r="DG22" s="72"/>
      <c r="DH22" s="72"/>
      <c r="DI22" s="72"/>
      <c r="DJ22" s="72"/>
      <c r="DK22" s="72"/>
      <c r="DL22" s="72"/>
      <c r="DM22" s="72"/>
      <c r="DN22" s="72"/>
      <c r="DO22" s="72"/>
      <c r="DP22" s="72"/>
      <c r="DQ22" s="72"/>
      <c r="DR22" s="72"/>
      <c r="DS22" s="72"/>
      <c r="DT22" s="72"/>
      <c r="DU22" s="72"/>
      <c r="DV22" s="72"/>
      <c r="DW22" s="72"/>
      <c r="DX22" s="72"/>
      <c r="DY22" s="72"/>
      <c r="DZ22" s="72"/>
      <c r="EA22" s="72"/>
      <c r="EB22" s="72"/>
      <c r="EC22" s="72"/>
      <c r="ED22" s="72"/>
      <c r="EE22" s="72"/>
      <c r="EF22" s="72"/>
      <c r="EG22" s="72"/>
      <c r="EH22" s="72"/>
      <c r="EI22" s="72"/>
      <c r="EJ22" s="72"/>
      <c r="EK22" s="72"/>
      <c r="EL22" s="72"/>
      <c r="EM22" s="72"/>
      <c r="EN22" s="72"/>
      <c r="EO22" s="72"/>
      <c r="EP22" s="72"/>
      <c r="EQ22" s="72"/>
      <c r="ER22" s="72"/>
      <c r="ES22" s="72"/>
      <c r="ET22" s="72"/>
      <c r="EU22" s="72"/>
      <c r="EV22" s="72"/>
      <c r="EW22" s="72"/>
      <c r="EX22" s="72"/>
      <c r="EY22" s="72"/>
      <c r="EZ22" s="72"/>
      <c r="FA22" s="72"/>
      <c r="FB22" s="72"/>
      <c r="FC22" s="72"/>
      <c r="FD22" s="72"/>
      <c r="FE22" s="72"/>
      <c r="FF22" s="72"/>
      <c r="FG22" s="72"/>
      <c r="FH22" s="72"/>
      <c r="FI22" s="72"/>
      <c r="FJ22" s="72"/>
      <c r="FK22" s="72"/>
      <c r="FL22" s="72"/>
      <c r="FM22" s="72"/>
      <c r="FN22" s="72"/>
      <c r="FO22" s="72"/>
      <c r="FP22" s="72"/>
      <c r="FQ22" s="72"/>
      <c r="FR22" s="72"/>
      <c r="FS22" s="72"/>
      <c r="FT22" s="72"/>
      <c r="FU22" s="72"/>
      <c r="FV22" s="72"/>
      <c r="FW22" s="72"/>
      <c r="FX22" s="72"/>
      <c r="FY22" s="72"/>
      <c r="FZ22" s="72"/>
      <c r="GA22" s="72"/>
      <c r="GB22" s="72"/>
      <c r="GC22" s="72"/>
      <c r="GD22" s="72"/>
      <c r="GE22" s="72"/>
      <c r="GF22" s="72"/>
      <c r="GG22" s="72"/>
      <c r="GH22" s="72"/>
      <c r="GI22" s="72"/>
      <c r="GJ22" s="72"/>
      <c r="GK22" s="72"/>
      <c r="GL22" s="72"/>
      <c r="GM22" s="72"/>
      <c r="GN22" s="72"/>
      <c r="GO22" s="72"/>
      <c r="GP22" s="72"/>
      <c r="GQ22" s="72"/>
      <c r="GR22" s="72"/>
      <c r="GS22" s="72"/>
      <c r="GT22" s="72"/>
      <c r="GU22" s="72"/>
      <c r="GV22" s="72"/>
      <c r="GW22" s="72"/>
      <c r="GX22" s="72"/>
      <c r="GY22" s="72"/>
      <c r="GZ22" s="72"/>
      <c r="HA22" s="72"/>
      <c r="HB22" s="72"/>
      <c r="HC22" s="72"/>
      <c r="HD22" s="72"/>
      <c r="HE22" s="72"/>
      <c r="HF22" s="72"/>
      <c r="HG22" s="72"/>
      <c r="HH22" s="72"/>
      <c r="HI22" s="72"/>
      <c r="HJ22" s="72"/>
      <c r="HK22" s="72"/>
      <c r="HL22" s="72"/>
      <c r="HM22" s="72"/>
      <c r="HN22" s="72"/>
      <c r="HO22" s="72"/>
      <c r="HP22" s="72"/>
      <c r="HQ22" s="72"/>
      <c r="HR22" s="72"/>
      <c r="HS22" s="72"/>
      <c r="HT22" s="72"/>
      <c r="HU22" s="72"/>
      <c r="HV22" s="72"/>
      <c r="HW22" s="72"/>
      <c r="HX22" s="72"/>
      <c r="HY22" s="72"/>
      <c r="HZ22" s="72"/>
      <c r="IA22" s="72"/>
      <c r="IB22" s="72"/>
      <c r="IC22" s="72"/>
      <c r="ID22" s="72"/>
      <c r="IE22" s="72"/>
      <c r="IF22" s="72"/>
      <c r="IG22" s="72"/>
      <c r="IH22" s="72"/>
      <c r="II22" s="72"/>
      <c r="IJ22" s="72"/>
      <c r="IK22" s="72"/>
      <c r="IL22" s="72"/>
      <c r="IM22" s="72"/>
      <c r="IN22" s="72"/>
      <c r="IO22" s="72"/>
    </row>
    <row r="23" spans="1:249" s="158" customFormat="1" x14ac:dyDescent="0.2">
      <c r="A23" s="47" t="str">
        <f>IF(COUNTBLANK(B23)=1," ",COUNTA($B$13:B23))</f>
        <v xml:space="preserve"> </v>
      </c>
      <c r="B23" s="147"/>
      <c r="C23" s="159" t="s">
        <v>80</v>
      </c>
      <c r="D23" s="58" t="s">
        <v>59</v>
      </c>
      <c r="E23" s="53">
        <f>ROUNDUP(E22*F23,2)</f>
        <v>0.06</v>
      </c>
      <c r="F23" s="71">
        <v>0.15</v>
      </c>
      <c r="G23" s="71"/>
      <c r="H23" s="71"/>
      <c r="I23" s="71"/>
      <c r="J23" s="71"/>
      <c r="K23" s="71"/>
      <c r="L23" s="131"/>
      <c r="M23" s="132"/>
      <c r="N23" s="132"/>
      <c r="O23" s="132"/>
      <c r="P23" s="132"/>
      <c r="Q23" s="132"/>
      <c r="R23" s="72"/>
      <c r="S23" s="72"/>
      <c r="T23" s="72"/>
      <c r="U23" s="72"/>
      <c r="V23" s="72"/>
      <c r="W23" s="72"/>
      <c r="X23" s="72"/>
      <c r="Y23" s="72"/>
      <c r="Z23" s="72"/>
      <c r="AA23" s="72"/>
      <c r="AB23" s="72"/>
      <c r="AC23" s="72"/>
      <c r="AD23" s="72"/>
      <c r="AE23" s="72"/>
      <c r="AF23" s="72"/>
      <c r="AG23" s="72"/>
      <c r="AH23" s="72"/>
      <c r="AI23" s="72"/>
      <c r="AJ23" s="72"/>
      <c r="AK23" s="72"/>
      <c r="AL23" s="72"/>
      <c r="AM23" s="72"/>
      <c r="AN23" s="72"/>
      <c r="AO23" s="72"/>
      <c r="AP23" s="72"/>
      <c r="AQ23" s="72"/>
      <c r="AR23" s="72"/>
      <c r="AS23" s="72"/>
      <c r="AT23" s="72"/>
      <c r="AU23" s="72"/>
      <c r="AV23" s="72"/>
      <c r="AW23" s="72"/>
      <c r="AX23" s="72"/>
      <c r="AY23" s="72"/>
      <c r="AZ23" s="72"/>
      <c r="BA23" s="72"/>
      <c r="BB23" s="72"/>
      <c r="BC23" s="72"/>
      <c r="BD23" s="72"/>
      <c r="BE23" s="72"/>
      <c r="BF23" s="72"/>
      <c r="BG23" s="72"/>
      <c r="BH23" s="72"/>
      <c r="BI23" s="72"/>
      <c r="BJ23" s="72"/>
      <c r="BK23" s="72"/>
      <c r="BL23" s="72"/>
      <c r="BM23" s="72"/>
      <c r="BN23" s="72"/>
      <c r="BO23" s="72"/>
      <c r="BP23" s="72"/>
      <c r="BQ23" s="72"/>
      <c r="BR23" s="72"/>
      <c r="BS23" s="72"/>
      <c r="BT23" s="72"/>
      <c r="BU23" s="72"/>
      <c r="BV23" s="72"/>
      <c r="BW23" s="72"/>
      <c r="BX23" s="72"/>
      <c r="BY23" s="72"/>
      <c r="BZ23" s="72"/>
      <c r="CA23" s="72"/>
      <c r="CB23" s="72"/>
      <c r="CC23" s="72"/>
      <c r="CD23" s="72"/>
      <c r="CE23" s="72"/>
      <c r="CF23" s="72"/>
      <c r="CG23" s="72"/>
      <c r="CH23" s="72"/>
      <c r="CI23" s="72"/>
      <c r="CJ23" s="72"/>
      <c r="CK23" s="72"/>
      <c r="CL23" s="72"/>
      <c r="CM23" s="72"/>
      <c r="CN23" s="72"/>
      <c r="CO23" s="72"/>
      <c r="CP23" s="72"/>
      <c r="CQ23" s="72"/>
      <c r="CR23" s="72"/>
      <c r="CS23" s="72"/>
      <c r="CT23" s="72"/>
      <c r="CU23" s="72"/>
      <c r="CV23" s="72"/>
      <c r="CW23" s="72"/>
      <c r="CX23" s="72"/>
      <c r="CY23" s="72"/>
      <c r="CZ23" s="72"/>
      <c r="DA23" s="72"/>
      <c r="DB23" s="72"/>
      <c r="DC23" s="72"/>
      <c r="DD23" s="72"/>
      <c r="DE23" s="72"/>
      <c r="DF23" s="72"/>
      <c r="DG23" s="72"/>
      <c r="DH23" s="72"/>
      <c r="DI23" s="72"/>
      <c r="DJ23" s="72"/>
      <c r="DK23" s="72"/>
      <c r="DL23" s="72"/>
      <c r="DM23" s="72"/>
      <c r="DN23" s="72"/>
      <c r="DO23" s="72"/>
      <c r="DP23" s="72"/>
      <c r="DQ23" s="72"/>
      <c r="DR23" s="72"/>
      <c r="DS23" s="72"/>
      <c r="DT23" s="72"/>
      <c r="DU23" s="72"/>
      <c r="DV23" s="72"/>
      <c r="DW23" s="72"/>
      <c r="DX23" s="72"/>
      <c r="DY23" s="72"/>
      <c r="DZ23" s="72"/>
      <c r="EA23" s="72"/>
      <c r="EB23" s="72"/>
      <c r="EC23" s="72"/>
      <c r="ED23" s="72"/>
      <c r="EE23" s="72"/>
      <c r="EF23" s="72"/>
      <c r="EG23" s="72"/>
      <c r="EH23" s="72"/>
      <c r="EI23" s="72"/>
      <c r="EJ23" s="72"/>
      <c r="EK23" s="72"/>
      <c r="EL23" s="72"/>
      <c r="EM23" s="72"/>
      <c r="EN23" s="72"/>
      <c r="EO23" s="72"/>
      <c r="EP23" s="72"/>
      <c r="EQ23" s="72"/>
      <c r="ER23" s="72"/>
      <c r="ES23" s="72"/>
      <c r="ET23" s="72"/>
      <c r="EU23" s="72"/>
      <c r="EV23" s="72"/>
      <c r="EW23" s="72"/>
      <c r="EX23" s="72"/>
      <c r="EY23" s="72"/>
      <c r="EZ23" s="72"/>
      <c r="FA23" s="72"/>
      <c r="FB23" s="72"/>
      <c r="FC23" s="72"/>
      <c r="FD23" s="72"/>
      <c r="FE23" s="72"/>
      <c r="FF23" s="72"/>
      <c r="FG23" s="72"/>
      <c r="FH23" s="72"/>
      <c r="FI23" s="72"/>
      <c r="FJ23" s="72"/>
      <c r="FK23" s="72"/>
      <c r="FL23" s="72"/>
      <c r="FM23" s="72"/>
      <c r="FN23" s="72"/>
      <c r="FO23" s="72"/>
      <c r="FP23" s="72"/>
      <c r="FQ23" s="72"/>
      <c r="FR23" s="72"/>
      <c r="FS23" s="72"/>
      <c r="FT23" s="72"/>
      <c r="FU23" s="72"/>
      <c r="FV23" s="72"/>
      <c r="FW23" s="72"/>
      <c r="FX23" s="72"/>
      <c r="FY23" s="72"/>
      <c r="FZ23" s="72"/>
      <c r="GA23" s="72"/>
      <c r="GB23" s="72"/>
      <c r="GC23" s="72"/>
      <c r="GD23" s="72"/>
      <c r="GE23" s="72"/>
      <c r="GF23" s="72"/>
      <c r="GG23" s="72"/>
      <c r="GH23" s="72"/>
      <c r="GI23" s="72"/>
      <c r="GJ23" s="72"/>
      <c r="GK23" s="72"/>
      <c r="GL23" s="72"/>
      <c r="GM23" s="72"/>
      <c r="GN23" s="72"/>
      <c r="GO23" s="72"/>
      <c r="GP23" s="72"/>
      <c r="GQ23" s="72"/>
      <c r="GR23" s="72"/>
      <c r="GS23" s="72"/>
      <c r="GT23" s="72"/>
      <c r="GU23" s="72"/>
      <c r="GV23" s="72"/>
      <c r="GW23" s="72"/>
      <c r="GX23" s="72"/>
      <c r="GY23" s="72"/>
      <c r="GZ23" s="72"/>
      <c r="HA23" s="72"/>
      <c r="HB23" s="72"/>
      <c r="HC23" s="72"/>
      <c r="HD23" s="72"/>
      <c r="HE23" s="72"/>
      <c r="HF23" s="72"/>
      <c r="HG23" s="72"/>
      <c r="HH23" s="72"/>
      <c r="HI23" s="72"/>
      <c r="HJ23" s="72"/>
      <c r="HK23" s="72"/>
      <c r="HL23" s="72"/>
      <c r="HM23" s="72"/>
      <c r="HN23" s="72"/>
      <c r="HO23" s="72"/>
      <c r="HP23" s="72"/>
      <c r="HQ23" s="72"/>
      <c r="HR23" s="72"/>
      <c r="HS23" s="72"/>
      <c r="HT23" s="72"/>
      <c r="HU23" s="72"/>
      <c r="HV23" s="72"/>
      <c r="HW23" s="72"/>
      <c r="HX23" s="72"/>
      <c r="HY23" s="72"/>
      <c r="HZ23" s="72"/>
      <c r="IA23" s="72"/>
      <c r="IB23" s="72"/>
      <c r="IC23" s="72"/>
      <c r="ID23" s="72"/>
      <c r="IE23" s="72"/>
      <c r="IF23" s="72"/>
      <c r="IG23" s="72"/>
      <c r="IH23" s="72"/>
      <c r="II23" s="72"/>
      <c r="IJ23" s="72"/>
      <c r="IK23" s="72"/>
      <c r="IL23" s="72"/>
      <c r="IM23" s="72"/>
      <c r="IN23" s="72"/>
      <c r="IO23" s="72"/>
    </row>
    <row r="24" spans="1:249" s="158" customFormat="1" x14ac:dyDescent="0.2">
      <c r="A24" s="47" t="str">
        <f>IF(COUNTBLANK(B24)=1," ",COUNTA($B$13:B24))</f>
        <v xml:space="preserve"> </v>
      </c>
      <c r="B24" s="147"/>
      <c r="C24" s="159" t="s">
        <v>157</v>
      </c>
      <c r="D24" s="58" t="s">
        <v>59</v>
      </c>
      <c r="E24" s="53">
        <f>ROUNDUP(E22*F24,2)</f>
        <v>0.38</v>
      </c>
      <c r="F24" s="71">
        <v>0.93</v>
      </c>
      <c r="G24" s="71"/>
      <c r="H24" s="71"/>
      <c r="I24" s="71"/>
      <c r="J24" s="71"/>
      <c r="K24" s="71"/>
      <c r="L24" s="131"/>
      <c r="M24" s="132"/>
      <c r="N24" s="132"/>
      <c r="O24" s="132"/>
      <c r="P24" s="132"/>
      <c r="Q24" s="132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  <c r="AN24" s="38"/>
      <c r="AO24" s="38"/>
      <c r="AP24" s="38"/>
      <c r="AQ24" s="38"/>
      <c r="AR24" s="38"/>
      <c r="AS24" s="38"/>
      <c r="AT24" s="38"/>
      <c r="AU24" s="38"/>
      <c r="AV24" s="38"/>
      <c r="AW24" s="38"/>
      <c r="AX24" s="38"/>
      <c r="AY24" s="38"/>
      <c r="AZ24" s="38"/>
      <c r="BA24" s="38"/>
      <c r="BB24" s="38"/>
      <c r="BC24" s="38"/>
      <c r="BD24" s="38"/>
      <c r="BE24" s="38"/>
      <c r="BF24" s="38"/>
      <c r="BG24" s="38"/>
      <c r="BH24" s="38"/>
      <c r="BI24" s="38"/>
      <c r="BJ24" s="38"/>
      <c r="BK24" s="38"/>
      <c r="BL24" s="38"/>
      <c r="BM24" s="38"/>
      <c r="BN24" s="38"/>
      <c r="BO24" s="38"/>
      <c r="BP24" s="38"/>
      <c r="BQ24" s="38"/>
      <c r="BR24" s="38"/>
      <c r="BS24" s="38"/>
      <c r="BT24" s="38"/>
      <c r="BU24" s="38"/>
      <c r="BV24" s="38"/>
      <c r="BW24" s="38"/>
      <c r="BX24" s="38"/>
      <c r="BY24" s="38"/>
      <c r="BZ24" s="38"/>
      <c r="CA24" s="38"/>
      <c r="CB24" s="38"/>
      <c r="CC24" s="38"/>
      <c r="CD24" s="38"/>
      <c r="CE24" s="38"/>
      <c r="CF24" s="38"/>
      <c r="CG24" s="38"/>
      <c r="CH24" s="38"/>
      <c r="CI24" s="38"/>
      <c r="CJ24" s="38"/>
      <c r="CK24" s="38"/>
      <c r="CL24" s="38"/>
      <c r="CM24" s="38"/>
      <c r="CN24" s="38"/>
      <c r="CO24" s="38"/>
      <c r="CP24" s="38"/>
      <c r="CQ24" s="38"/>
      <c r="CR24" s="38"/>
      <c r="CS24" s="38"/>
      <c r="CT24" s="38"/>
      <c r="CU24" s="38"/>
      <c r="CV24" s="38"/>
      <c r="CW24" s="38"/>
      <c r="CX24" s="38"/>
      <c r="CY24" s="38"/>
      <c r="CZ24" s="38"/>
      <c r="DA24" s="38"/>
      <c r="DB24" s="38"/>
      <c r="DC24" s="38"/>
      <c r="DD24" s="38"/>
      <c r="DE24" s="38"/>
      <c r="DF24" s="38"/>
      <c r="DG24" s="38"/>
      <c r="DH24" s="38"/>
      <c r="DI24" s="38"/>
      <c r="DJ24" s="38"/>
      <c r="DK24" s="38"/>
      <c r="DL24" s="38"/>
      <c r="DM24" s="38"/>
      <c r="DN24" s="38"/>
      <c r="DO24" s="38"/>
      <c r="DP24" s="38"/>
      <c r="DQ24" s="38"/>
      <c r="DR24" s="38"/>
      <c r="DS24" s="38"/>
      <c r="DT24" s="38"/>
      <c r="DU24" s="38"/>
      <c r="DV24" s="38"/>
      <c r="DW24" s="38"/>
      <c r="DX24" s="38"/>
      <c r="DY24" s="38"/>
      <c r="DZ24" s="38"/>
      <c r="EA24" s="38"/>
      <c r="EB24" s="38"/>
      <c r="EC24" s="38"/>
      <c r="ED24" s="38"/>
      <c r="EE24" s="38"/>
      <c r="EF24" s="38"/>
      <c r="EG24" s="38"/>
      <c r="EH24" s="38"/>
      <c r="EI24" s="38"/>
      <c r="EJ24" s="38"/>
      <c r="EK24" s="38"/>
      <c r="EL24" s="38"/>
      <c r="EM24" s="38"/>
      <c r="EN24" s="38"/>
      <c r="EO24" s="38"/>
      <c r="EP24" s="38"/>
      <c r="EQ24" s="38"/>
      <c r="ER24" s="38"/>
      <c r="ES24" s="38"/>
      <c r="ET24" s="38"/>
      <c r="EU24" s="38"/>
      <c r="EV24" s="38"/>
      <c r="EW24" s="38"/>
      <c r="EX24" s="38"/>
      <c r="EY24" s="38"/>
      <c r="EZ24" s="38"/>
      <c r="FA24" s="38"/>
      <c r="FB24" s="38"/>
      <c r="FC24" s="38"/>
      <c r="FD24" s="38"/>
      <c r="FE24" s="38"/>
      <c r="FF24" s="38"/>
      <c r="FG24" s="38"/>
      <c r="FH24" s="38"/>
      <c r="FI24" s="38"/>
      <c r="FJ24" s="38"/>
      <c r="FK24" s="38"/>
      <c r="FL24" s="38"/>
      <c r="FM24" s="38"/>
      <c r="FN24" s="38"/>
      <c r="FO24" s="38"/>
      <c r="FP24" s="38"/>
      <c r="FQ24" s="38"/>
      <c r="FR24" s="38"/>
      <c r="FS24" s="38"/>
      <c r="FT24" s="38"/>
      <c r="FU24" s="38"/>
      <c r="FV24" s="38"/>
      <c r="FW24" s="38"/>
      <c r="FX24" s="38"/>
      <c r="FY24" s="38"/>
      <c r="FZ24" s="38"/>
      <c r="GA24" s="38"/>
      <c r="GB24" s="38"/>
      <c r="GC24" s="38"/>
      <c r="GD24" s="38"/>
      <c r="GE24" s="38"/>
      <c r="GF24" s="38"/>
      <c r="GG24" s="38"/>
      <c r="GH24" s="38"/>
      <c r="GI24" s="38"/>
      <c r="GJ24" s="38"/>
      <c r="GK24" s="38"/>
      <c r="GL24" s="38"/>
      <c r="GM24" s="38"/>
      <c r="GN24" s="38"/>
      <c r="GO24" s="38"/>
      <c r="GP24" s="38"/>
      <c r="GQ24" s="38"/>
      <c r="GR24" s="38"/>
      <c r="GS24" s="38"/>
      <c r="GT24" s="38"/>
      <c r="GU24" s="38"/>
      <c r="GV24" s="38"/>
      <c r="GW24" s="38"/>
      <c r="GX24" s="38"/>
      <c r="GY24" s="38"/>
      <c r="GZ24" s="38"/>
      <c r="HA24" s="38"/>
      <c r="HB24" s="38"/>
      <c r="HC24" s="38"/>
      <c r="HD24" s="38"/>
      <c r="HE24" s="38"/>
      <c r="HF24" s="38"/>
      <c r="HG24" s="38"/>
      <c r="HH24" s="38"/>
      <c r="HI24" s="38"/>
      <c r="HJ24" s="38"/>
      <c r="HK24" s="38"/>
      <c r="HL24" s="38"/>
      <c r="HM24" s="38"/>
      <c r="HN24" s="38"/>
      <c r="HO24" s="38"/>
      <c r="HP24" s="38"/>
      <c r="HQ24" s="38"/>
      <c r="HR24" s="38"/>
      <c r="HS24" s="38"/>
      <c r="HT24" s="38"/>
      <c r="HU24" s="38"/>
      <c r="HV24" s="38"/>
      <c r="HW24" s="38"/>
      <c r="HX24" s="38"/>
      <c r="HY24" s="38"/>
      <c r="HZ24" s="38"/>
      <c r="IA24" s="38"/>
      <c r="IB24" s="38"/>
      <c r="IC24" s="38"/>
      <c r="ID24" s="38"/>
      <c r="IE24" s="38"/>
      <c r="IF24" s="38"/>
      <c r="IG24" s="38"/>
      <c r="IH24" s="38"/>
      <c r="II24" s="38"/>
      <c r="IJ24" s="38"/>
      <c r="IK24" s="38"/>
      <c r="IL24" s="38"/>
      <c r="IM24" s="38"/>
      <c r="IN24" s="38"/>
      <c r="IO24" s="38"/>
    </row>
    <row r="25" spans="1:249" s="158" customFormat="1" x14ac:dyDescent="0.2">
      <c r="A25" s="47" t="str">
        <f>IF(COUNTBLANK(B25)=1," ",COUNTA($B$13:B25))</f>
        <v xml:space="preserve"> </v>
      </c>
      <c r="B25" s="147"/>
      <c r="C25" s="159" t="s">
        <v>42</v>
      </c>
      <c r="D25" s="147" t="s">
        <v>131</v>
      </c>
      <c r="E25" s="53">
        <f>ROUNDUP(E22*F25,0)</f>
        <v>1</v>
      </c>
      <c r="F25" s="71">
        <v>0.25</v>
      </c>
      <c r="G25" s="71"/>
      <c r="H25" s="71"/>
      <c r="I25" s="71"/>
      <c r="J25" s="71"/>
      <c r="K25" s="71"/>
      <c r="L25" s="131"/>
      <c r="M25" s="132"/>
      <c r="N25" s="132"/>
      <c r="O25" s="132"/>
      <c r="P25" s="132"/>
      <c r="Q25" s="132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6"/>
      <c r="AM25" s="36"/>
      <c r="AN25" s="36"/>
      <c r="AO25" s="36"/>
      <c r="AP25" s="36"/>
      <c r="AQ25" s="36"/>
      <c r="AR25" s="36"/>
      <c r="AS25" s="36"/>
      <c r="AT25" s="36"/>
      <c r="AU25" s="36"/>
      <c r="AV25" s="36"/>
      <c r="AW25" s="36"/>
      <c r="AX25" s="36"/>
      <c r="AY25" s="36"/>
      <c r="AZ25" s="36"/>
      <c r="BA25" s="36"/>
      <c r="BB25" s="36"/>
      <c r="BC25" s="36"/>
      <c r="BD25" s="36"/>
      <c r="BE25" s="36"/>
      <c r="BF25" s="36"/>
      <c r="BG25" s="36"/>
      <c r="BH25" s="36"/>
      <c r="BI25" s="36"/>
      <c r="BJ25" s="36"/>
      <c r="BK25" s="36"/>
      <c r="BL25" s="36"/>
      <c r="BM25" s="36"/>
      <c r="BN25" s="36"/>
      <c r="BO25" s="36"/>
      <c r="BP25" s="36"/>
      <c r="BQ25" s="36"/>
      <c r="BR25" s="36"/>
      <c r="BS25" s="36"/>
      <c r="BT25" s="36"/>
      <c r="BU25" s="36"/>
      <c r="BV25" s="36"/>
      <c r="BW25" s="36"/>
      <c r="BX25" s="36"/>
      <c r="BY25" s="36"/>
      <c r="BZ25" s="36"/>
      <c r="CA25" s="36"/>
      <c r="CB25" s="36"/>
      <c r="CC25" s="36"/>
      <c r="CD25" s="36"/>
      <c r="CE25" s="36"/>
      <c r="CF25" s="36"/>
      <c r="CG25" s="36"/>
      <c r="CH25" s="36"/>
      <c r="CI25" s="36"/>
      <c r="CJ25" s="36"/>
      <c r="CK25" s="36"/>
      <c r="CL25" s="36"/>
      <c r="CM25" s="36"/>
      <c r="CN25" s="36"/>
      <c r="CO25" s="36"/>
      <c r="CP25" s="36"/>
      <c r="CQ25" s="36"/>
      <c r="CR25" s="36"/>
      <c r="CS25" s="36"/>
      <c r="CT25" s="36"/>
      <c r="CU25" s="36"/>
      <c r="CV25" s="36"/>
      <c r="CW25" s="36"/>
      <c r="CX25" s="36"/>
      <c r="CY25" s="36"/>
      <c r="CZ25" s="36"/>
      <c r="DA25" s="36"/>
      <c r="DB25" s="36"/>
      <c r="DC25" s="36"/>
      <c r="DD25" s="36"/>
      <c r="DE25" s="36"/>
      <c r="DF25" s="36"/>
      <c r="DG25" s="36"/>
      <c r="DH25" s="36"/>
      <c r="DI25" s="36"/>
      <c r="DJ25" s="36"/>
      <c r="DK25" s="36"/>
      <c r="DL25" s="36"/>
      <c r="DM25" s="36"/>
      <c r="DN25" s="36"/>
      <c r="DO25" s="36"/>
      <c r="DP25" s="36"/>
      <c r="DQ25" s="36"/>
      <c r="DR25" s="36"/>
      <c r="DS25" s="36"/>
      <c r="DT25" s="36"/>
      <c r="DU25" s="36"/>
      <c r="DV25" s="36"/>
      <c r="DW25" s="36"/>
      <c r="DX25" s="36"/>
      <c r="DY25" s="36"/>
      <c r="DZ25" s="36"/>
      <c r="EA25" s="36"/>
      <c r="EB25" s="36"/>
      <c r="EC25" s="36"/>
      <c r="ED25" s="36"/>
      <c r="EE25" s="36"/>
      <c r="EF25" s="36"/>
      <c r="EG25" s="36"/>
      <c r="EH25" s="36"/>
      <c r="EI25" s="36"/>
      <c r="EJ25" s="36"/>
      <c r="EK25" s="36"/>
      <c r="EL25" s="36"/>
      <c r="EM25" s="36"/>
      <c r="EN25" s="36"/>
      <c r="EO25" s="36"/>
      <c r="EP25" s="36"/>
      <c r="EQ25" s="36"/>
      <c r="ER25" s="36"/>
      <c r="ES25" s="36"/>
      <c r="ET25" s="36"/>
      <c r="EU25" s="36"/>
      <c r="EV25" s="36"/>
      <c r="EW25" s="36"/>
      <c r="EX25" s="36"/>
      <c r="EY25" s="36"/>
      <c r="EZ25" s="36"/>
      <c r="FA25" s="36"/>
      <c r="FB25" s="36"/>
      <c r="FC25" s="36"/>
      <c r="FD25" s="36"/>
      <c r="FE25" s="36"/>
      <c r="FF25" s="36"/>
      <c r="FG25" s="36"/>
      <c r="FH25" s="36"/>
      <c r="FI25" s="36"/>
      <c r="FJ25" s="36"/>
      <c r="FK25" s="36"/>
      <c r="FL25" s="36"/>
      <c r="FM25" s="36"/>
      <c r="FN25" s="36"/>
      <c r="FO25" s="36"/>
      <c r="FP25" s="36"/>
      <c r="FQ25" s="36"/>
      <c r="FR25" s="36"/>
      <c r="FS25" s="36"/>
      <c r="FT25" s="36"/>
      <c r="FU25" s="36"/>
      <c r="FV25" s="36"/>
      <c r="FW25" s="36"/>
      <c r="FX25" s="36"/>
      <c r="FY25" s="36"/>
      <c r="FZ25" s="36"/>
      <c r="GA25" s="36"/>
      <c r="GB25" s="36"/>
      <c r="GC25" s="36"/>
      <c r="GD25" s="36"/>
      <c r="GE25" s="36"/>
      <c r="GF25" s="36"/>
      <c r="GG25" s="36"/>
      <c r="GH25" s="36"/>
      <c r="GI25" s="36"/>
      <c r="GJ25" s="36"/>
      <c r="GK25" s="36"/>
      <c r="GL25" s="36"/>
      <c r="GM25" s="36"/>
      <c r="GN25" s="36"/>
      <c r="GO25" s="36"/>
      <c r="GP25" s="36"/>
      <c r="GQ25" s="36"/>
      <c r="GR25" s="36"/>
      <c r="GS25" s="36"/>
      <c r="GT25" s="36"/>
      <c r="GU25" s="36"/>
      <c r="GV25" s="36"/>
      <c r="GW25" s="36"/>
      <c r="GX25" s="36"/>
      <c r="GY25" s="36"/>
      <c r="GZ25" s="36"/>
      <c r="HA25" s="36"/>
      <c r="HB25" s="36"/>
      <c r="HC25" s="36"/>
      <c r="HD25" s="36"/>
      <c r="HE25" s="36"/>
      <c r="HF25" s="36"/>
      <c r="HG25" s="36"/>
      <c r="HH25" s="36"/>
      <c r="HI25" s="36"/>
      <c r="HJ25" s="36"/>
      <c r="HK25" s="36"/>
      <c r="HL25" s="36"/>
      <c r="HM25" s="36"/>
      <c r="HN25" s="36"/>
      <c r="HO25" s="36"/>
      <c r="HP25" s="36"/>
      <c r="HQ25" s="36"/>
      <c r="HR25" s="36"/>
      <c r="HS25" s="36"/>
      <c r="HT25" s="36"/>
      <c r="HU25" s="36"/>
      <c r="HV25" s="36"/>
      <c r="HW25" s="36"/>
      <c r="HX25" s="36"/>
      <c r="HY25" s="36"/>
      <c r="HZ25" s="36"/>
      <c r="IA25" s="36"/>
      <c r="IB25" s="36"/>
      <c r="IC25" s="36"/>
      <c r="ID25" s="36"/>
      <c r="IE25" s="36"/>
      <c r="IF25" s="36"/>
      <c r="IG25" s="36"/>
      <c r="IH25" s="36"/>
      <c r="II25" s="36"/>
      <c r="IJ25" s="36"/>
      <c r="IK25" s="36"/>
      <c r="IL25" s="36"/>
      <c r="IM25" s="36"/>
      <c r="IN25" s="36"/>
      <c r="IO25" s="36"/>
    </row>
    <row r="26" spans="1:249" s="158" customFormat="1" ht="22.5" x14ac:dyDescent="0.2">
      <c r="A26" s="47" t="str">
        <f>IF(COUNTBLANK(B26)=1," ",COUNTA($B$13:B26))</f>
        <v xml:space="preserve"> </v>
      </c>
      <c r="B26" s="31"/>
      <c r="C26" s="160" t="s">
        <v>259</v>
      </c>
      <c r="D26" s="31"/>
      <c r="E26" s="161"/>
      <c r="F26" s="73"/>
      <c r="G26" s="71"/>
      <c r="H26" s="71"/>
      <c r="I26" s="71"/>
      <c r="J26" s="71"/>
      <c r="K26" s="71"/>
      <c r="L26" s="131"/>
      <c r="M26" s="132"/>
      <c r="N26" s="132"/>
      <c r="O26" s="132"/>
      <c r="P26" s="132"/>
      <c r="Q26" s="132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36"/>
      <c r="AK26" s="36"/>
      <c r="AL26" s="36"/>
      <c r="AM26" s="36"/>
      <c r="AN26" s="36"/>
      <c r="AO26" s="36"/>
      <c r="AP26" s="36"/>
      <c r="AQ26" s="36"/>
      <c r="AR26" s="36"/>
      <c r="AS26" s="36"/>
      <c r="AT26" s="36"/>
      <c r="AU26" s="36"/>
      <c r="AV26" s="36"/>
      <c r="AW26" s="36"/>
      <c r="AX26" s="36"/>
      <c r="AY26" s="36"/>
      <c r="AZ26" s="36"/>
      <c r="BA26" s="36"/>
      <c r="BB26" s="36"/>
      <c r="BC26" s="36"/>
      <c r="BD26" s="36"/>
      <c r="BE26" s="36"/>
      <c r="BF26" s="36"/>
      <c r="BG26" s="36"/>
      <c r="BH26" s="36"/>
      <c r="BI26" s="36"/>
      <c r="BJ26" s="36"/>
      <c r="BK26" s="36"/>
      <c r="BL26" s="36"/>
      <c r="BM26" s="36"/>
      <c r="BN26" s="36"/>
      <c r="BO26" s="36"/>
      <c r="BP26" s="36"/>
      <c r="BQ26" s="36"/>
      <c r="BR26" s="36"/>
      <c r="BS26" s="36"/>
      <c r="BT26" s="36"/>
      <c r="BU26" s="36"/>
      <c r="BV26" s="36"/>
      <c r="BW26" s="36"/>
      <c r="BX26" s="36"/>
      <c r="BY26" s="36"/>
      <c r="BZ26" s="36"/>
      <c r="CA26" s="36"/>
      <c r="CB26" s="36"/>
      <c r="CC26" s="36"/>
      <c r="CD26" s="36"/>
      <c r="CE26" s="36"/>
      <c r="CF26" s="36"/>
      <c r="CG26" s="36"/>
      <c r="CH26" s="36"/>
      <c r="CI26" s="36"/>
      <c r="CJ26" s="36"/>
      <c r="CK26" s="36"/>
      <c r="CL26" s="36"/>
      <c r="CM26" s="36"/>
      <c r="CN26" s="36"/>
      <c r="CO26" s="36"/>
      <c r="CP26" s="36"/>
      <c r="CQ26" s="36"/>
      <c r="CR26" s="36"/>
      <c r="CS26" s="36"/>
      <c r="CT26" s="36"/>
      <c r="CU26" s="36"/>
      <c r="CV26" s="36"/>
      <c r="CW26" s="36"/>
      <c r="CX26" s="36"/>
      <c r="CY26" s="36"/>
      <c r="CZ26" s="36"/>
      <c r="DA26" s="36"/>
      <c r="DB26" s="36"/>
      <c r="DC26" s="36"/>
      <c r="DD26" s="36"/>
      <c r="DE26" s="36"/>
      <c r="DF26" s="36"/>
      <c r="DG26" s="36"/>
      <c r="DH26" s="36"/>
      <c r="DI26" s="36"/>
      <c r="DJ26" s="36"/>
      <c r="DK26" s="36"/>
      <c r="DL26" s="36"/>
      <c r="DM26" s="36"/>
      <c r="DN26" s="36"/>
      <c r="DO26" s="36"/>
      <c r="DP26" s="36"/>
      <c r="DQ26" s="36"/>
      <c r="DR26" s="36"/>
      <c r="DS26" s="36"/>
      <c r="DT26" s="36"/>
      <c r="DU26" s="36"/>
      <c r="DV26" s="36"/>
      <c r="DW26" s="36"/>
      <c r="DX26" s="36"/>
      <c r="DY26" s="36"/>
      <c r="DZ26" s="36"/>
      <c r="EA26" s="36"/>
      <c r="EB26" s="36"/>
      <c r="EC26" s="36"/>
      <c r="ED26" s="36"/>
      <c r="EE26" s="36"/>
      <c r="EF26" s="36"/>
      <c r="EG26" s="36"/>
      <c r="EH26" s="36"/>
      <c r="EI26" s="36"/>
      <c r="EJ26" s="36"/>
      <c r="EK26" s="36"/>
      <c r="EL26" s="36"/>
      <c r="EM26" s="36"/>
      <c r="EN26" s="36"/>
      <c r="EO26" s="36"/>
      <c r="EP26" s="36"/>
      <c r="EQ26" s="36"/>
      <c r="ER26" s="36"/>
      <c r="ES26" s="36"/>
      <c r="ET26" s="36"/>
      <c r="EU26" s="36"/>
      <c r="EV26" s="36"/>
      <c r="EW26" s="36"/>
      <c r="EX26" s="36"/>
      <c r="EY26" s="36"/>
      <c r="EZ26" s="36"/>
      <c r="FA26" s="36"/>
      <c r="FB26" s="36"/>
      <c r="FC26" s="36"/>
      <c r="FD26" s="36"/>
      <c r="FE26" s="36"/>
      <c r="FF26" s="36"/>
      <c r="FG26" s="36"/>
      <c r="FH26" s="36"/>
      <c r="FI26" s="36"/>
      <c r="FJ26" s="36"/>
      <c r="FK26" s="36"/>
      <c r="FL26" s="36"/>
      <c r="FM26" s="36"/>
      <c r="FN26" s="36"/>
      <c r="FO26" s="36"/>
      <c r="FP26" s="36"/>
      <c r="FQ26" s="36"/>
      <c r="FR26" s="36"/>
      <c r="FS26" s="36"/>
      <c r="FT26" s="36"/>
      <c r="FU26" s="36"/>
      <c r="FV26" s="36"/>
      <c r="FW26" s="36"/>
      <c r="FX26" s="36"/>
      <c r="FY26" s="36"/>
      <c r="FZ26" s="36"/>
      <c r="GA26" s="36"/>
      <c r="GB26" s="36"/>
      <c r="GC26" s="36"/>
      <c r="GD26" s="36"/>
      <c r="GE26" s="36"/>
      <c r="GF26" s="36"/>
      <c r="GG26" s="36"/>
      <c r="GH26" s="36"/>
      <c r="GI26" s="36"/>
      <c r="GJ26" s="36"/>
      <c r="GK26" s="36"/>
      <c r="GL26" s="36"/>
      <c r="GM26" s="36"/>
      <c r="GN26" s="36"/>
      <c r="GO26" s="36"/>
      <c r="GP26" s="36"/>
      <c r="GQ26" s="36"/>
      <c r="GR26" s="36"/>
      <c r="GS26" s="36"/>
      <c r="GT26" s="36"/>
      <c r="GU26" s="36"/>
      <c r="GV26" s="36"/>
      <c r="GW26" s="36"/>
      <c r="GX26" s="36"/>
      <c r="GY26" s="36"/>
      <c r="GZ26" s="36"/>
      <c r="HA26" s="36"/>
      <c r="HB26" s="36"/>
      <c r="HC26" s="36"/>
      <c r="HD26" s="36"/>
      <c r="HE26" s="36"/>
      <c r="HF26" s="36"/>
      <c r="HG26" s="36"/>
      <c r="HH26" s="36"/>
      <c r="HI26" s="36"/>
      <c r="HJ26" s="36"/>
      <c r="HK26" s="36"/>
      <c r="HL26" s="36"/>
      <c r="HM26" s="36"/>
      <c r="HN26" s="36"/>
      <c r="HO26" s="36"/>
      <c r="HP26" s="36"/>
      <c r="HQ26" s="36"/>
      <c r="HR26" s="36"/>
      <c r="HS26" s="36"/>
      <c r="HT26" s="36"/>
      <c r="HU26" s="36"/>
      <c r="HV26" s="36"/>
      <c r="HW26" s="36"/>
      <c r="HX26" s="36"/>
      <c r="HY26" s="36"/>
      <c r="HZ26" s="36"/>
      <c r="IA26" s="36"/>
      <c r="IB26" s="36"/>
      <c r="IC26" s="36"/>
      <c r="ID26" s="36"/>
      <c r="IE26" s="36"/>
      <c r="IF26" s="36"/>
      <c r="IG26" s="36"/>
      <c r="IH26" s="36"/>
      <c r="II26" s="36"/>
      <c r="IJ26" s="36"/>
      <c r="IK26" s="36"/>
      <c r="IL26" s="36"/>
      <c r="IM26" s="36"/>
      <c r="IN26" s="36"/>
      <c r="IO26" s="36"/>
    </row>
    <row r="27" spans="1:249" s="158" customFormat="1" x14ac:dyDescent="0.2">
      <c r="A27" s="47">
        <f>IF(COUNTBLANK(B27)=1," ",COUNTA($B$13:B27))</f>
        <v>6</v>
      </c>
      <c r="B27" s="145" t="s">
        <v>25</v>
      </c>
      <c r="C27" s="162" t="s">
        <v>260</v>
      </c>
      <c r="D27" s="163"/>
      <c r="E27" s="163"/>
      <c r="F27" s="73"/>
      <c r="G27" s="71"/>
      <c r="H27" s="71"/>
      <c r="I27" s="71"/>
      <c r="J27" s="71"/>
      <c r="K27" s="71"/>
      <c r="L27" s="131"/>
      <c r="M27" s="132"/>
      <c r="N27" s="132"/>
      <c r="O27" s="132"/>
      <c r="P27" s="132"/>
      <c r="Q27" s="132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36"/>
      <c r="AI27" s="36"/>
      <c r="AJ27" s="36"/>
      <c r="AK27" s="36"/>
      <c r="AL27" s="36"/>
      <c r="AM27" s="36"/>
      <c r="AN27" s="36"/>
      <c r="AO27" s="36"/>
      <c r="AP27" s="36"/>
      <c r="AQ27" s="36"/>
      <c r="AR27" s="36"/>
      <c r="AS27" s="36"/>
      <c r="AT27" s="36"/>
      <c r="AU27" s="36"/>
      <c r="AV27" s="36"/>
      <c r="AW27" s="36"/>
      <c r="AX27" s="36"/>
      <c r="AY27" s="36"/>
      <c r="AZ27" s="36"/>
      <c r="BA27" s="36"/>
      <c r="BB27" s="36"/>
      <c r="BC27" s="36"/>
      <c r="BD27" s="36"/>
      <c r="BE27" s="36"/>
      <c r="BF27" s="36"/>
      <c r="BG27" s="36"/>
      <c r="BH27" s="36"/>
      <c r="BI27" s="36"/>
      <c r="BJ27" s="36"/>
      <c r="BK27" s="36"/>
      <c r="BL27" s="36"/>
      <c r="BM27" s="36"/>
      <c r="BN27" s="36"/>
      <c r="BO27" s="36"/>
      <c r="BP27" s="36"/>
      <c r="BQ27" s="36"/>
      <c r="BR27" s="36"/>
      <c r="BS27" s="36"/>
      <c r="BT27" s="36"/>
      <c r="BU27" s="36"/>
      <c r="BV27" s="36"/>
      <c r="BW27" s="36"/>
      <c r="BX27" s="36"/>
      <c r="BY27" s="36"/>
      <c r="BZ27" s="36"/>
      <c r="CA27" s="36"/>
      <c r="CB27" s="36"/>
      <c r="CC27" s="36"/>
      <c r="CD27" s="36"/>
      <c r="CE27" s="36"/>
      <c r="CF27" s="36"/>
      <c r="CG27" s="36"/>
      <c r="CH27" s="36"/>
      <c r="CI27" s="36"/>
      <c r="CJ27" s="36"/>
      <c r="CK27" s="36"/>
      <c r="CL27" s="36"/>
      <c r="CM27" s="36"/>
      <c r="CN27" s="36"/>
      <c r="CO27" s="36"/>
      <c r="CP27" s="36"/>
      <c r="CQ27" s="36"/>
      <c r="CR27" s="36"/>
      <c r="CS27" s="36"/>
      <c r="CT27" s="36"/>
      <c r="CU27" s="36"/>
      <c r="CV27" s="36"/>
      <c r="CW27" s="36"/>
      <c r="CX27" s="36"/>
      <c r="CY27" s="36"/>
      <c r="CZ27" s="36"/>
      <c r="DA27" s="36"/>
      <c r="DB27" s="36"/>
      <c r="DC27" s="36"/>
      <c r="DD27" s="36"/>
      <c r="DE27" s="36"/>
      <c r="DF27" s="36"/>
      <c r="DG27" s="36"/>
      <c r="DH27" s="36"/>
      <c r="DI27" s="36"/>
      <c r="DJ27" s="36"/>
      <c r="DK27" s="36"/>
      <c r="DL27" s="36"/>
      <c r="DM27" s="36"/>
      <c r="DN27" s="36"/>
      <c r="DO27" s="36"/>
      <c r="DP27" s="36"/>
      <c r="DQ27" s="36"/>
      <c r="DR27" s="36"/>
      <c r="DS27" s="36"/>
      <c r="DT27" s="36"/>
      <c r="DU27" s="36"/>
      <c r="DV27" s="36"/>
      <c r="DW27" s="36"/>
      <c r="DX27" s="36"/>
      <c r="DY27" s="36"/>
      <c r="DZ27" s="36"/>
      <c r="EA27" s="36"/>
      <c r="EB27" s="36"/>
      <c r="EC27" s="36"/>
      <c r="ED27" s="36"/>
      <c r="EE27" s="36"/>
      <c r="EF27" s="36"/>
      <c r="EG27" s="36"/>
      <c r="EH27" s="36"/>
      <c r="EI27" s="36"/>
      <c r="EJ27" s="36"/>
      <c r="EK27" s="36"/>
      <c r="EL27" s="36"/>
      <c r="EM27" s="36"/>
      <c r="EN27" s="36"/>
      <c r="EO27" s="36"/>
      <c r="EP27" s="36"/>
      <c r="EQ27" s="36"/>
      <c r="ER27" s="36"/>
      <c r="ES27" s="36"/>
      <c r="ET27" s="36"/>
      <c r="EU27" s="36"/>
      <c r="EV27" s="36"/>
      <c r="EW27" s="36"/>
      <c r="EX27" s="36"/>
      <c r="EY27" s="36"/>
      <c r="EZ27" s="36"/>
      <c r="FA27" s="36"/>
      <c r="FB27" s="36"/>
      <c r="FC27" s="36"/>
      <c r="FD27" s="36"/>
      <c r="FE27" s="36"/>
      <c r="FF27" s="36"/>
      <c r="FG27" s="36"/>
      <c r="FH27" s="36"/>
      <c r="FI27" s="36"/>
      <c r="FJ27" s="36"/>
      <c r="FK27" s="36"/>
      <c r="FL27" s="36"/>
      <c r="FM27" s="36"/>
      <c r="FN27" s="36"/>
      <c r="FO27" s="36"/>
      <c r="FP27" s="36"/>
      <c r="FQ27" s="36"/>
      <c r="FR27" s="36"/>
      <c r="FS27" s="36"/>
      <c r="FT27" s="36"/>
      <c r="FU27" s="36"/>
      <c r="FV27" s="36"/>
      <c r="FW27" s="36"/>
      <c r="FX27" s="36"/>
      <c r="FY27" s="36"/>
      <c r="FZ27" s="36"/>
      <c r="GA27" s="36"/>
      <c r="GB27" s="36"/>
      <c r="GC27" s="36"/>
      <c r="GD27" s="36"/>
      <c r="GE27" s="36"/>
      <c r="GF27" s="36"/>
      <c r="GG27" s="36"/>
      <c r="GH27" s="36"/>
      <c r="GI27" s="36"/>
      <c r="GJ27" s="36"/>
      <c r="GK27" s="36"/>
      <c r="GL27" s="36"/>
      <c r="GM27" s="36"/>
      <c r="GN27" s="36"/>
      <c r="GO27" s="36"/>
      <c r="GP27" s="36"/>
      <c r="GQ27" s="36"/>
      <c r="GR27" s="36"/>
      <c r="GS27" s="36"/>
      <c r="GT27" s="36"/>
      <c r="GU27" s="36"/>
      <c r="GV27" s="36"/>
      <c r="GW27" s="36"/>
      <c r="GX27" s="36"/>
      <c r="GY27" s="36"/>
      <c r="GZ27" s="36"/>
      <c r="HA27" s="36"/>
      <c r="HB27" s="36"/>
      <c r="HC27" s="36"/>
      <c r="HD27" s="36"/>
      <c r="HE27" s="36"/>
      <c r="HF27" s="36"/>
      <c r="HG27" s="36"/>
      <c r="HH27" s="36"/>
      <c r="HI27" s="36"/>
      <c r="HJ27" s="36"/>
      <c r="HK27" s="36"/>
      <c r="HL27" s="36"/>
      <c r="HM27" s="36"/>
      <c r="HN27" s="36"/>
      <c r="HO27" s="36"/>
      <c r="HP27" s="36"/>
      <c r="HQ27" s="36"/>
      <c r="HR27" s="36"/>
      <c r="HS27" s="36"/>
      <c r="HT27" s="36"/>
      <c r="HU27" s="36"/>
      <c r="HV27" s="36"/>
      <c r="HW27" s="36"/>
      <c r="HX27" s="36"/>
      <c r="HY27" s="36"/>
      <c r="HZ27" s="36"/>
      <c r="IA27" s="36"/>
      <c r="IB27" s="36"/>
      <c r="IC27" s="36"/>
      <c r="ID27" s="36"/>
      <c r="IE27" s="36"/>
      <c r="IF27" s="36"/>
      <c r="IG27" s="36"/>
      <c r="IH27" s="36"/>
      <c r="II27" s="36"/>
      <c r="IJ27" s="36"/>
      <c r="IK27" s="36"/>
      <c r="IL27" s="36"/>
      <c r="IM27" s="36"/>
      <c r="IN27" s="36"/>
      <c r="IO27" s="36"/>
    </row>
    <row r="28" spans="1:249" s="158" customFormat="1" x14ac:dyDescent="0.2">
      <c r="A28" s="47" t="str">
        <f>IF(COUNTBLANK(B28)=1," ",COUNTA($B$13:B28))</f>
        <v xml:space="preserve"> </v>
      </c>
      <c r="B28" s="164"/>
      <c r="C28" s="165" t="s">
        <v>264</v>
      </c>
      <c r="D28" s="164" t="s">
        <v>41</v>
      </c>
      <c r="E28" s="164">
        <v>19.440000000000001</v>
      </c>
      <c r="F28" s="73"/>
      <c r="G28" s="71"/>
      <c r="H28" s="71"/>
      <c r="I28" s="71"/>
      <c r="J28" s="71"/>
      <c r="K28" s="71"/>
      <c r="L28" s="131"/>
      <c r="M28" s="132"/>
      <c r="N28" s="132"/>
      <c r="O28" s="132"/>
      <c r="P28" s="132"/>
      <c r="Q28" s="132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6"/>
      <c r="AI28" s="36"/>
      <c r="AJ28" s="36"/>
      <c r="AK28" s="36"/>
      <c r="AL28" s="36"/>
      <c r="AM28" s="36"/>
      <c r="AN28" s="36"/>
      <c r="AO28" s="36"/>
      <c r="AP28" s="36"/>
      <c r="AQ28" s="36"/>
      <c r="AR28" s="36"/>
      <c r="AS28" s="36"/>
      <c r="AT28" s="36"/>
      <c r="AU28" s="36"/>
      <c r="AV28" s="36"/>
      <c r="AW28" s="36"/>
      <c r="AX28" s="36"/>
      <c r="AY28" s="36"/>
      <c r="AZ28" s="36"/>
      <c r="BA28" s="36"/>
      <c r="BB28" s="36"/>
      <c r="BC28" s="36"/>
      <c r="BD28" s="36"/>
      <c r="BE28" s="36"/>
      <c r="BF28" s="36"/>
      <c r="BG28" s="36"/>
      <c r="BH28" s="36"/>
      <c r="BI28" s="36"/>
      <c r="BJ28" s="36"/>
      <c r="BK28" s="36"/>
      <c r="BL28" s="36"/>
      <c r="BM28" s="36"/>
      <c r="BN28" s="36"/>
      <c r="BO28" s="36"/>
      <c r="BP28" s="36"/>
      <c r="BQ28" s="36"/>
      <c r="BR28" s="36"/>
      <c r="BS28" s="36"/>
      <c r="BT28" s="36"/>
      <c r="BU28" s="36"/>
      <c r="BV28" s="36"/>
      <c r="BW28" s="36"/>
      <c r="BX28" s="36"/>
      <c r="BY28" s="36"/>
      <c r="BZ28" s="36"/>
      <c r="CA28" s="36"/>
      <c r="CB28" s="36"/>
      <c r="CC28" s="36"/>
      <c r="CD28" s="36"/>
      <c r="CE28" s="36"/>
      <c r="CF28" s="36"/>
      <c r="CG28" s="36"/>
      <c r="CH28" s="36"/>
      <c r="CI28" s="36"/>
      <c r="CJ28" s="36"/>
      <c r="CK28" s="36"/>
      <c r="CL28" s="36"/>
      <c r="CM28" s="36"/>
      <c r="CN28" s="36"/>
      <c r="CO28" s="36"/>
      <c r="CP28" s="36"/>
      <c r="CQ28" s="36"/>
      <c r="CR28" s="36"/>
      <c r="CS28" s="36"/>
      <c r="CT28" s="36"/>
      <c r="CU28" s="36"/>
      <c r="CV28" s="36"/>
      <c r="CW28" s="36"/>
      <c r="CX28" s="36"/>
      <c r="CY28" s="36"/>
      <c r="CZ28" s="36"/>
      <c r="DA28" s="36"/>
      <c r="DB28" s="36"/>
      <c r="DC28" s="36"/>
      <c r="DD28" s="36"/>
      <c r="DE28" s="36"/>
      <c r="DF28" s="36"/>
      <c r="DG28" s="36"/>
      <c r="DH28" s="36"/>
      <c r="DI28" s="36"/>
      <c r="DJ28" s="36"/>
      <c r="DK28" s="36"/>
      <c r="DL28" s="36"/>
      <c r="DM28" s="36"/>
      <c r="DN28" s="36"/>
      <c r="DO28" s="36"/>
      <c r="DP28" s="36"/>
      <c r="DQ28" s="36"/>
      <c r="DR28" s="36"/>
      <c r="DS28" s="36"/>
      <c r="DT28" s="36"/>
      <c r="DU28" s="36"/>
      <c r="DV28" s="36"/>
      <c r="DW28" s="36"/>
      <c r="DX28" s="36"/>
      <c r="DY28" s="36"/>
      <c r="DZ28" s="36"/>
      <c r="EA28" s="36"/>
      <c r="EB28" s="36"/>
      <c r="EC28" s="36"/>
      <c r="ED28" s="36"/>
      <c r="EE28" s="36"/>
      <c r="EF28" s="36"/>
      <c r="EG28" s="36"/>
      <c r="EH28" s="36"/>
      <c r="EI28" s="36"/>
      <c r="EJ28" s="36"/>
      <c r="EK28" s="36"/>
      <c r="EL28" s="36"/>
      <c r="EM28" s="36"/>
      <c r="EN28" s="36"/>
      <c r="EO28" s="36"/>
      <c r="EP28" s="36"/>
      <c r="EQ28" s="36"/>
      <c r="ER28" s="36"/>
      <c r="ES28" s="36"/>
      <c r="ET28" s="36"/>
      <c r="EU28" s="36"/>
      <c r="EV28" s="36"/>
      <c r="EW28" s="36"/>
      <c r="EX28" s="36"/>
      <c r="EY28" s="36"/>
      <c r="EZ28" s="36"/>
      <c r="FA28" s="36"/>
      <c r="FB28" s="36"/>
      <c r="FC28" s="36"/>
      <c r="FD28" s="36"/>
      <c r="FE28" s="36"/>
      <c r="FF28" s="36"/>
      <c r="FG28" s="36"/>
      <c r="FH28" s="36"/>
      <c r="FI28" s="36"/>
      <c r="FJ28" s="36"/>
      <c r="FK28" s="36"/>
      <c r="FL28" s="36"/>
      <c r="FM28" s="36"/>
      <c r="FN28" s="36"/>
      <c r="FO28" s="36"/>
      <c r="FP28" s="36"/>
      <c r="FQ28" s="36"/>
      <c r="FR28" s="36"/>
      <c r="FS28" s="36"/>
      <c r="FT28" s="36"/>
      <c r="FU28" s="36"/>
      <c r="FV28" s="36"/>
      <c r="FW28" s="36"/>
      <c r="FX28" s="36"/>
      <c r="FY28" s="36"/>
      <c r="FZ28" s="36"/>
      <c r="GA28" s="36"/>
      <c r="GB28" s="36"/>
      <c r="GC28" s="36"/>
      <c r="GD28" s="36"/>
      <c r="GE28" s="36"/>
      <c r="GF28" s="36"/>
      <c r="GG28" s="36"/>
      <c r="GH28" s="36"/>
      <c r="GI28" s="36"/>
      <c r="GJ28" s="36"/>
      <c r="GK28" s="36"/>
      <c r="GL28" s="36"/>
      <c r="GM28" s="36"/>
      <c r="GN28" s="36"/>
      <c r="GO28" s="36"/>
      <c r="GP28" s="36"/>
      <c r="GQ28" s="36"/>
      <c r="GR28" s="36"/>
      <c r="GS28" s="36"/>
      <c r="GT28" s="36"/>
      <c r="GU28" s="36"/>
      <c r="GV28" s="36"/>
      <c r="GW28" s="36"/>
      <c r="GX28" s="36"/>
      <c r="GY28" s="36"/>
      <c r="GZ28" s="36"/>
      <c r="HA28" s="36"/>
      <c r="HB28" s="36"/>
      <c r="HC28" s="36"/>
      <c r="HD28" s="36"/>
      <c r="HE28" s="36"/>
      <c r="HF28" s="36"/>
      <c r="HG28" s="36"/>
      <c r="HH28" s="36"/>
      <c r="HI28" s="36"/>
      <c r="HJ28" s="36"/>
      <c r="HK28" s="36"/>
      <c r="HL28" s="36"/>
      <c r="HM28" s="36"/>
      <c r="HN28" s="36"/>
      <c r="HO28" s="36"/>
      <c r="HP28" s="36"/>
      <c r="HQ28" s="36"/>
      <c r="HR28" s="36"/>
      <c r="HS28" s="36"/>
      <c r="HT28" s="36"/>
      <c r="HU28" s="36"/>
      <c r="HV28" s="36"/>
      <c r="HW28" s="36"/>
      <c r="HX28" s="36"/>
      <c r="HY28" s="36"/>
      <c r="HZ28" s="36"/>
      <c r="IA28" s="36"/>
      <c r="IB28" s="36"/>
      <c r="IC28" s="36"/>
      <c r="ID28" s="36"/>
      <c r="IE28" s="36"/>
      <c r="IF28" s="36"/>
      <c r="IG28" s="36"/>
      <c r="IH28" s="36"/>
      <c r="II28" s="36"/>
      <c r="IJ28" s="36"/>
      <c r="IK28" s="36"/>
      <c r="IL28" s="36"/>
      <c r="IM28" s="36"/>
      <c r="IN28" s="36"/>
      <c r="IO28" s="36"/>
    </row>
    <row r="29" spans="1:249" s="158" customFormat="1" x14ac:dyDescent="0.2">
      <c r="A29" s="47" t="str">
        <f>IF(COUNTBLANK(B29)=1," ",COUNTA($B$13:B29))</f>
        <v xml:space="preserve"> </v>
      </c>
      <c r="B29" s="164"/>
      <c r="C29" s="165" t="s">
        <v>264</v>
      </c>
      <c r="D29" s="164" t="s">
        <v>41</v>
      </c>
      <c r="E29" s="164">
        <v>18.144000000000002</v>
      </c>
      <c r="F29" s="73"/>
      <c r="G29" s="71"/>
      <c r="H29" s="71"/>
      <c r="I29" s="71"/>
      <c r="J29" s="71"/>
      <c r="K29" s="71"/>
      <c r="L29" s="131"/>
      <c r="M29" s="132"/>
      <c r="N29" s="132"/>
      <c r="O29" s="132"/>
      <c r="P29" s="132"/>
      <c r="Q29" s="132"/>
      <c r="R29" s="36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  <c r="AF29" s="36"/>
      <c r="AG29" s="36"/>
      <c r="AH29" s="36"/>
      <c r="AI29" s="36"/>
      <c r="AJ29" s="36"/>
      <c r="AK29" s="36"/>
      <c r="AL29" s="36"/>
      <c r="AM29" s="36"/>
      <c r="AN29" s="36"/>
      <c r="AO29" s="36"/>
      <c r="AP29" s="36"/>
      <c r="AQ29" s="36"/>
      <c r="AR29" s="36"/>
      <c r="AS29" s="36"/>
      <c r="AT29" s="36"/>
      <c r="AU29" s="36"/>
      <c r="AV29" s="36"/>
      <c r="AW29" s="36"/>
      <c r="AX29" s="36"/>
      <c r="AY29" s="36"/>
      <c r="AZ29" s="36"/>
      <c r="BA29" s="36"/>
      <c r="BB29" s="36"/>
      <c r="BC29" s="36"/>
      <c r="BD29" s="36"/>
      <c r="BE29" s="36"/>
      <c r="BF29" s="36"/>
      <c r="BG29" s="36"/>
      <c r="BH29" s="36"/>
      <c r="BI29" s="36"/>
      <c r="BJ29" s="36"/>
      <c r="BK29" s="36"/>
      <c r="BL29" s="36"/>
      <c r="BM29" s="36"/>
      <c r="BN29" s="36"/>
      <c r="BO29" s="36"/>
      <c r="BP29" s="36"/>
      <c r="BQ29" s="36"/>
      <c r="BR29" s="36"/>
      <c r="BS29" s="36"/>
      <c r="BT29" s="36"/>
      <c r="BU29" s="36"/>
      <c r="BV29" s="36"/>
      <c r="BW29" s="36"/>
      <c r="BX29" s="36"/>
      <c r="BY29" s="36"/>
      <c r="BZ29" s="36"/>
      <c r="CA29" s="36"/>
      <c r="CB29" s="36"/>
      <c r="CC29" s="36"/>
      <c r="CD29" s="36"/>
      <c r="CE29" s="36"/>
      <c r="CF29" s="36"/>
      <c r="CG29" s="36"/>
      <c r="CH29" s="36"/>
      <c r="CI29" s="36"/>
      <c r="CJ29" s="36"/>
      <c r="CK29" s="36"/>
      <c r="CL29" s="36"/>
      <c r="CM29" s="36"/>
      <c r="CN29" s="36"/>
      <c r="CO29" s="36"/>
      <c r="CP29" s="36"/>
      <c r="CQ29" s="36"/>
      <c r="CR29" s="36"/>
      <c r="CS29" s="36"/>
      <c r="CT29" s="36"/>
      <c r="CU29" s="36"/>
      <c r="CV29" s="36"/>
      <c r="CW29" s="36"/>
      <c r="CX29" s="36"/>
      <c r="CY29" s="36"/>
      <c r="CZ29" s="36"/>
      <c r="DA29" s="36"/>
      <c r="DB29" s="36"/>
      <c r="DC29" s="36"/>
      <c r="DD29" s="36"/>
      <c r="DE29" s="36"/>
      <c r="DF29" s="36"/>
      <c r="DG29" s="36"/>
      <c r="DH29" s="36"/>
      <c r="DI29" s="36"/>
      <c r="DJ29" s="36"/>
      <c r="DK29" s="36"/>
      <c r="DL29" s="36"/>
      <c r="DM29" s="36"/>
      <c r="DN29" s="36"/>
      <c r="DO29" s="36"/>
      <c r="DP29" s="36"/>
      <c r="DQ29" s="36"/>
      <c r="DR29" s="36"/>
      <c r="DS29" s="36"/>
      <c r="DT29" s="36"/>
      <c r="DU29" s="36"/>
      <c r="DV29" s="36"/>
      <c r="DW29" s="36"/>
      <c r="DX29" s="36"/>
      <c r="DY29" s="36"/>
      <c r="DZ29" s="36"/>
      <c r="EA29" s="36"/>
      <c r="EB29" s="36"/>
      <c r="EC29" s="36"/>
      <c r="ED29" s="36"/>
      <c r="EE29" s="36"/>
      <c r="EF29" s="36"/>
      <c r="EG29" s="36"/>
      <c r="EH29" s="36"/>
      <c r="EI29" s="36"/>
      <c r="EJ29" s="36"/>
      <c r="EK29" s="36"/>
      <c r="EL29" s="36"/>
      <c r="EM29" s="36"/>
      <c r="EN29" s="36"/>
      <c r="EO29" s="36"/>
      <c r="EP29" s="36"/>
      <c r="EQ29" s="36"/>
      <c r="ER29" s="36"/>
      <c r="ES29" s="36"/>
      <c r="ET29" s="36"/>
      <c r="EU29" s="36"/>
      <c r="EV29" s="36"/>
      <c r="EW29" s="36"/>
      <c r="EX29" s="36"/>
      <c r="EY29" s="36"/>
      <c r="EZ29" s="36"/>
      <c r="FA29" s="36"/>
      <c r="FB29" s="36"/>
      <c r="FC29" s="36"/>
      <c r="FD29" s="36"/>
      <c r="FE29" s="36"/>
      <c r="FF29" s="36"/>
      <c r="FG29" s="36"/>
      <c r="FH29" s="36"/>
      <c r="FI29" s="36"/>
      <c r="FJ29" s="36"/>
      <c r="FK29" s="36"/>
      <c r="FL29" s="36"/>
      <c r="FM29" s="36"/>
      <c r="FN29" s="36"/>
      <c r="FO29" s="36"/>
      <c r="FP29" s="36"/>
      <c r="FQ29" s="36"/>
      <c r="FR29" s="36"/>
      <c r="FS29" s="36"/>
      <c r="FT29" s="36"/>
      <c r="FU29" s="36"/>
      <c r="FV29" s="36"/>
      <c r="FW29" s="36"/>
      <c r="FX29" s="36"/>
      <c r="FY29" s="36"/>
      <c r="FZ29" s="36"/>
      <c r="GA29" s="36"/>
      <c r="GB29" s="36"/>
      <c r="GC29" s="36"/>
      <c r="GD29" s="36"/>
      <c r="GE29" s="36"/>
      <c r="GF29" s="36"/>
      <c r="GG29" s="36"/>
      <c r="GH29" s="36"/>
      <c r="GI29" s="36"/>
      <c r="GJ29" s="36"/>
      <c r="GK29" s="36"/>
      <c r="GL29" s="36"/>
      <c r="GM29" s="36"/>
      <c r="GN29" s="36"/>
      <c r="GO29" s="36"/>
      <c r="GP29" s="36"/>
      <c r="GQ29" s="36"/>
      <c r="GR29" s="36"/>
      <c r="GS29" s="36"/>
      <c r="GT29" s="36"/>
      <c r="GU29" s="36"/>
      <c r="GV29" s="36"/>
      <c r="GW29" s="36"/>
      <c r="GX29" s="36"/>
      <c r="GY29" s="36"/>
      <c r="GZ29" s="36"/>
      <c r="HA29" s="36"/>
      <c r="HB29" s="36"/>
      <c r="HC29" s="36"/>
      <c r="HD29" s="36"/>
      <c r="HE29" s="36"/>
      <c r="HF29" s="36"/>
      <c r="HG29" s="36"/>
      <c r="HH29" s="36"/>
      <c r="HI29" s="36"/>
      <c r="HJ29" s="36"/>
      <c r="HK29" s="36"/>
      <c r="HL29" s="36"/>
      <c r="HM29" s="36"/>
      <c r="HN29" s="36"/>
      <c r="HO29" s="36"/>
      <c r="HP29" s="36"/>
      <c r="HQ29" s="36"/>
      <c r="HR29" s="36"/>
      <c r="HS29" s="36"/>
      <c r="HT29" s="36"/>
      <c r="HU29" s="36"/>
      <c r="HV29" s="36"/>
      <c r="HW29" s="36"/>
      <c r="HX29" s="36"/>
      <c r="HY29" s="36"/>
      <c r="HZ29" s="36"/>
      <c r="IA29" s="36"/>
      <c r="IB29" s="36"/>
      <c r="IC29" s="36"/>
      <c r="ID29" s="36"/>
      <c r="IE29" s="36"/>
      <c r="IF29" s="36"/>
      <c r="IG29" s="36"/>
      <c r="IH29" s="36"/>
      <c r="II29" s="36"/>
      <c r="IJ29" s="36"/>
      <c r="IK29" s="36"/>
      <c r="IL29" s="36"/>
      <c r="IM29" s="36"/>
      <c r="IN29" s="36"/>
      <c r="IO29" s="36"/>
    </row>
    <row r="30" spans="1:249" s="158" customFormat="1" x14ac:dyDescent="0.2">
      <c r="A30" s="47" t="str">
        <f>IF(COUNTBLANK(B30)=1," ",COUNTA($B$13:B30))</f>
        <v xml:space="preserve"> </v>
      </c>
      <c r="B30" s="164"/>
      <c r="C30" s="165" t="s">
        <v>261</v>
      </c>
      <c r="D30" s="164" t="s">
        <v>143</v>
      </c>
      <c r="E30" s="164">
        <v>12</v>
      </c>
      <c r="F30" s="73"/>
      <c r="G30" s="71"/>
      <c r="H30" s="71"/>
      <c r="I30" s="71"/>
      <c r="J30" s="71"/>
      <c r="K30" s="71"/>
      <c r="L30" s="131"/>
      <c r="M30" s="132"/>
      <c r="N30" s="132"/>
      <c r="O30" s="132"/>
      <c r="P30" s="132"/>
      <c r="Q30" s="132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  <c r="AF30" s="36"/>
      <c r="AG30" s="36"/>
      <c r="AH30" s="36"/>
      <c r="AI30" s="36"/>
      <c r="AJ30" s="36"/>
      <c r="AK30" s="36"/>
      <c r="AL30" s="36"/>
      <c r="AM30" s="36"/>
      <c r="AN30" s="36"/>
      <c r="AO30" s="36"/>
      <c r="AP30" s="36"/>
      <c r="AQ30" s="36"/>
      <c r="AR30" s="36"/>
      <c r="AS30" s="36"/>
      <c r="AT30" s="36"/>
      <c r="AU30" s="36"/>
      <c r="AV30" s="36"/>
      <c r="AW30" s="36"/>
      <c r="AX30" s="36"/>
      <c r="AY30" s="36"/>
      <c r="AZ30" s="36"/>
      <c r="BA30" s="36"/>
      <c r="BB30" s="36"/>
      <c r="BC30" s="36"/>
      <c r="BD30" s="36"/>
      <c r="BE30" s="36"/>
      <c r="BF30" s="36"/>
      <c r="BG30" s="36"/>
      <c r="BH30" s="36"/>
      <c r="BI30" s="36"/>
      <c r="BJ30" s="36"/>
      <c r="BK30" s="36"/>
      <c r="BL30" s="36"/>
      <c r="BM30" s="36"/>
      <c r="BN30" s="36"/>
      <c r="BO30" s="36"/>
      <c r="BP30" s="36"/>
      <c r="BQ30" s="36"/>
      <c r="BR30" s="36"/>
      <c r="BS30" s="36"/>
      <c r="BT30" s="36"/>
      <c r="BU30" s="36"/>
      <c r="BV30" s="36"/>
      <c r="BW30" s="36"/>
      <c r="BX30" s="36"/>
      <c r="BY30" s="36"/>
      <c r="BZ30" s="36"/>
      <c r="CA30" s="36"/>
      <c r="CB30" s="36"/>
      <c r="CC30" s="36"/>
      <c r="CD30" s="36"/>
      <c r="CE30" s="36"/>
      <c r="CF30" s="36"/>
      <c r="CG30" s="36"/>
      <c r="CH30" s="36"/>
      <c r="CI30" s="36"/>
      <c r="CJ30" s="36"/>
      <c r="CK30" s="36"/>
      <c r="CL30" s="36"/>
      <c r="CM30" s="36"/>
      <c r="CN30" s="36"/>
      <c r="CO30" s="36"/>
      <c r="CP30" s="36"/>
      <c r="CQ30" s="36"/>
      <c r="CR30" s="36"/>
      <c r="CS30" s="36"/>
      <c r="CT30" s="36"/>
      <c r="CU30" s="36"/>
      <c r="CV30" s="36"/>
      <c r="CW30" s="36"/>
      <c r="CX30" s="36"/>
      <c r="CY30" s="36"/>
      <c r="CZ30" s="36"/>
      <c r="DA30" s="36"/>
      <c r="DB30" s="36"/>
      <c r="DC30" s="36"/>
      <c r="DD30" s="36"/>
      <c r="DE30" s="36"/>
      <c r="DF30" s="36"/>
      <c r="DG30" s="36"/>
      <c r="DH30" s="36"/>
      <c r="DI30" s="36"/>
      <c r="DJ30" s="36"/>
      <c r="DK30" s="36"/>
      <c r="DL30" s="36"/>
      <c r="DM30" s="36"/>
      <c r="DN30" s="36"/>
      <c r="DO30" s="36"/>
      <c r="DP30" s="36"/>
      <c r="DQ30" s="36"/>
      <c r="DR30" s="36"/>
      <c r="DS30" s="36"/>
      <c r="DT30" s="36"/>
      <c r="DU30" s="36"/>
      <c r="DV30" s="36"/>
      <c r="DW30" s="36"/>
      <c r="DX30" s="36"/>
      <c r="DY30" s="36"/>
      <c r="DZ30" s="36"/>
      <c r="EA30" s="36"/>
      <c r="EB30" s="36"/>
      <c r="EC30" s="36"/>
      <c r="ED30" s="36"/>
      <c r="EE30" s="36"/>
      <c r="EF30" s="36"/>
      <c r="EG30" s="36"/>
      <c r="EH30" s="36"/>
      <c r="EI30" s="36"/>
      <c r="EJ30" s="36"/>
      <c r="EK30" s="36"/>
      <c r="EL30" s="36"/>
      <c r="EM30" s="36"/>
      <c r="EN30" s="36"/>
      <c r="EO30" s="36"/>
      <c r="EP30" s="36"/>
      <c r="EQ30" s="36"/>
      <c r="ER30" s="36"/>
      <c r="ES30" s="36"/>
      <c r="ET30" s="36"/>
      <c r="EU30" s="36"/>
      <c r="EV30" s="36"/>
      <c r="EW30" s="36"/>
      <c r="EX30" s="36"/>
      <c r="EY30" s="36"/>
      <c r="EZ30" s="36"/>
      <c r="FA30" s="36"/>
      <c r="FB30" s="36"/>
      <c r="FC30" s="36"/>
      <c r="FD30" s="36"/>
      <c r="FE30" s="36"/>
      <c r="FF30" s="36"/>
      <c r="FG30" s="36"/>
      <c r="FH30" s="36"/>
      <c r="FI30" s="36"/>
      <c r="FJ30" s="36"/>
      <c r="FK30" s="36"/>
      <c r="FL30" s="36"/>
      <c r="FM30" s="36"/>
      <c r="FN30" s="36"/>
      <c r="FO30" s="36"/>
      <c r="FP30" s="36"/>
      <c r="FQ30" s="36"/>
      <c r="FR30" s="36"/>
      <c r="FS30" s="36"/>
      <c r="FT30" s="36"/>
      <c r="FU30" s="36"/>
      <c r="FV30" s="36"/>
      <c r="FW30" s="36"/>
      <c r="FX30" s="36"/>
      <c r="FY30" s="36"/>
      <c r="FZ30" s="36"/>
      <c r="GA30" s="36"/>
      <c r="GB30" s="36"/>
      <c r="GC30" s="36"/>
      <c r="GD30" s="36"/>
      <c r="GE30" s="36"/>
      <c r="GF30" s="36"/>
      <c r="GG30" s="36"/>
      <c r="GH30" s="36"/>
      <c r="GI30" s="36"/>
      <c r="GJ30" s="36"/>
      <c r="GK30" s="36"/>
      <c r="GL30" s="36"/>
      <c r="GM30" s="36"/>
      <c r="GN30" s="36"/>
      <c r="GO30" s="36"/>
      <c r="GP30" s="36"/>
      <c r="GQ30" s="36"/>
      <c r="GR30" s="36"/>
      <c r="GS30" s="36"/>
      <c r="GT30" s="36"/>
      <c r="GU30" s="36"/>
      <c r="GV30" s="36"/>
      <c r="GW30" s="36"/>
      <c r="GX30" s="36"/>
      <c r="GY30" s="36"/>
      <c r="GZ30" s="36"/>
      <c r="HA30" s="36"/>
      <c r="HB30" s="36"/>
      <c r="HC30" s="36"/>
      <c r="HD30" s="36"/>
      <c r="HE30" s="36"/>
      <c r="HF30" s="36"/>
      <c r="HG30" s="36"/>
      <c r="HH30" s="36"/>
      <c r="HI30" s="36"/>
      <c r="HJ30" s="36"/>
      <c r="HK30" s="36"/>
      <c r="HL30" s="36"/>
      <c r="HM30" s="36"/>
      <c r="HN30" s="36"/>
      <c r="HO30" s="36"/>
      <c r="HP30" s="36"/>
      <c r="HQ30" s="36"/>
      <c r="HR30" s="36"/>
      <c r="HS30" s="36"/>
      <c r="HT30" s="36"/>
      <c r="HU30" s="36"/>
      <c r="HV30" s="36"/>
      <c r="HW30" s="36"/>
      <c r="HX30" s="36"/>
      <c r="HY30" s="36"/>
      <c r="HZ30" s="36"/>
      <c r="IA30" s="36"/>
      <c r="IB30" s="36"/>
      <c r="IC30" s="36"/>
      <c r="ID30" s="36"/>
      <c r="IE30" s="36"/>
      <c r="IF30" s="36"/>
      <c r="IG30" s="36"/>
      <c r="IH30" s="36"/>
      <c r="II30" s="36"/>
      <c r="IJ30" s="36"/>
      <c r="IK30" s="36"/>
      <c r="IL30" s="36"/>
      <c r="IM30" s="36"/>
      <c r="IN30" s="36"/>
      <c r="IO30" s="36"/>
    </row>
    <row r="31" spans="1:249" s="158" customFormat="1" x14ac:dyDescent="0.2">
      <c r="A31" s="47">
        <f>IF(COUNTBLANK(B31)=1," ",COUNTA($B$13:B31))</f>
        <v>7</v>
      </c>
      <c r="B31" s="145" t="s">
        <v>25</v>
      </c>
      <c r="C31" s="166" t="s">
        <v>262</v>
      </c>
      <c r="D31" s="166"/>
      <c r="E31" s="166"/>
      <c r="F31" s="73"/>
      <c r="G31" s="71"/>
      <c r="H31" s="71"/>
      <c r="I31" s="71"/>
      <c r="J31" s="71"/>
      <c r="K31" s="71"/>
      <c r="L31" s="131"/>
      <c r="M31" s="132"/>
      <c r="N31" s="132"/>
      <c r="O31" s="132"/>
      <c r="P31" s="132"/>
      <c r="Q31" s="132"/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  <c r="AF31" s="36"/>
      <c r="AG31" s="36"/>
      <c r="AH31" s="36"/>
      <c r="AI31" s="36"/>
      <c r="AJ31" s="36"/>
      <c r="AK31" s="36"/>
      <c r="AL31" s="36"/>
      <c r="AM31" s="36"/>
      <c r="AN31" s="36"/>
      <c r="AO31" s="36"/>
      <c r="AP31" s="36"/>
      <c r="AQ31" s="36"/>
      <c r="AR31" s="36"/>
      <c r="AS31" s="36"/>
      <c r="AT31" s="36"/>
      <c r="AU31" s="36"/>
      <c r="AV31" s="36"/>
      <c r="AW31" s="36"/>
      <c r="AX31" s="36"/>
      <c r="AY31" s="36"/>
      <c r="AZ31" s="36"/>
      <c r="BA31" s="36"/>
      <c r="BB31" s="36"/>
      <c r="BC31" s="36"/>
      <c r="BD31" s="36"/>
      <c r="BE31" s="36"/>
      <c r="BF31" s="36"/>
      <c r="BG31" s="36"/>
      <c r="BH31" s="36"/>
      <c r="BI31" s="36"/>
      <c r="BJ31" s="36"/>
      <c r="BK31" s="36"/>
      <c r="BL31" s="36"/>
      <c r="BM31" s="36"/>
      <c r="BN31" s="36"/>
      <c r="BO31" s="36"/>
      <c r="BP31" s="36"/>
      <c r="BQ31" s="36"/>
      <c r="BR31" s="36"/>
      <c r="BS31" s="36"/>
      <c r="BT31" s="36"/>
      <c r="BU31" s="36"/>
      <c r="BV31" s="36"/>
      <c r="BW31" s="36"/>
      <c r="BX31" s="36"/>
      <c r="BY31" s="36"/>
      <c r="BZ31" s="36"/>
      <c r="CA31" s="36"/>
      <c r="CB31" s="36"/>
      <c r="CC31" s="36"/>
      <c r="CD31" s="36"/>
      <c r="CE31" s="36"/>
      <c r="CF31" s="36"/>
      <c r="CG31" s="36"/>
      <c r="CH31" s="36"/>
      <c r="CI31" s="36"/>
      <c r="CJ31" s="36"/>
      <c r="CK31" s="36"/>
      <c r="CL31" s="36"/>
      <c r="CM31" s="36"/>
      <c r="CN31" s="36"/>
      <c r="CO31" s="36"/>
      <c r="CP31" s="36"/>
      <c r="CQ31" s="36"/>
      <c r="CR31" s="36"/>
      <c r="CS31" s="36"/>
      <c r="CT31" s="36"/>
      <c r="CU31" s="36"/>
      <c r="CV31" s="36"/>
      <c r="CW31" s="36"/>
      <c r="CX31" s="36"/>
      <c r="CY31" s="36"/>
      <c r="CZ31" s="36"/>
      <c r="DA31" s="36"/>
      <c r="DB31" s="36"/>
      <c r="DC31" s="36"/>
      <c r="DD31" s="36"/>
      <c r="DE31" s="36"/>
      <c r="DF31" s="36"/>
      <c r="DG31" s="36"/>
      <c r="DH31" s="36"/>
      <c r="DI31" s="36"/>
      <c r="DJ31" s="36"/>
      <c r="DK31" s="36"/>
      <c r="DL31" s="36"/>
      <c r="DM31" s="36"/>
      <c r="DN31" s="36"/>
      <c r="DO31" s="36"/>
      <c r="DP31" s="36"/>
      <c r="DQ31" s="36"/>
      <c r="DR31" s="36"/>
      <c r="DS31" s="36"/>
      <c r="DT31" s="36"/>
      <c r="DU31" s="36"/>
      <c r="DV31" s="36"/>
      <c r="DW31" s="36"/>
      <c r="DX31" s="36"/>
      <c r="DY31" s="36"/>
      <c r="DZ31" s="36"/>
      <c r="EA31" s="36"/>
      <c r="EB31" s="36"/>
      <c r="EC31" s="36"/>
      <c r="ED31" s="36"/>
      <c r="EE31" s="36"/>
      <c r="EF31" s="36"/>
      <c r="EG31" s="36"/>
      <c r="EH31" s="36"/>
      <c r="EI31" s="36"/>
      <c r="EJ31" s="36"/>
      <c r="EK31" s="36"/>
      <c r="EL31" s="36"/>
      <c r="EM31" s="36"/>
      <c r="EN31" s="36"/>
      <c r="EO31" s="36"/>
      <c r="EP31" s="36"/>
      <c r="EQ31" s="36"/>
      <c r="ER31" s="36"/>
      <c r="ES31" s="36"/>
      <c r="ET31" s="36"/>
      <c r="EU31" s="36"/>
      <c r="EV31" s="36"/>
      <c r="EW31" s="36"/>
      <c r="EX31" s="36"/>
      <c r="EY31" s="36"/>
      <c r="EZ31" s="36"/>
      <c r="FA31" s="36"/>
      <c r="FB31" s="36"/>
      <c r="FC31" s="36"/>
      <c r="FD31" s="36"/>
      <c r="FE31" s="36"/>
      <c r="FF31" s="36"/>
      <c r="FG31" s="36"/>
      <c r="FH31" s="36"/>
      <c r="FI31" s="36"/>
      <c r="FJ31" s="36"/>
      <c r="FK31" s="36"/>
      <c r="FL31" s="36"/>
      <c r="FM31" s="36"/>
      <c r="FN31" s="36"/>
      <c r="FO31" s="36"/>
      <c r="FP31" s="36"/>
      <c r="FQ31" s="36"/>
      <c r="FR31" s="36"/>
      <c r="FS31" s="36"/>
      <c r="FT31" s="36"/>
      <c r="FU31" s="36"/>
      <c r="FV31" s="36"/>
      <c r="FW31" s="36"/>
      <c r="FX31" s="36"/>
      <c r="FY31" s="36"/>
      <c r="FZ31" s="36"/>
      <c r="GA31" s="36"/>
      <c r="GB31" s="36"/>
      <c r="GC31" s="36"/>
      <c r="GD31" s="36"/>
      <c r="GE31" s="36"/>
      <c r="GF31" s="36"/>
      <c r="GG31" s="36"/>
      <c r="GH31" s="36"/>
      <c r="GI31" s="36"/>
      <c r="GJ31" s="36"/>
      <c r="GK31" s="36"/>
      <c r="GL31" s="36"/>
      <c r="GM31" s="36"/>
      <c r="GN31" s="36"/>
      <c r="GO31" s="36"/>
      <c r="GP31" s="36"/>
      <c r="GQ31" s="36"/>
      <c r="GR31" s="36"/>
      <c r="GS31" s="36"/>
      <c r="GT31" s="36"/>
      <c r="GU31" s="36"/>
      <c r="GV31" s="36"/>
      <c r="GW31" s="36"/>
      <c r="GX31" s="36"/>
      <c r="GY31" s="36"/>
      <c r="GZ31" s="36"/>
      <c r="HA31" s="36"/>
      <c r="HB31" s="36"/>
      <c r="HC31" s="36"/>
      <c r="HD31" s="36"/>
      <c r="HE31" s="36"/>
      <c r="HF31" s="36"/>
      <c r="HG31" s="36"/>
      <c r="HH31" s="36"/>
      <c r="HI31" s="36"/>
      <c r="HJ31" s="36"/>
      <c r="HK31" s="36"/>
      <c r="HL31" s="36"/>
      <c r="HM31" s="36"/>
      <c r="HN31" s="36"/>
      <c r="HO31" s="36"/>
      <c r="HP31" s="36"/>
      <c r="HQ31" s="36"/>
      <c r="HR31" s="36"/>
      <c r="HS31" s="36"/>
      <c r="HT31" s="36"/>
      <c r="HU31" s="36"/>
      <c r="HV31" s="36"/>
      <c r="HW31" s="36"/>
      <c r="HX31" s="36"/>
      <c r="HY31" s="36"/>
      <c r="HZ31" s="36"/>
      <c r="IA31" s="36"/>
      <c r="IB31" s="36"/>
      <c r="IC31" s="36"/>
      <c r="ID31" s="36"/>
      <c r="IE31" s="36"/>
      <c r="IF31" s="36"/>
      <c r="IG31" s="36"/>
      <c r="IH31" s="36"/>
      <c r="II31" s="36"/>
      <c r="IJ31" s="36"/>
      <c r="IK31" s="36"/>
      <c r="IL31" s="36"/>
      <c r="IM31" s="36"/>
      <c r="IN31" s="36"/>
      <c r="IO31" s="36"/>
    </row>
    <row r="32" spans="1:249" s="158" customFormat="1" x14ac:dyDescent="0.2">
      <c r="A32" s="47" t="str">
        <f>IF(COUNTBLANK(B32)=1," ",COUNTA($B$13:B32))</f>
        <v xml:space="preserve"> </v>
      </c>
      <c r="B32" s="164"/>
      <c r="C32" s="165" t="s">
        <v>265</v>
      </c>
      <c r="D32" s="164" t="s">
        <v>41</v>
      </c>
      <c r="E32" s="164">
        <v>0.94200000000000006</v>
      </c>
      <c r="F32" s="73"/>
      <c r="G32" s="71"/>
      <c r="H32" s="71"/>
      <c r="I32" s="71"/>
      <c r="J32" s="71"/>
      <c r="K32" s="71"/>
      <c r="L32" s="131"/>
      <c r="M32" s="132"/>
      <c r="N32" s="132"/>
      <c r="O32" s="132"/>
      <c r="P32" s="132"/>
      <c r="Q32" s="132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  <c r="AF32" s="36"/>
      <c r="AG32" s="36"/>
      <c r="AH32" s="36"/>
      <c r="AI32" s="36"/>
      <c r="AJ32" s="36"/>
      <c r="AK32" s="36"/>
      <c r="AL32" s="36"/>
      <c r="AM32" s="36"/>
      <c r="AN32" s="36"/>
      <c r="AO32" s="36"/>
      <c r="AP32" s="36"/>
      <c r="AQ32" s="36"/>
      <c r="AR32" s="36"/>
      <c r="AS32" s="36"/>
      <c r="AT32" s="36"/>
      <c r="AU32" s="36"/>
      <c r="AV32" s="36"/>
      <c r="AW32" s="36"/>
      <c r="AX32" s="36"/>
      <c r="AY32" s="36"/>
      <c r="AZ32" s="36"/>
      <c r="BA32" s="36"/>
      <c r="BB32" s="36"/>
      <c r="BC32" s="36"/>
      <c r="BD32" s="36"/>
      <c r="BE32" s="36"/>
      <c r="BF32" s="36"/>
      <c r="BG32" s="36"/>
      <c r="BH32" s="36"/>
      <c r="BI32" s="36"/>
      <c r="BJ32" s="36"/>
      <c r="BK32" s="36"/>
      <c r="BL32" s="36"/>
      <c r="BM32" s="36"/>
      <c r="BN32" s="36"/>
      <c r="BO32" s="36"/>
      <c r="BP32" s="36"/>
      <c r="BQ32" s="36"/>
      <c r="BR32" s="36"/>
      <c r="BS32" s="36"/>
      <c r="BT32" s="36"/>
      <c r="BU32" s="36"/>
      <c r="BV32" s="36"/>
      <c r="BW32" s="36"/>
      <c r="BX32" s="36"/>
      <c r="BY32" s="36"/>
      <c r="BZ32" s="36"/>
      <c r="CA32" s="36"/>
      <c r="CB32" s="36"/>
      <c r="CC32" s="36"/>
      <c r="CD32" s="36"/>
      <c r="CE32" s="36"/>
      <c r="CF32" s="36"/>
      <c r="CG32" s="36"/>
      <c r="CH32" s="36"/>
      <c r="CI32" s="36"/>
      <c r="CJ32" s="36"/>
      <c r="CK32" s="36"/>
      <c r="CL32" s="36"/>
      <c r="CM32" s="36"/>
      <c r="CN32" s="36"/>
      <c r="CO32" s="36"/>
      <c r="CP32" s="36"/>
      <c r="CQ32" s="36"/>
      <c r="CR32" s="36"/>
      <c r="CS32" s="36"/>
      <c r="CT32" s="36"/>
      <c r="CU32" s="36"/>
      <c r="CV32" s="36"/>
      <c r="CW32" s="36"/>
      <c r="CX32" s="36"/>
      <c r="CY32" s="36"/>
      <c r="CZ32" s="36"/>
      <c r="DA32" s="36"/>
      <c r="DB32" s="36"/>
      <c r="DC32" s="36"/>
      <c r="DD32" s="36"/>
      <c r="DE32" s="36"/>
      <c r="DF32" s="36"/>
      <c r="DG32" s="36"/>
      <c r="DH32" s="36"/>
      <c r="DI32" s="36"/>
      <c r="DJ32" s="36"/>
      <c r="DK32" s="36"/>
      <c r="DL32" s="36"/>
      <c r="DM32" s="36"/>
      <c r="DN32" s="36"/>
      <c r="DO32" s="36"/>
      <c r="DP32" s="36"/>
      <c r="DQ32" s="36"/>
      <c r="DR32" s="36"/>
      <c r="DS32" s="36"/>
      <c r="DT32" s="36"/>
      <c r="DU32" s="36"/>
      <c r="DV32" s="36"/>
      <c r="DW32" s="36"/>
      <c r="DX32" s="36"/>
      <c r="DY32" s="36"/>
      <c r="DZ32" s="36"/>
      <c r="EA32" s="36"/>
      <c r="EB32" s="36"/>
      <c r="EC32" s="36"/>
      <c r="ED32" s="36"/>
      <c r="EE32" s="36"/>
      <c r="EF32" s="36"/>
      <c r="EG32" s="36"/>
      <c r="EH32" s="36"/>
      <c r="EI32" s="36"/>
      <c r="EJ32" s="36"/>
      <c r="EK32" s="36"/>
      <c r="EL32" s="36"/>
      <c r="EM32" s="36"/>
      <c r="EN32" s="36"/>
      <c r="EO32" s="36"/>
      <c r="EP32" s="36"/>
      <c r="EQ32" s="36"/>
      <c r="ER32" s="36"/>
      <c r="ES32" s="36"/>
      <c r="ET32" s="36"/>
      <c r="EU32" s="36"/>
      <c r="EV32" s="36"/>
      <c r="EW32" s="36"/>
      <c r="EX32" s="36"/>
      <c r="EY32" s="36"/>
      <c r="EZ32" s="36"/>
      <c r="FA32" s="36"/>
      <c r="FB32" s="36"/>
      <c r="FC32" s="36"/>
      <c r="FD32" s="36"/>
      <c r="FE32" s="36"/>
      <c r="FF32" s="36"/>
      <c r="FG32" s="36"/>
      <c r="FH32" s="36"/>
      <c r="FI32" s="36"/>
      <c r="FJ32" s="36"/>
      <c r="FK32" s="36"/>
      <c r="FL32" s="36"/>
      <c r="FM32" s="36"/>
      <c r="FN32" s="36"/>
      <c r="FO32" s="36"/>
      <c r="FP32" s="36"/>
      <c r="FQ32" s="36"/>
      <c r="FR32" s="36"/>
      <c r="FS32" s="36"/>
      <c r="FT32" s="36"/>
      <c r="FU32" s="36"/>
      <c r="FV32" s="36"/>
      <c r="FW32" s="36"/>
      <c r="FX32" s="36"/>
      <c r="FY32" s="36"/>
      <c r="FZ32" s="36"/>
      <c r="GA32" s="36"/>
      <c r="GB32" s="36"/>
      <c r="GC32" s="36"/>
      <c r="GD32" s="36"/>
      <c r="GE32" s="36"/>
      <c r="GF32" s="36"/>
      <c r="GG32" s="36"/>
      <c r="GH32" s="36"/>
      <c r="GI32" s="36"/>
      <c r="GJ32" s="36"/>
      <c r="GK32" s="36"/>
      <c r="GL32" s="36"/>
      <c r="GM32" s="36"/>
      <c r="GN32" s="36"/>
      <c r="GO32" s="36"/>
      <c r="GP32" s="36"/>
      <c r="GQ32" s="36"/>
      <c r="GR32" s="36"/>
      <c r="GS32" s="36"/>
      <c r="GT32" s="36"/>
      <c r="GU32" s="36"/>
      <c r="GV32" s="36"/>
      <c r="GW32" s="36"/>
      <c r="GX32" s="36"/>
      <c r="GY32" s="36"/>
      <c r="GZ32" s="36"/>
      <c r="HA32" s="36"/>
      <c r="HB32" s="36"/>
      <c r="HC32" s="36"/>
      <c r="HD32" s="36"/>
      <c r="HE32" s="36"/>
      <c r="HF32" s="36"/>
      <c r="HG32" s="36"/>
      <c r="HH32" s="36"/>
      <c r="HI32" s="36"/>
      <c r="HJ32" s="36"/>
      <c r="HK32" s="36"/>
      <c r="HL32" s="36"/>
      <c r="HM32" s="36"/>
      <c r="HN32" s="36"/>
      <c r="HO32" s="36"/>
      <c r="HP32" s="36"/>
      <c r="HQ32" s="36"/>
      <c r="HR32" s="36"/>
      <c r="HS32" s="36"/>
      <c r="HT32" s="36"/>
      <c r="HU32" s="36"/>
      <c r="HV32" s="36"/>
      <c r="HW32" s="36"/>
      <c r="HX32" s="36"/>
      <c r="HY32" s="36"/>
      <c r="HZ32" s="36"/>
      <c r="IA32" s="36"/>
      <c r="IB32" s="36"/>
      <c r="IC32" s="36"/>
      <c r="ID32" s="36"/>
      <c r="IE32" s="36"/>
      <c r="IF32" s="36"/>
      <c r="IG32" s="36"/>
      <c r="IH32" s="36"/>
      <c r="II32" s="36"/>
      <c r="IJ32" s="36"/>
      <c r="IK32" s="36"/>
      <c r="IL32" s="36"/>
      <c r="IM32" s="36"/>
      <c r="IN32" s="36"/>
      <c r="IO32" s="36"/>
    </row>
    <row r="33" spans="1:249" s="158" customFormat="1" x14ac:dyDescent="0.2">
      <c r="A33" s="47" t="str">
        <f>IF(COUNTBLANK(B33)=1," ",COUNTA($B$13:B33))</f>
        <v xml:space="preserve"> </v>
      </c>
      <c r="B33" s="164"/>
      <c r="C33" s="165" t="s">
        <v>266</v>
      </c>
      <c r="D33" s="164" t="s">
        <v>41</v>
      </c>
      <c r="E33" s="167">
        <v>0.78900000000000003</v>
      </c>
      <c r="F33" s="73"/>
      <c r="G33" s="71"/>
      <c r="H33" s="71"/>
      <c r="I33" s="71"/>
      <c r="J33" s="71"/>
      <c r="K33" s="71"/>
      <c r="L33" s="131"/>
      <c r="M33" s="132"/>
      <c r="N33" s="132"/>
      <c r="O33" s="132"/>
      <c r="P33" s="132"/>
      <c r="Q33" s="132"/>
      <c r="R33" s="36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  <c r="AF33" s="36"/>
      <c r="AG33" s="36"/>
      <c r="AH33" s="36"/>
      <c r="AI33" s="36"/>
      <c r="AJ33" s="36"/>
      <c r="AK33" s="36"/>
      <c r="AL33" s="36"/>
      <c r="AM33" s="36"/>
      <c r="AN33" s="36"/>
      <c r="AO33" s="36"/>
      <c r="AP33" s="36"/>
      <c r="AQ33" s="36"/>
      <c r="AR33" s="36"/>
      <c r="AS33" s="36"/>
      <c r="AT33" s="36"/>
      <c r="AU33" s="36"/>
      <c r="AV33" s="36"/>
      <c r="AW33" s="36"/>
      <c r="AX33" s="36"/>
      <c r="AY33" s="36"/>
      <c r="AZ33" s="36"/>
      <c r="BA33" s="36"/>
      <c r="BB33" s="36"/>
      <c r="BC33" s="36"/>
      <c r="BD33" s="36"/>
      <c r="BE33" s="36"/>
      <c r="BF33" s="36"/>
      <c r="BG33" s="36"/>
      <c r="BH33" s="36"/>
      <c r="BI33" s="36"/>
      <c r="BJ33" s="36"/>
      <c r="BK33" s="36"/>
      <c r="BL33" s="36"/>
      <c r="BM33" s="36"/>
      <c r="BN33" s="36"/>
      <c r="BO33" s="36"/>
      <c r="BP33" s="36"/>
      <c r="BQ33" s="36"/>
      <c r="BR33" s="36"/>
      <c r="BS33" s="36"/>
      <c r="BT33" s="36"/>
      <c r="BU33" s="36"/>
      <c r="BV33" s="36"/>
      <c r="BW33" s="36"/>
      <c r="BX33" s="36"/>
      <c r="BY33" s="36"/>
      <c r="BZ33" s="36"/>
      <c r="CA33" s="36"/>
      <c r="CB33" s="36"/>
      <c r="CC33" s="36"/>
      <c r="CD33" s="36"/>
      <c r="CE33" s="36"/>
      <c r="CF33" s="36"/>
      <c r="CG33" s="36"/>
      <c r="CH33" s="36"/>
      <c r="CI33" s="36"/>
      <c r="CJ33" s="36"/>
      <c r="CK33" s="36"/>
      <c r="CL33" s="36"/>
      <c r="CM33" s="36"/>
      <c r="CN33" s="36"/>
      <c r="CO33" s="36"/>
      <c r="CP33" s="36"/>
      <c r="CQ33" s="36"/>
      <c r="CR33" s="36"/>
      <c r="CS33" s="36"/>
      <c r="CT33" s="36"/>
      <c r="CU33" s="36"/>
      <c r="CV33" s="36"/>
      <c r="CW33" s="36"/>
      <c r="CX33" s="36"/>
      <c r="CY33" s="36"/>
      <c r="CZ33" s="36"/>
      <c r="DA33" s="36"/>
      <c r="DB33" s="36"/>
      <c r="DC33" s="36"/>
      <c r="DD33" s="36"/>
      <c r="DE33" s="36"/>
      <c r="DF33" s="36"/>
      <c r="DG33" s="36"/>
      <c r="DH33" s="36"/>
      <c r="DI33" s="36"/>
      <c r="DJ33" s="36"/>
      <c r="DK33" s="36"/>
      <c r="DL33" s="36"/>
      <c r="DM33" s="36"/>
      <c r="DN33" s="36"/>
      <c r="DO33" s="36"/>
      <c r="DP33" s="36"/>
      <c r="DQ33" s="36"/>
      <c r="DR33" s="36"/>
      <c r="DS33" s="36"/>
      <c r="DT33" s="36"/>
      <c r="DU33" s="36"/>
      <c r="DV33" s="36"/>
      <c r="DW33" s="36"/>
      <c r="DX33" s="36"/>
      <c r="DY33" s="36"/>
      <c r="DZ33" s="36"/>
      <c r="EA33" s="36"/>
      <c r="EB33" s="36"/>
      <c r="EC33" s="36"/>
      <c r="ED33" s="36"/>
      <c r="EE33" s="36"/>
      <c r="EF33" s="36"/>
      <c r="EG33" s="36"/>
      <c r="EH33" s="36"/>
      <c r="EI33" s="36"/>
      <c r="EJ33" s="36"/>
      <c r="EK33" s="36"/>
      <c r="EL33" s="36"/>
      <c r="EM33" s="36"/>
      <c r="EN33" s="36"/>
      <c r="EO33" s="36"/>
      <c r="EP33" s="36"/>
      <c r="EQ33" s="36"/>
      <c r="ER33" s="36"/>
      <c r="ES33" s="36"/>
      <c r="ET33" s="36"/>
      <c r="EU33" s="36"/>
      <c r="EV33" s="36"/>
      <c r="EW33" s="36"/>
      <c r="EX33" s="36"/>
      <c r="EY33" s="36"/>
      <c r="EZ33" s="36"/>
      <c r="FA33" s="36"/>
      <c r="FB33" s="36"/>
      <c r="FC33" s="36"/>
      <c r="FD33" s="36"/>
      <c r="FE33" s="36"/>
      <c r="FF33" s="36"/>
      <c r="FG33" s="36"/>
      <c r="FH33" s="36"/>
      <c r="FI33" s="36"/>
      <c r="FJ33" s="36"/>
      <c r="FK33" s="36"/>
      <c r="FL33" s="36"/>
      <c r="FM33" s="36"/>
      <c r="FN33" s="36"/>
      <c r="FO33" s="36"/>
      <c r="FP33" s="36"/>
      <c r="FQ33" s="36"/>
      <c r="FR33" s="36"/>
      <c r="FS33" s="36"/>
      <c r="FT33" s="36"/>
      <c r="FU33" s="36"/>
      <c r="FV33" s="36"/>
      <c r="FW33" s="36"/>
      <c r="FX33" s="36"/>
      <c r="FY33" s="36"/>
      <c r="FZ33" s="36"/>
      <c r="GA33" s="36"/>
      <c r="GB33" s="36"/>
      <c r="GC33" s="36"/>
      <c r="GD33" s="36"/>
      <c r="GE33" s="36"/>
      <c r="GF33" s="36"/>
      <c r="GG33" s="36"/>
      <c r="GH33" s="36"/>
      <c r="GI33" s="36"/>
      <c r="GJ33" s="36"/>
      <c r="GK33" s="36"/>
      <c r="GL33" s="36"/>
      <c r="GM33" s="36"/>
      <c r="GN33" s="36"/>
      <c r="GO33" s="36"/>
      <c r="GP33" s="36"/>
      <c r="GQ33" s="36"/>
      <c r="GR33" s="36"/>
      <c r="GS33" s="36"/>
      <c r="GT33" s="36"/>
      <c r="GU33" s="36"/>
      <c r="GV33" s="36"/>
      <c r="GW33" s="36"/>
      <c r="GX33" s="36"/>
      <c r="GY33" s="36"/>
      <c r="GZ33" s="36"/>
      <c r="HA33" s="36"/>
      <c r="HB33" s="36"/>
      <c r="HC33" s="36"/>
      <c r="HD33" s="36"/>
      <c r="HE33" s="36"/>
      <c r="HF33" s="36"/>
      <c r="HG33" s="36"/>
      <c r="HH33" s="36"/>
      <c r="HI33" s="36"/>
      <c r="HJ33" s="36"/>
      <c r="HK33" s="36"/>
      <c r="HL33" s="36"/>
      <c r="HM33" s="36"/>
      <c r="HN33" s="36"/>
      <c r="HO33" s="36"/>
      <c r="HP33" s="36"/>
      <c r="HQ33" s="36"/>
      <c r="HR33" s="36"/>
      <c r="HS33" s="36"/>
      <c r="HT33" s="36"/>
      <c r="HU33" s="36"/>
      <c r="HV33" s="36"/>
      <c r="HW33" s="36"/>
      <c r="HX33" s="36"/>
      <c r="HY33" s="36"/>
      <c r="HZ33" s="36"/>
      <c r="IA33" s="36"/>
      <c r="IB33" s="36"/>
      <c r="IC33" s="36"/>
      <c r="ID33" s="36"/>
      <c r="IE33" s="36"/>
      <c r="IF33" s="36"/>
      <c r="IG33" s="36"/>
      <c r="IH33" s="36"/>
      <c r="II33" s="36"/>
      <c r="IJ33" s="36"/>
      <c r="IK33" s="36"/>
      <c r="IL33" s="36"/>
      <c r="IM33" s="36"/>
      <c r="IN33" s="36"/>
      <c r="IO33" s="36"/>
    </row>
    <row r="34" spans="1:249" s="158" customFormat="1" x14ac:dyDescent="0.2">
      <c r="A34" s="47" t="str">
        <f>IF(COUNTBLANK(B34)=1," ",COUNTA($B$13:B34))</f>
        <v xml:space="preserve"> </v>
      </c>
      <c r="B34" s="145"/>
      <c r="C34" s="168" t="s">
        <v>263</v>
      </c>
      <c r="D34" s="164" t="s">
        <v>32</v>
      </c>
      <c r="E34" s="164">
        <v>0.8</v>
      </c>
      <c r="F34" s="73"/>
      <c r="G34" s="71"/>
      <c r="H34" s="71"/>
      <c r="I34" s="71"/>
      <c r="J34" s="71"/>
      <c r="K34" s="71"/>
      <c r="L34" s="131"/>
      <c r="M34" s="132"/>
      <c r="N34" s="132"/>
      <c r="O34" s="132"/>
      <c r="P34" s="132"/>
      <c r="Q34" s="132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36"/>
      <c r="AL34" s="36"/>
      <c r="AM34" s="36"/>
      <c r="AN34" s="36"/>
      <c r="AO34" s="36"/>
      <c r="AP34" s="36"/>
      <c r="AQ34" s="36"/>
      <c r="AR34" s="36"/>
      <c r="AS34" s="36"/>
      <c r="AT34" s="36"/>
      <c r="AU34" s="36"/>
      <c r="AV34" s="36"/>
      <c r="AW34" s="36"/>
      <c r="AX34" s="36"/>
      <c r="AY34" s="36"/>
      <c r="AZ34" s="36"/>
      <c r="BA34" s="36"/>
      <c r="BB34" s="36"/>
      <c r="BC34" s="36"/>
      <c r="BD34" s="36"/>
      <c r="BE34" s="36"/>
      <c r="BF34" s="36"/>
      <c r="BG34" s="36"/>
      <c r="BH34" s="36"/>
      <c r="BI34" s="36"/>
      <c r="BJ34" s="36"/>
      <c r="BK34" s="36"/>
      <c r="BL34" s="36"/>
      <c r="BM34" s="36"/>
      <c r="BN34" s="36"/>
      <c r="BO34" s="36"/>
      <c r="BP34" s="36"/>
      <c r="BQ34" s="36"/>
      <c r="BR34" s="36"/>
      <c r="BS34" s="36"/>
      <c r="BT34" s="36"/>
      <c r="BU34" s="36"/>
      <c r="BV34" s="36"/>
      <c r="BW34" s="36"/>
      <c r="BX34" s="36"/>
      <c r="BY34" s="36"/>
      <c r="BZ34" s="36"/>
      <c r="CA34" s="36"/>
      <c r="CB34" s="36"/>
      <c r="CC34" s="36"/>
      <c r="CD34" s="36"/>
      <c r="CE34" s="36"/>
      <c r="CF34" s="36"/>
      <c r="CG34" s="36"/>
      <c r="CH34" s="36"/>
      <c r="CI34" s="36"/>
      <c r="CJ34" s="36"/>
      <c r="CK34" s="36"/>
      <c r="CL34" s="36"/>
      <c r="CM34" s="36"/>
      <c r="CN34" s="36"/>
      <c r="CO34" s="36"/>
      <c r="CP34" s="36"/>
      <c r="CQ34" s="36"/>
      <c r="CR34" s="36"/>
      <c r="CS34" s="36"/>
      <c r="CT34" s="36"/>
      <c r="CU34" s="36"/>
      <c r="CV34" s="36"/>
      <c r="CW34" s="36"/>
      <c r="CX34" s="36"/>
      <c r="CY34" s="36"/>
      <c r="CZ34" s="36"/>
      <c r="DA34" s="36"/>
      <c r="DB34" s="36"/>
      <c r="DC34" s="36"/>
      <c r="DD34" s="36"/>
      <c r="DE34" s="36"/>
      <c r="DF34" s="36"/>
      <c r="DG34" s="36"/>
      <c r="DH34" s="36"/>
      <c r="DI34" s="36"/>
      <c r="DJ34" s="36"/>
      <c r="DK34" s="36"/>
      <c r="DL34" s="36"/>
      <c r="DM34" s="36"/>
      <c r="DN34" s="36"/>
      <c r="DO34" s="36"/>
      <c r="DP34" s="36"/>
      <c r="DQ34" s="36"/>
      <c r="DR34" s="36"/>
      <c r="DS34" s="36"/>
      <c r="DT34" s="36"/>
      <c r="DU34" s="36"/>
      <c r="DV34" s="36"/>
      <c r="DW34" s="36"/>
      <c r="DX34" s="36"/>
      <c r="DY34" s="36"/>
      <c r="DZ34" s="36"/>
      <c r="EA34" s="36"/>
      <c r="EB34" s="36"/>
      <c r="EC34" s="36"/>
      <c r="ED34" s="36"/>
      <c r="EE34" s="36"/>
      <c r="EF34" s="36"/>
      <c r="EG34" s="36"/>
      <c r="EH34" s="36"/>
      <c r="EI34" s="36"/>
      <c r="EJ34" s="36"/>
      <c r="EK34" s="36"/>
      <c r="EL34" s="36"/>
      <c r="EM34" s="36"/>
      <c r="EN34" s="36"/>
      <c r="EO34" s="36"/>
      <c r="EP34" s="36"/>
      <c r="EQ34" s="36"/>
      <c r="ER34" s="36"/>
      <c r="ES34" s="36"/>
      <c r="ET34" s="36"/>
      <c r="EU34" s="36"/>
      <c r="EV34" s="36"/>
      <c r="EW34" s="36"/>
      <c r="EX34" s="36"/>
      <c r="EY34" s="36"/>
      <c r="EZ34" s="36"/>
      <c r="FA34" s="36"/>
      <c r="FB34" s="36"/>
      <c r="FC34" s="36"/>
      <c r="FD34" s="36"/>
      <c r="FE34" s="36"/>
      <c r="FF34" s="36"/>
      <c r="FG34" s="36"/>
      <c r="FH34" s="36"/>
      <c r="FI34" s="36"/>
      <c r="FJ34" s="36"/>
      <c r="FK34" s="36"/>
      <c r="FL34" s="36"/>
      <c r="FM34" s="36"/>
      <c r="FN34" s="36"/>
      <c r="FO34" s="36"/>
      <c r="FP34" s="36"/>
      <c r="FQ34" s="36"/>
      <c r="FR34" s="36"/>
      <c r="FS34" s="36"/>
      <c r="FT34" s="36"/>
      <c r="FU34" s="36"/>
      <c r="FV34" s="36"/>
      <c r="FW34" s="36"/>
      <c r="FX34" s="36"/>
      <c r="FY34" s="36"/>
      <c r="FZ34" s="36"/>
      <c r="GA34" s="36"/>
      <c r="GB34" s="36"/>
      <c r="GC34" s="36"/>
      <c r="GD34" s="36"/>
      <c r="GE34" s="36"/>
      <c r="GF34" s="36"/>
      <c r="GG34" s="36"/>
      <c r="GH34" s="36"/>
      <c r="GI34" s="36"/>
      <c r="GJ34" s="36"/>
      <c r="GK34" s="36"/>
      <c r="GL34" s="36"/>
      <c r="GM34" s="36"/>
      <c r="GN34" s="36"/>
      <c r="GO34" s="36"/>
      <c r="GP34" s="36"/>
      <c r="GQ34" s="36"/>
      <c r="GR34" s="36"/>
      <c r="GS34" s="36"/>
      <c r="GT34" s="36"/>
      <c r="GU34" s="36"/>
      <c r="GV34" s="36"/>
      <c r="GW34" s="36"/>
      <c r="GX34" s="36"/>
      <c r="GY34" s="36"/>
      <c r="GZ34" s="36"/>
      <c r="HA34" s="36"/>
      <c r="HB34" s="36"/>
      <c r="HC34" s="36"/>
      <c r="HD34" s="36"/>
      <c r="HE34" s="36"/>
      <c r="HF34" s="36"/>
      <c r="HG34" s="36"/>
      <c r="HH34" s="36"/>
      <c r="HI34" s="36"/>
      <c r="HJ34" s="36"/>
      <c r="HK34" s="36"/>
      <c r="HL34" s="36"/>
      <c r="HM34" s="36"/>
      <c r="HN34" s="36"/>
      <c r="HO34" s="36"/>
      <c r="HP34" s="36"/>
      <c r="HQ34" s="36"/>
      <c r="HR34" s="36"/>
      <c r="HS34" s="36"/>
      <c r="HT34" s="36"/>
      <c r="HU34" s="36"/>
      <c r="HV34" s="36"/>
      <c r="HW34" s="36"/>
      <c r="HX34" s="36"/>
      <c r="HY34" s="36"/>
      <c r="HZ34" s="36"/>
      <c r="IA34" s="36"/>
      <c r="IB34" s="36"/>
      <c r="IC34" s="36"/>
      <c r="ID34" s="36"/>
      <c r="IE34" s="36"/>
      <c r="IF34" s="36"/>
      <c r="IG34" s="36"/>
      <c r="IH34" s="36"/>
      <c r="II34" s="36"/>
      <c r="IJ34" s="36"/>
      <c r="IK34" s="36"/>
      <c r="IL34" s="36"/>
      <c r="IM34" s="36"/>
      <c r="IN34" s="36"/>
      <c r="IO34" s="36"/>
    </row>
    <row r="35" spans="1:249" s="122" customFormat="1" ht="22.5" x14ac:dyDescent="0.2">
      <c r="A35" s="47">
        <f>IF(COUNTBLANK(B35)=1," ",COUNTA($B$13:B35))</f>
        <v>8</v>
      </c>
      <c r="B35" s="48" t="s">
        <v>25</v>
      </c>
      <c r="C35" s="155" t="s">
        <v>77</v>
      </c>
      <c r="D35" s="156" t="s">
        <v>131</v>
      </c>
      <c r="E35" s="169">
        <v>1</v>
      </c>
      <c r="F35" s="70"/>
      <c r="G35" s="53"/>
      <c r="H35" s="57"/>
      <c r="I35" s="53"/>
      <c r="J35" s="54"/>
      <c r="K35" s="53"/>
      <c r="L35" s="131"/>
      <c r="M35" s="132"/>
      <c r="N35" s="132"/>
      <c r="O35" s="132"/>
      <c r="P35" s="132"/>
      <c r="Q35" s="132"/>
    </row>
    <row r="36" spans="1:249" s="122" customFormat="1" x14ac:dyDescent="0.2">
      <c r="A36" s="47" t="str">
        <f>IF(COUNTBLANK(B36)=1," ",COUNTA($B$13:B36))</f>
        <v xml:space="preserve"> </v>
      </c>
      <c r="B36" s="48"/>
      <c r="C36" s="170" t="s">
        <v>142</v>
      </c>
      <c r="D36" s="171" t="s">
        <v>143</v>
      </c>
      <c r="E36" s="172">
        <v>21</v>
      </c>
      <c r="F36" s="70"/>
      <c r="G36" s="71"/>
      <c r="H36" s="57"/>
      <c r="I36" s="71"/>
      <c r="J36" s="54"/>
      <c r="K36" s="71"/>
      <c r="L36" s="131"/>
      <c r="M36" s="132"/>
      <c r="N36" s="132"/>
      <c r="O36" s="132"/>
      <c r="P36" s="132"/>
      <c r="Q36" s="132"/>
    </row>
    <row r="37" spans="1:249" s="122" customFormat="1" ht="22.5" x14ac:dyDescent="0.2">
      <c r="A37" s="47">
        <f>IF(COUNTBLANK(B37)=1," ",COUNTA($B$13:B37))</f>
        <v>9</v>
      </c>
      <c r="B37" s="48" t="s">
        <v>25</v>
      </c>
      <c r="C37" s="155" t="s">
        <v>144</v>
      </c>
      <c r="D37" s="138" t="s">
        <v>59</v>
      </c>
      <c r="E37" s="157">
        <v>0.7</v>
      </c>
      <c r="F37" s="70">
        <v>1.1000000000000001</v>
      </c>
      <c r="G37" s="70"/>
      <c r="H37" s="130"/>
      <c r="I37" s="70"/>
      <c r="J37" s="70"/>
      <c r="K37" s="70"/>
      <c r="L37" s="131"/>
      <c r="M37" s="132"/>
      <c r="N37" s="132"/>
      <c r="O37" s="132"/>
      <c r="P37" s="132"/>
      <c r="Q37" s="132"/>
    </row>
    <row r="38" spans="1:249" s="122" customFormat="1" ht="22.5" x14ac:dyDescent="0.2">
      <c r="A38" s="47">
        <f>IF(COUNTBLANK(B38)=1," ",COUNTA($B$13:B38))</f>
        <v>10</v>
      </c>
      <c r="B38" s="48" t="s">
        <v>25</v>
      </c>
      <c r="C38" s="155" t="s">
        <v>145</v>
      </c>
      <c r="D38" s="138" t="s">
        <v>59</v>
      </c>
      <c r="E38" s="157">
        <v>0.6</v>
      </c>
      <c r="F38" s="70">
        <v>1.1000000000000001</v>
      </c>
      <c r="G38" s="70"/>
      <c r="H38" s="130"/>
      <c r="I38" s="70"/>
      <c r="J38" s="70"/>
      <c r="K38" s="70"/>
      <c r="L38" s="131"/>
      <c r="M38" s="132"/>
      <c r="N38" s="132"/>
      <c r="O38" s="132"/>
      <c r="P38" s="132"/>
      <c r="Q38" s="132"/>
    </row>
    <row r="39" spans="1:249" s="122" customFormat="1" ht="22.5" x14ac:dyDescent="0.2">
      <c r="A39" s="47">
        <f>IF(COUNTBLANK(B39)=1," ",COUNTA($B$13:B39))</f>
        <v>11</v>
      </c>
      <c r="B39" s="48" t="s">
        <v>25</v>
      </c>
      <c r="C39" s="155" t="s">
        <v>299</v>
      </c>
      <c r="D39" s="138" t="s">
        <v>59</v>
      </c>
      <c r="E39" s="157">
        <v>1.5</v>
      </c>
      <c r="F39" s="70">
        <v>1.1000000000000001</v>
      </c>
      <c r="G39" s="53"/>
      <c r="H39" s="57"/>
      <c r="I39" s="53"/>
      <c r="J39" s="54"/>
      <c r="K39" s="53"/>
      <c r="L39" s="131"/>
      <c r="M39" s="132"/>
      <c r="N39" s="132"/>
      <c r="O39" s="132"/>
      <c r="P39" s="132"/>
      <c r="Q39" s="132"/>
    </row>
    <row r="40" spans="1:249" s="122" customFormat="1" ht="12" customHeight="1" x14ac:dyDescent="0.2">
      <c r="A40" s="47">
        <f>IF(COUNTBLANK(B40)=1," ",COUNTA($B$13:B40))</f>
        <v>12</v>
      </c>
      <c r="B40" s="48" t="s">
        <v>25</v>
      </c>
      <c r="C40" s="155" t="s">
        <v>146</v>
      </c>
      <c r="D40" s="125" t="s">
        <v>32</v>
      </c>
      <c r="E40" s="157">
        <v>9</v>
      </c>
      <c r="F40" s="70">
        <v>1.1000000000000001</v>
      </c>
      <c r="G40" s="53"/>
      <c r="H40" s="57"/>
      <c r="I40" s="53"/>
      <c r="J40" s="54"/>
      <c r="K40" s="53"/>
      <c r="L40" s="131"/>
      <c r="M40" s="132"/>
      <c r="N40" s="132"/>
      <c r="O40" s="132"/>
      <c r="P40" s="132"/>
      <c r="Q40" s="132"/>
    </row>
    <row r="41" spans="1:249" ht="22.5" x14ac:dyDescent="0.2">
      <c r="A41" s="122"/>
      <c r="C41" s="340" t="s">
        <v>156</v>
      </c>
      <c r="D41" s="341"/>
      <c r="E41" s="342"/>
      <c r="F41" s="342"/>
      <c r="G41" s="343"/>
      <c r="H41" s="343"/>
      <c r="I41" s="343"/>
      <c r="J41" s="343"/>
      <c r="K41" s="343"/>
      <c r="M41" s="344"/>
      <c r="N41" s="344"/>
      <c r="O41" s="344"/>
      <c r="P41" s="344"/>
      <c r="Q41" s="344"/>
    </row>
    <row r="42" spans="1:249" s="26" customFormat="1" x14ac:dyDescent="0.2">
      <c r="A42" s="31" t="str">
        <f>IF(COUNTBLANK(I42)=1," ",COUNTA($I42:I$160))</f>
        <v xml:space="preserve"> </v>
      </c>
      <c r="B42" s="27"/>
      <c r="C42" s="345"/>
      <c r="D42" s="345"/>
      <c r="E42" s="345"/>
      <c r="F42" s="345"/>
      <c r="G42" s="345"/>
      <c r="H42" s="345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27"/>
      <c r="AA42" s="27"/>
      <c r="AB42" s="27"/>
      <c r="AC42" s="27"/>
      <c r="AD42" s="27"/>
      <c r="AE42" s="27"/>
      <c r="AF42" s="27"/>
      <c r="AG42" s="27"/>
      <c r="AH42" s="27"/>
      <c r="AI42" s="27"/>
      <c r="AJ42" s="27"/>
      <c r="AK42" s="27"/>
      <c r="AL42" s="27"/>
      <c r="AM42" s="27"/>
      <c r="AN42" s="27"/>
      <c r="AO42" s="27"/>
      <c r="AP42" s="27"/>
      <c r="AQ42" s="27"/>
      <c r="AR42" s="27"/>
      <c r="AS42" s="27"/>
      <c r="AT42" s="27"/>
      <c r="AU42" s="27"/>
      <c r="AV42" s="27"/>
      <c r="AW42" s="27"/>
      <c r="AX42" s="27"/>
      <c r="AY42" s="27"/>
      <c r="AZ42" s="27"/>
      <c r="BA42" s="27"/>
      <c r="BB42" s="27"/>
      <c r="BC42" s="27"/>
      <c r="BD42" s="27"/>
      <c r="BE42" s="27"/>
      <c r="BF42" s="27"/>
      <c r="BG42" s="27"/>
      <c r="BH42" s="27"/>
      <c r="BI42" s="27"/>
      <c r="BJ42" s="27"/>
      <c r="BK42" s="27"/>
      <c r="BL42" s="27"/>
      <c r="BM42" s="27"/>
      <c r="BN42" s="27"/>
      <c r="BO42" s="27"/>
      <c r="BP42" s="27"/>
      <c r="BQ42" s="27"/>
      <c r="BR42" s="27"/>
      <c r="BS42" s="27"/>
      <c r="BT42" s="27"/>
      <c r="BU42" s="27"/>
      <c r="BV42" s="27"/>
      <c r="BW42" s="27"/>
      <c r="BX42" s="27"/>
      <c r="BY42" s="27"/>
      <c r="BZ42" s="27"/>
      <c r="CA42" s="27"/>
      <c r="CB42" s="27"/>
      <c r="CC42" s="27"/>
      <c r="CD42" s="27"/>
      <c r="CE42" s="27"/>
      <c r="CF42" s="27"/>
      <c r="CG42" s="27"/>
      <c r="CH42" s="27"/>
      <c r="CI42" s="27"/>
      <c r="CJ42" s="27"/>
      <c r="CK42" s="27"/>
      <c r="CL42" s="27"/>
      <c r="CM42" s="27"/>
      <c r="CN42" s="27"/>
      <c r="CO42" s="27"/>
      <c r="CP42" s="27"/>
      <c r="CQ42" s="27"/>
      <c r="CR42" s="27"/>
      <c r="CS42" s="27"/>
      <c r="CT42" s="27"/>
      <c r="CU42" s="27"/>
      <c r="CV42" s="27"/>
      <c r="CW42" s="27"/>
      <c r="CX42" s="27"/>
      <c r="CY42" s="27"/>
      <c r="CZ42" s="27"/>
      <c r="DA42" s="27"/>
      <c r="DB42" s="27"/>
      <c r="DC42" s="27"/>
      <c r="DD42" s="27"/>
      <c r="DE42" s="27"/>
      <c r="DF42" s="27"/>
      <c r="DG42" s="27"/>
      <c r="DH42" s="27"/>
      <c r="DI42" s="27"/>
      <c r="DJ42" s="27"/>
      <c r="DK42" s="27"/>
      <c r="DL42" s="27"/>
      <c r="DM42" s="27"/>
      <c r="DN42" s="27"/>
      <c r="DO42" s="27"/>
      <c r="DP42" s="27"/>
      <c r="DQ42" s="27"/>
      <c r="DR42" s="27"/>
      <c r="DS42" s="27"/>
      <c r="DT42" s="27"/>
      <c r="DU42" s="27"/>
      <c r="DV42" s="27"/>
      <c r="DW42" s="27"/>
      <c r="DX42" s="27"/>
      <c r="DY42" s="27"/>
      <c r="DZ42" s="27"/>
      <c r="EA42" s="27"/>
      <c r="EB42" s="27"/>
      <c r="EC42" s="27"/>
      <c r="ED42" s="27"/>
      <c r="EE42" s="27"/>
      <c r="EF42" s="27"/>
      <c r="EG42" s="27"/>
      <c r="EH42" s="27"/>
      <c r="EI42" s="27"/>
      <c r="EJ42" s="27"/>
      <c r="EK42" s="27"/>
      <c r="EL42" s="27"/>
      <c r="EM42" s="27"/>
      <c r="EN42" s="27"/>
      <c r="EO42" s="27"/>
      <c r="EP42" s="27"/>
      <c r="EQ42" s="27"/>
      <c r="ER42" s="27"/>
      <c r="ES42" s="27"/>
      <c r="ET42" s="27"/>
      <c r="EU42" s="27"/>
      <c r="EV42" s="27"/>
      <c r="EW42" s="27"/>
      <c r="EX42" s="27"/>
      <c r="EY42" s="27"/>
      <c r="EZ42" s="27"/>
      <c r="FA42" s="27"/>
      <c r="FB42" s="27"/>
      <c r="FC42" s="27"/>
      <c r="FD42" s="27"/>
      <c r="FE42" s="27"/>
      <c r="FF42" s="27"/>
      <c r="FG42" s="27"/>
      <c r="FH42" s="27"/>
      <c r="FI42" s="27"/>
      <c r="FJ42" s="27"/>
      <c r="FK42" s="27"/>
      <c r="FL42" s="27"/>
      <c r="FM42" s="27"/>
      <c r="FN42" s="27"/>
      <c r="FO42" s="27"/>
      <c r="FP42" s="27"/>
      <c r="FQ42" s="27"/>
      <c r="FR42" s="27"/>
      <c r="FS42" s="27"/>
      <c r="FT42" s="27"/>
      <c r="FU42" s="27"/>
      <c r="FV42" s="27"/>
      <c r="FW42" s="27"/>
      <c r="FX42" s="27"/>
      <c r="FY42" s="27"/>
      <c r="FZ42" s="27"/>
      <c r="GA42" s="27"/>
      <c r="GB42" s="27"/>
      <c r="GC42" s="27"/>
      <c r="GD42" s="27"/>
      <c r="GE42" s="27"/>
      <c r="GF42" s="27"/>
      <c r="GG42" s="27"/>
      <c r="GH42" s="27"/>
      <c r="GI42" s="27"/>
      <c r="GJ42" s="27"/>
      <c r="GK42" s="27"/>
      <c r="GL42" s="27"/>
      <c r="GM42" s="27"/>
      <c r="GN42" s="27"/>
      <c r="GO42" s="27"/>
      <c r="GP42" s="27"/>
      <c r="GQ42" s="27"/>
      <c r="GR42" s="27"/>
      <c r="GS42" s="27"/>
      <c r="GT42" s="27"/>
      <c r="GU42" s="27"/>
      <c r="GV42" s="27"/>
      <c r="GW42" s="27"/>
      <c r="GX42" s="27"/>
      <c r="GY42" s="27"/>
      <c r="GZ42" s="27"/>
      <c r="HA42" s="27"/>
      <c r="HB42" s="27"/>
      <c r="HC42" s="27"/>
      <c r="HD42" s="27"/>
      <c r="HE42" s="27"/>
      <c r="HF42" s="27"/>
      <c r="HG42" s="27"/>
      <c r="HH42" s="27"/>
      <c r="HI42" s="27"/>
      <c r="HJ42" s="27"/>
      <c r="HK42" s="27"/>
      <c r="HL42" s="27"/>
      <c r="HM42" s="27"/>
      <c r="HN42" s="27"/>
      <c r="HO42" s="27"/>
      <c r="HP42" s="27"/>
      <c r="HQ42" s="27"/>
      <c r="HR42" s="27"/>
      <c r="HS42" s="27"/>
      <c r="HT42" s="27"/>
      <c r="HU42" s="27"/>
      <c r="HV42" s="27"/>
      <c r="HW42" s="27"/>
      <c r="HX42" s="27"/>
      <c r="HY42" s="27"/>
      <c r="HZ42" s="27"/>
      <c r="IA42" s="27"/>
      <c r="IB42" s="27"/>
      <c r="IC42" s="27"/>
      <c r="ID42" s="27"/>
      <c r="IE42" s="27"/>
      <c r="IF42" s="27"/>
      <c r="IG42" s="27"/>
      <c r="IH42" s="27"/>
      <c r="II42" s="27"/>
      <c r="IJ42" s="27"/>
      <c r="IK42" s="27"/>
    </row>
    <row r="43" spans="1:249" s="26" customFormat="1" x14ac:dyDescent="0.2">
      <c r="A43" s="27"/>
      <c r="B43" s="27"/>
      <c r="C43" s="346" t="str">
        <f>[3]KPDV!$B$31</f>
        <v>Sastādīja:</v>
      </c>
      <c r="D43" s="347"/>
      <c r="E43" s="348"/>
      <c r="F43" s="348"/>
      <c r="G43" s="345"/>
      <c r="H43" s="345"/>
      <c r="I43" s="27"/>
      <c r="J43" s="27"/>
      <c r="K43" s="27"/>
      <c r="L43" s="27"/>
      <c r="M43" s="27"/>
      <c r="N43" s="27"/>
      <c r="O43" s="27"/>
      <c r="P43" s="27"/>
      <c r="Q43" s="27"/>
      <c r="R43" s="36"/>
      <c r="S43" s="36"/>
      <c r="T43" s="36"/>
      <c r="U43" s="36"/>
      <c r="V43" s="36"/>
      <c r="W43" s="36"/>
      <c r="X43" s="36"/>
      <c r="Y43" s="36"/>
      <c r="Z43" s="36"/>
      <c r="AA43" s="36"/>
      <c r="AB43" s="36"/>
      <c r="AC43" s="36"/>
      <c r="AD43" s="36"/>
      <c r="AE43" s="36"/>
      <c r="AF43" s="36"/>
      <c r="AG43" s="36"/>
      <c r="AH43" s="36"/>
      <c r="AI43" s="36"/>
      <c r="AJ43" s="36"/>
      <c r="AK43" s="36"/>
      <c r="AL43" s="36"/>
      <c r="AM43" s="36"/>
      <c r="AN43" s="36"/>
      <c r="AO43" s="36"/>
      <c r="AP43" s="36"/>
      <c r="AQ43" s="36"/>
      <c r="AR43" s="36"/>
      <c r="AS43" s="36"/>
      <c r="AT43" s="36"/>
      <c r="AU43" s="36"/>
      <c r="AV43" s="36"/>
      <c r="AW43" s="36"/>
      <c r="AX43" s="36"/>
      <c r="AY43" s="36"/>
      <c r="AZ43" s="36"/>
      <c r="BA43" s="36"/>
      <c r="BB43" s="36"/>
      <c r="BC43" s="36"/>
      <c r="BD43" s="36"/>
      <c r="BE43" s="36"/>
      <c r="BF43" s="36"/>
      <c r="BG43" s="36"/>
      <c r="BH43" s="36"/>
      <c r="BI43" s="36"/>
      <c r="BJ43" s="36"/>
      <c r="BK43" s="36"/>
      <c r="BL43" s="36"/>
      <c r="BM43" s="36"/>
      <c r="BN43" s="36"/>
      <c r="BO43" s="36"/>
      <c r="BP43" s="36"/>
      <c r="BQ43" s="36"/>
      <c r="BR43" s="36"/>
      <c r="BS43" s="36"/>
      <c r="BT43" s="36"/>
      <c r="BU43" s="36"/>
      <c r="BV43" s="36"/>
      <c r="BW43" s="36"/>
      <c r="BX43" s="36"/>
      <c r="BY43" s="36"/>
      <c r="BZ43" s="36"/>
      <c r="CA43" s="36"/>
      <c r="CB43" s="36"/>
      <c r="CC43" s="36"/>
      <c r="CD43" s="36"/>
      <c r="CE43" s="36"/>
      <c r="CF43" s="36"/>
      <c r="CG43" s="36"/>
      <c r="CH43" s="36"/>
      <c r="CI43" s="36"/>
      <c r="CJ43" s="36"/>
      <c r="CK43" s="36"/>
      <c r="CL43" s="36"/>
      <c r="CM43" s="36"/>
      <c r="CN43" s="36"/>
      <c r="CO43" s="36"/>
      <c r="CP43" s="36"/>
      <c r="CQ43" s="36"/>
      <c r="CR43" s="36"/>
      <c r="CS43" s="36"/>
      <c r="CT43" s="36"/>
      <c r="CU43" s="36"/>
      <c r="CV43" s="36"/>
      <c r="CW43" s="36"/>
      <c r="CX43" s="36"/>
      <c r="CY43" s="36"/>
      <c r="CZ43" s="36"/>
      <c r="DA43" s="36"/>
      <c r="DB43" s="36"/>
      <c r="DC43" s="36"/>
      <c r="DD43" s="36"/>
      <c r="DE43" s="36"/>
      <c r="DF43" s="36"/>
      <c r="DG43" s="36"/>
      <c r="DH43" s="36"/>
      <c r="DI43" s="36"/>
      <c r="DJ43" s="36"/>
      <c r="DK43" s="36"/>
      <c r="DL43" s="36"/>
      <c r="DM43" s="36"/>
      <c r="DN43" s="36"/>
      <c r="DO43" s="36"/>
      <c r="DP43" s="36"/>
      <c r="DQ43" s="36"/>
      <c r="DR43" s="36"/>
      <c r="DS43" s="36"/>
      <c r="DT43" s="36"/>
      <c r="DU43" s="36"/>
      <c r="DV43" s="36"/>
      <c r="DW43" s="36"/>
      <c r="DX43" s="36"/>
      <c r="DY43" s="36"/>
      <c r="DZ43" s="36"/>
      <c r="EA43" s="36"/>
      <c r="EB43" s="36"/>
      <c r="EC43" s="36"/>
      <c r="ED43" s="36"/>
      <c r="EE43" s="36"/>
      <c r="EF43" s="36"/>
      <c r="EG43" s="36"/>
      <c r="EH43" s="36"/>
      <c r="EI43" s="36"/>
      <c r="EJ43" s="36"/>
      <c r="EK43" s="36"/>
      <c r="EL43" s="36"/>
      <c r="EM43" s="36"/>
      <c r="EN43" s="36"/>
      <c r="EO43" s="36"/>
      <c r="EP43" s="36"/>
      <c r="EQ43" s="36"/>
      <c r="ER43" s="36"/>
      <c r="ES43" s="36"/>
      <c r="ET43" s="36"/>
      <c r="EU43" s="36"/>
      <c r="EV43" s="36"/>
      <c r="EW43" s="36"/>
      <c r="EX43" s="36"/>
      <c r="EY43" s="36"/>
      <c r="EZ43" s="36"/>
      <c r="FA43" s="36"/>
      <c r="FB43" s="36"/>
      <c r="FC43" s="36"/>
      <c r="FD43" s="36"/>
      <c r="FE43" s="36"/>
      <c r="FF43" s="36"/>
      <c r="FG43" s="36"/>
      <c r="FH43" s="36"/>
      <c r="FI43" s="36"/>
      <c r="FJ43" s="36"/>
      <c r="FK43" s="36"/>
      <c r="FL43" s="36"/>
      <c r="FM43" s="36"/>
      <c r="FN43" s="36"/>
      <c r="FO43" s="36"/>
      <c r="FP43" s="36"/>
      <c r="FQ43" s="36"/>
      <c r="FR43" s="36"/>
      <c r="FS43" s="36"/>
      <c r="FT43" s="36"/>
      <c r="FU43" s="36"/>
      <c r="FV43" s="36"/>
      <c r="FW43" s="36"/>
      <c r="FX43" s="36"/>
      <c r="FY43" s="36"/>
      <c r="FZ43" s="36"/>
      <c r="GA43" s="36"/>
      <c r="GB43" s="36"/>
      <c r="GC43" s="36"/>
      <c r="GD43" s="36"/>
      <c r="GE43" s="36"/>
      <c r="GF43" s="36"/>
      <c r="GG43" s="36"/>
      <c r="GH43" s="36"/>
      <c r="GI43" s="36"/>
      <c r="GJ43" s="36"/>
      <c r="GK43" s="36"/>
      <c r="GL43" s="36"/>
      <c r="GM43" s="36"/>
      <c r="GN43" s="36"/>
      <c r="GO43" s="36"/>
      <c r="GP43" s="36"/>
      <c r="GQ43" s="36"/>
      <c r="GR43" s="36"/>
      <c r="GS43" s="36"/>
      <c r="GT43" s="36"/>
      <c r="GU43" s="36"/>
      <c r="GV43" s="36"/>
      <c r="GW43" s="36"/>
      <c r="GX43" s="36"/>
      <c r="GY43" s="36"/>
      <c r="GZ43" s="36"/>
      <c r="HA43" s="36"/>
      <c r="HB43" s="36"/>
      <c r="HC43" s="36"/>
      <c r="HD43" s="36"/>
      <c r="HE43" s="36"/>
      <c r="HF43" s="36"/>
      <c r="HG43" s="36"/>
      <c r="HH43" s="36"/>
      <c r="HI43" s="36"/>
      <c r="HJ43" s="36"/>
      <c r="HK43" s="36"/>
      <c r="HL43" s="36"/>
      <c r="HM43" s="36"/>
      <c r="HN43" s="36"/>
      <c r="HO43" s="36"/>
      <c r="HP43" s="36"/>
      <c r="HQ43" s="36"/>
      <c r="HR43" s="36"/>
      <c r="HS43" s="36"/>
      <c r="HT43" s="36"/>
      <c r="HU43" s="36"/>
      <c r="HV43" s="36"/>
      <c r="HW43" s="36"/>
      <c r="HX43" s="36"/>
      <c r="HY43" s="36"/>
      <c r="HZ43" s="36"/>
      <c r="IA43" s="36"/>
      <c r="IB43" s="36"/>
      <c r="IC43" s="36"/>
      <c r="ID43" s="36"/>
      <c r="IE43" s="36"/>
      <c r="IF43" s="36"/>
      <c r="IG43" s="36"/>
      <c r="IH43" s="36"/>
      <c r="II43" s="36"/>
      <c r="IJ43" s="36"/>
      <c r="IK43" s="27"/>
    </row>
    <row r="44" spans="1:249" s="26" customFormat="1" x14ac:dyDescent="0.2">
      <c r="A44" s="27"/>
      <c r="B44" s="27"/>
      <c r="C44" s="346" t="str">
        <f>[3]KPDV!$B$32</f>
        <v>Tāme sastādīta</v>
      </c>
      <c r="D44" s="123"/>
      <c r="E44" s="278"/>
      <c r="F44" s="278"/>
      <c r="G44" s="345"/>
      <c r="H44" s="345"/>
      <c r="I44" s="27"/>
      <c r="J44" s="27"/>
      <c r="K44" s="27"/>
      <c r="L44" s="27"/>
      <c r="M44" s="27"/>
      <c r="N44" s="27"/>
      <c r="O44" s="27"/>
      <c r="P44" s="27"/>
      <c r="Q44" s="27"/>
      <c r="R44" s="75"/>
      <c r="S44" s="75"/>
      <c r="T44" s="75"/>
      <c r="U44" s="75"/>
      <c r="V44" s="75"/>
      <c r="W44" s="75"/>
      <c r="X44" s="75"/>
      <c r="Y44" s="75"/>
      <c r="Z44" s="75"/>
      <c r="AA44" s="75"/>
      <c r="AB44" s="75"/>
      <c r="AC44" s="75"/>
      <c r="AD44" s="75"/>
      <c r="AE44" s="75"/>
      <c r="AF44" s="75"/>
      <c r="AG44" s="75"/>
      <c r="AH44" s="75"/>
      <c r="AI44" s="75"/>
      <c r="AJ44" s="75"/>
      <c r="AK44" s="75"/>
      <c r="AL44" s="75"/>
      <c r="AM44" s="75"/>
      <c r="AN44" s="75"/>
      <c r="AO44" s="75"/>
      <c r="AP44" s="75"/>
      <c r="AQ44" s="75"/>
      <c r="AR44" s="75"/>
      <c r="AS44" s="75"/>
      <c r="AT44" s="75"/>
      <c r="AU44" s="75"/>
      <c r="AV44" s="75"/>
      <c r="AW44" s="75"/>
      <c r="AX44" s="75"/>
      <c r="AY44" s="75"/>
      <c r="AZ44" s="75"/>
      <c r="BA44" s="75"/>
      <c r="BB44" s="75"/>
      <c r="BC44" s="75"/>
      <c r="BD44" s="75"/>
      <c r="BE44" s="75"/>
      <c r="BF44" s="75"/>
      <c r="BG44" s="75"/>
      <c r="BH44" s="75"/>
      <c r="BI44" s="75"/>
      <c r="BJ44" s="75"/>
      <c r="BK44" s="75"/>
      <c r="BL44" s="75"/>
      <c r="BM44" s="75"/>
      <c r="BN44" s="75"/>
      <c r="BO44" s="75"/>
      <c r="BP44" s="75"/>
      <c r="BQ44" s="75"/>
      <c r="BR44" s="75"/>
      <c r="BS44" s="75"/>
      <c r="BT44" s="75"/>
      <c r="BU44" s="75"/>
      <c r="BV44" s="75"/>
      <c r="BW44" s="75"/>
      <c r="BX44" s="75"/>
      <c r="BY44" s="75"/>
      <c r="BZ44" s="75"/>
      <c r="CA44" s="75"/>
      <c r="CB44" s="75"/>
      <c r="CC44" s="75"/>
      <c r="CD44" s="75"/>
      <c r="CE44" s="75"/>
      <c r="CF44" s="75"/>
      <c r="CG44" s="75"/>
      <c r="CH44" s="75"/>
      <c r="CI44" s="75"/>
      <c r="CJ44" s="75"/>
      <c r="CK44" s="75"/>
      <c r="CL44" s="75"/>
      <c r="CM44" s="75"/>
      <c r="CN44" s="75"/>
      <c r="CO44" s="75"/>
      <c r="CP44" s="75"/>
      <c r="CQ44" s="75"/>
      <c r="CR44" s="75"/>
      <c r="CS44" s="75"/>
      <c r="CT44" s="75"/>
      <c r="CU44" s="75"/>
      <c r="CV44" s="75"/>
      <c r="CW44" s="75"/>
      <c r="CX44" s="75"/>
      <c r="CY44" s="75"/>
      <c r="CZ44" s="75"/>
      <c r="DA44" s="75"/>
      <c r="DB44" s="75"/>
      <c r="DC44" s="75"/>
      <c r="DD44" s="75"/>
      <c r="DE44" s="75"/>
      <c r="DF44" s="75"/>
      <c r="DG44" s="75"/>
      <c r="DH44" s="75"/>
      <c r="DI44" s="75"/>
      <c r="DJ44" s="75"/>
      <c r="DK44" s="75"/>
      <c r="DL44" s="75"/>
      <c r="DM44" s="75"/>
      <c r="DN44" s="75"/>
      <c r="DO44" s="75"/>
      <c r="DP44" s="75"/>
      <c r="DQ44" s="75"/>
      <c r="DR44" s="75"/>
      <c r="DS44" s="75"/>
      <c r="DT44" s="75"/>
      <c r="DU44" s="75"/>
      <c r="DV44" s="75"/>
      <c r="DW44" s="75"/>
      <c r="DX44" s="75"/>
      <c r="DY44" s="75"/>
      <c r="DZ44" s="75"/>
      <c r="EA44" s="75"/>
      <c r="EB44" s="75"/>
      <c r="EC44" s="75"/>
      <c r="ED44" s="75"/>
      <c r="EE44" s="75"/>
      <c r="EF44" s="75"/>
      <c r="EG44" s="75"/>
      <c r="EH44" s="75"/>
      <c r="EI44" s="75"/>
      <c r="EJ44" s="75"/>
      <c r="EK44" s="75"/>
      <c r="EL44" s="75"/>
      <c r="EM44" s="75"/>
      <c r="EN44" s="75"/>
      <c r="EO44" s="75"/>
      <c r="EP44" s="75"/>
      <c r="EQ44" s="75"/>
      <c r="ER44" s="75"/>
      <c r="ES44" s="75"/>
      <c r="ET44" s="75"/>
      <c r="EU44" s="75"/>
      <c r="EV44" s="75"/>
      <c r="EW44" s="75"/>
      <c r="EX44" s="75"/>
      <c r="EY44" s="75"/>
      <c r="EZ44" s="75"/>
      <c r="FA44" s="75"/>
      <c r="FB44" s="75"/>
      <c r="FC44" s="75"/>
      <c r="FD44" s="75"/>
      <c r="FE44" s="75"/>
      <c r="FF44" s="75"/>
      <c r="FG44" s="75"/>
      <c r="FH44" s="75"/>
      <c r="FI44" s="75"/>
      <c r="FJ44" s="75"/>
      <c r="FK44" s="75"/>
      <c r="FL44" s="75"/>
      <c r="FM44" s="75"/>
      <c r="FN44" s="75"/>
      <c r="FO44" s="75"/>
      <c r="FP44" s="75"/>
      <c r="FQ44" s="75"/>
      <c r="FR44" s="75"/>
      <c r="FS44" s="75"/>
      <c r="FT44" s="75"/>
      <c r="FU44" s="75"/>
      <c r="FV44" s="75"/>
      <c r="FW44" s="75"/>
      <c r="FX44" s="75"/>
      <c r="FY44" s="75"/>
      <c r="FZ44" s="75"/>
      <c r="GA44" s="75"/>
      <c r="GB44" s="75"/>
      <c r="GC44" s="75"/>
      <c r="GD44" s="75"/>
      <c r="GE44" s="75"/>
      <c r="GF44" s="75"/>
      <c r="GG44" s="75"/>
      <c r="GH44" s="75"/>
      <c r="GI44" s="75"/>
      <c r="GJ44" s="75"/>
      <c r="GK44" s="75"/>
      <c r="GL44" s="75"/>
      <c r="GM44" s="75"/>
      <c r="GN44" s="75"/>
      <c r="GO44" s="75"/>
      <c r="GP44" s="75"/>
      <c r="GQ44" s="75"/>
      <c r="GR44" s="75"/>
      <c r="GS44" s="75"/>
      <c r="GT44" s="75"/>
      <c r="GU44" s="75"/>
      <c r="GV44" s="75"/>
      <c r="GW44" s="75"/>
      <c r="GX44" s="75"/>
      <c r="GY44" s="75"/>
      <c r="GZ44" s="75"/>
      <c r="HA44" s="75"/>
      <c r="HB44" s="75"/>
      <c r="HC44" s="75"/>
      <c r="HD44" s="75"/>
      <c r="HE44" s="75"/>
      <c r="HF44" s="75"/>
      <c r="HG44" s="75"/>
      <c r="HH44" s="75"/>
      <c r="HI44" s="75"/>
      <c r="HJ44" s="75"/>
      <c r="HK44" s="75"/>
      <c r="HL44" s="75"/>
      <c r="HM44" s="75"/>
      <c r="HN44" s="75"/>
      <c r="HO44" s="75"/>
      <c r="HP44" s="75"/>
      <c r="HQ44" s="75"/>
      <c r="HR44" s="75"/>
      <c r="HS44" s="75"/>
      <c r="HT44" s="75"/>
      <c r="HU44" s="75"/>
      <c r="HV44" s="75"/>
      <c r="HW44" s="75"/>
      <c r="HX44" s="75"/>
      <c r="HY44" s="75"/>
      <c r="HZ44" s="75"/>
      <c r="IA44" s="75"/>
      <c r="IB44" s="75"/>
      <c r="IC44" s="75"/>
      <c r="ID44" s="75"/>
      <c r="IE44" s="75"/>
      <c r="IF44" s="75"/>
      <c r="IG44" s="75"/>
      <c r="IH44" s="75"/>
      <c r="II44" s="75"/>
      <c r="IJ44" s="75"/>
      <c r="IK44" s="75"/>
    </row>
    <row r="45" spans="1:249" s="26" customFormat="1" x14ac:dyDescent="0.2">
      <c r="A45" s="27"/>
      <c r="B45" s="27"/>
      <c r="C45" s="346"/>
      <c r="D45" s="123"/>
      <c r="E45" s="345"/>
      <c r="F45" s="345"/>
      <c r="G45" s="345"/>
      <c r="H45" s="345"/>
      <c r="I45" s="345"/>
      <c r="J45" s="345"/>
      <c r="K45" s="345"/>
      <c r="L45" s="345"/>
      <c r="M45" s="345"/>
      <c r="N45" s="345"/>
      <c r="O45" s="345"/>
      <c r="P45" s="345"/>
      <c r="Q45" s="27"/>
      <c r="R45" s="75"/>
      <c r="S45" s="75"/>
      <c r="T45" s="75"/>
      <c r="U45" s="75"/>
      <c r="V45" s="75"/>
      <c r="W45" s="75"/>
      <c r="X45" s="75"/>
      <c r="Y45" s="75"/>
      <c r="Z45" s="75"/>
      <c r="AA45" s="75"/>
      <c r="AB45" s="75"/>
      <c r="AC45" s="75"/>
      <c r="AD45" s="75"/>
      <c r="AE45" s="75"/>
      <c r="AF45" s="75"/>
      <c r="AG45" s="75"/>
      <c r="AH45" s="75"/>
      <c r="AI45" s="75"/>
      <c r="AJ45" s="75"/>
      <c r="AK45" s="75"/>
      <c r="AL45" s="75"/>
      <c r="AM45" s="75"/>
      <c r="AN45" s="75"/>
      <c r="AO45" s="75"/>
      <c r="AP45" s="75"/>
      <c r="AQ45" s="75"/>
      <c r="AR45" s="75"/>
      <c r="AS45" s="75"/>
      <c r="AT45" s="75"/>
      <c r="AU45" s="75"/>
      <c r="AV45" s="75"/>
      <c r="AW45" s="75"/>
      <c r="AX45" s="75"/>
      <c r="AY45" s="75"/>
      <c r="AZ45" s="75"/>
      <c r="BA45" s="75"/>
      <c r="BB45" s="75"/>
      <c r="BC45" s="75"/>
      <c r="BD45" s="75"/>
      <c r="BE45" s="75"/>
      <c r="BF45" s="75"/>
      <c r="BG45" s="75"/>
      <c r="BH45" s="75"/>
      <c r="BI45" s="75"/>
      <c r="BJ45" s="75"/>
      <c r="BK45" s="75"/>
      <c r="BL45" s="75"/>
      <c r="BM45" s="75"/>
      <c r="BN45" s="75"/>
      <c r="BO45" s="75"/>
      <c r="BP45" s="75"/>
      <c r="BQ45" s="75"/>
      <c r="BR45" s="75"/>
      <c r="BS45" s="75"/>
      <c r="BT45" s="75"/>
      <c r="BU45" s="75"/>
      <c r="BV45" s="75"/>
      <c r="BW45" s="75"/>
      <c r="BX45" s="75"/>
      <c r="BY45" s="75"/>
      <c r="BZ45" s="75"/>
      <c r="CA45" s="75"/>
      <c r="CB45" s="75"/>
      <c r="CC45" s="75"/>
      <c r="CD45" s="75"/>
      <c r="CE45" s="75"/>
      <c r="CF45" s="75"/>
      <c r="CG45" s="75"/>
      <c r="CH45" s="75"/>
      <c r="CI45" s="75"/>
      <c r="CJ45" s="75"/>
      <c r="CK45" s="75"/>
      <c r="CL45" s="75"/>
      <c r="CM45" s="75"/>
      <c r="CN45" s="75"/>
      <c r="CO45" s="75"/>
      <c r="CP45" s="75"/>
      <c r="CQ45" s="75"/>
      <c r="CR45" s="75"/>
      <c r="CS45" s="75"/>
      <c r="CT45" s="75"/>
      <c r="CU45" s="75"/>
      <c r="CV45" s="75"/>
      <c r="CW45" s="75"/>
      <c r="CX45" s="75"/>
      <c r="CY45" s="75"/>
      <c r="CZ45" s="75"/>
      <c r="DA45" s="75"/>
      <c r="DB45" s="75"/>
      <c r="DC45" s="75"/>
      <c r="DD45" s="75"/>
      <c r="DE45" s="75"/>
      <c r="DF45" s="75"/>
      <c r="DG45" s="75"/>
      <c r="DH45" s="75"/>
      <c r="DI45" s="75"/>
      <c r="DJ45" s="75"/>
      <c r="DK45" s="75"/>
      <c r="DL45" s="75"/>
      <c r="DM45" s="75"/>
      <c r="DN45" s="75"/>
      <c r="DO45" s="75"/>
      <c r="DP45" s="75"/>
      <c r="DQ45" s="75"/>
      <c r="DR45" s="75"/>
      <c r="DS45" s="75"/>
      <c r="DT45" s="75"/>
      <c r="DU45" s="75"/>
      <c r="DV45" s="75"/>
      <c r="DW45" s="75"/>
      <c r="DX45" s="75"/>
      <c r="DY45" s="75"/>
      <c r="DZ45" s="75"/>
      <c r="EA45" s="75"/>
      <c r="EB45" s="75"/>
      <c r="EC45" s="75"/>
      <c r="ED45" s="75"/>
      <c r="EE45" s="75"/>
      <c r="EF45" s="75"/>
      <c r="EG45" s="75"/>
      <c r="EH45" s="75"/>
      <c r="EI45" s="75"/>
      <c r="EJ45" s="75"/>
      <c r="EK45" s="75"/>
      <c r="EL45" s="75"/>
      <c r="EM45" s="75"/>
      <c r="EN45" s="75"/>
      <c r="EO45" s="75"/>
      <c r="EP45" s="75"/>
      <c r="EQ45" s="75"/>
      <c r="ER45" s="75"/>
      <c r="ES45" s="75"/>
      <c r="ET45" s="75"/>
      <c r="EU45" s="75"/>
      <c r="EV45" s="75"/>
      <c r="EW45" s="75"/>
      <c r="EX45" s="75"/>
      <c r="EY45" s="75"/>
      <c r="EZ45" s="75"/>
      <c r="FA45" s="75"/>
      <c r="FB45" s="75"/>
      <c r="FC45" s="75"/>
      <c r="FD45" s="75"/>
      <c r="FE45" s="75"/>
      <c r="FF45" s="75"/>
      <c r="FG45" s="75"/>
      <c r="FH45" s="75"/>
      <c r="FI45" s="75"/>
      <c r="FJ45" s="75"/>
      <c r="FK45" s="75"/>
      <c r="FL45" s="75"/>
      <c r="FM45" s="75"/>
      <c r="FN45" s="75"/>
      <c r="FO45" s="75"/>
      <c r="FP45" s="75"/>
      <c r="FQ45" s="75"/>
      <c r="FR45" s="75"/>
      <c r="FS45" s="75"/>
      <c r="FT45" s="75"/>
      <c r="FU45" s="75"/>
      <c r="FV45" s="75"/>
      <c r="FW45" s="75"/>
      <c r="FX45" s="75"/>
      <c r="FY45" s="75"/>
      <c r="FZ45" s="75"/>
      <c r="GA45" s="75"/>
      <c r="GB45" s="75"/>
      <c r="GC45" s="75"/>
      <c r="GD45" s="75"/>
      <c r="GE45" s="75"/>
      <c r="GF45" s="75"/>
      <c r="GG45" s="75"/>
      <c r="GH45" s="75"/>
      <c r="GI45" s="75"/>
      <c r="GJ45" s="75"/>
      <c r="GK45" s="75"/>
      <c r="GL45" s="75"/>
      <c r="GM45" s="75"/>
      <c r="GN45" s="75"/>
      <c r="GO45" s="75"/>
      <c r="GP45" s="75"/>
      <c r="GQ45" s="75"/>
      <c r="GR45" s="75"/>
      <c r="GS45" s="75"/>
      <c r="GT45" s="75"/>
      <c r="GU45" s="75"/>
      <c r="GV45" s="75"/>
      <c r="GW45" s="75"/>
      <c r="GX45" s="75"/>
      <c r="GY45" s="75"/>
      <c r="GZ45" s="75"/>
      <c r="HA45" s="75"/>
      <c r="HB45" s="75"/>
      <c r="HC45" s="75"/>
      <c r="HD45" s="75"/>
      <c r="HE45" s="75"/>
      <c r="HF45" s="75"/>
      <c r="HG45" s="75"/>
      <c r="HH45" s="75"/>
      <c r="HI45" s="75"/>
      <c r="HJ45" s="75"/>
      <c r="HK45" s="75"/>
      <c r="HL45" s="75"/>
      <c r="HM45" s="75"/>
      <c r="HN45" s="75"/>
      <c r="HO45" s="75"/>
      <c r="HP45" s="75"/>
      <c r="HQ45" s="75"/>
      <c r="HR45" s="75"/>
      <c r="HS45" s="75"/>
      <c r="HT45" s="75"/>
      <c r="HU45" s="75"/>
      <c r="HV45" s="75"/>
      <c r="HW45" s="75"/>
      <c r="HX45" s="75"/>
      <c r="HY45" s="75"/>
      <c r="HZ45" s="75"/>
      <c r="IA45" s="75"/>
      <c r="IB45" s="75"/>
      <c r="IC45" s="75"/>
      <c r="ID45" s="75"/>
      <c r="IE45" s="75"/>
      <c r="IF45" s="75"/>
      <c r="IG45" s="75"/>
      <c r="IH45" s="75"/>
      <c r="II45" s="75"/>
      <c r="IJ45" s="75"/>
      <c r="IK45" s="75"/>
    </row>
    <row r="46" spans="1:249" x14ac:dyDescent="0.2">
      <c r="C46" s="346" t="str">
        <f>[3]KPDV!$B$34</f>
        <v>Pārbaudīja:</v>
      </c>
      <c r="D46" s="347"/>
      <c r="E46" s="348"/>
      <c r="F46" s="348"/>
      <c r="G46" s="123"/>
      <c r="H46" s="123"/>
      <c r="I46" s="123"/>
      <c r="J46" s="123"/>
      <c r="K46" s="123"/>
      <c r="L46" s="123"/>
      <c r="M46" s="123"/>
      <c r="N46" s="123"/>
      <c r="O46" s="123"/>
      <c r="P46" s="123"/>
    </row>
    <row r="47" spans="1:249" x14ac:dyDescent="0.2">
      <c r="C47" s="346" t="str">
        <f>[3]KPDV!$B$35</f>
        <v>Sertifikāta Nr.:</v>
      </c>
      <c r="D47" s="347"/>
      <c r="E47" s="349"/>
      <c r="F47" s="349"/>
      <c r="G47" s="123"/>
      <c r="H47" s="123"/>
      <c r="I47" s="123"/>
      <c r="J47" s="123"/>
      <c r="K47" s="123"/>
      <c r="L47" s="123"/>
      <c r="M47" s="350"/>
      <c r="N47" s="123"/>
      <c r="O47" s="350"/>
      <c r="P47" s="123"/>
    </row>
    <row r="48" spans="1:249" x14ac:dyDescent="0.2">
      <c r="I48" s="351"/>
      <c r="J48" s="267"/>
      <c r="K48" s="267"/>
      <c r="O48" s="267"/>
      <c r="P48" s="267"/>
    </row>
    <row r="49" spans="2:17" ht="12.75" x14ac:dyDescent="0.2">
      <c r="B49" s="352" t="s">
        <v>348</v>
      </c>
      <c r="C49" s="353"/>
      <c r="D49" s="354"/>
      <c r="E49" s="354"/>
      <c r="F49" s="354"/>
      <c r="G49" s="355"/>
      <c r="H49" s="354"/>
      <c r="I49" s="354"/>
      <c r="J49" s="354"/>
      <c r="K49" s="354"/>
      <c r="L49" s="354"/>
      <c r="M49" s="354"/>
      <c r="N49" s="354"/>
      <c r="O49" s="354"/>
      <c r="P49" s="354"/>
      <c r="Q49" s="354"/>
    </row>
    <row r="50" spans="2:17" x14ac:dyDescent="0.2">
      <c r="B50" s="374" t="s">
        <v>349</v>
      </c>
      <c r="C50" s="374"/>
      <c r="D50" s="374"/>
      <c r="E50" s="374"/>
      <c r="F50" s="374"/>
      <c r="G50" s="374"/>
      <c r="H50" s="374"/>
      <c r="I50" s="374"/>
      <c r="J50" s="374"/>
      <c r="K50" s="374"/>
      <c r="L50" s="374"/>
      <c r="M50" s="374"/>
      <c r="N50" s="374"/>
      <c r="O50" s="374"/>
      <c r="P50" s="374"/>
      <c r="Q50" s="374"/>
    </row>
    <row r="51" spans="2:17" x14ac:dyDescent="0.2">
      <c r="B51" s="374"/>
      <c r="C51" s="374"/>
      <c r="D51" s="374"/>
      <c r="E51" s="374"/>
      <c r="F51" s="374"/>
      <c r="G51" s="374"/>
      <c r="H51" s="374"/>
      <c r="I51" s="374"/>
      <c r="J51" s="374"/>
      <c r="K51" s="374"/>
      <c r="L51" s="374"/>
      <c r="M51" s="374"/>
      <c r="N51" s="374"/>
      <c r="O51" s="374"/>
      <c r="P51" s="374"/>
      <c r="Q51" s="374"/>
    </row>
    <row r="52" spans="2:17" x14ac:dyDescent="0.2">
      <c r="B52" s="374"/>
      <c r="C52" s="374"/>
      <c r="D52" s="374"/>
      <c r="E52" s="374"/>
      <c r="F52" s="374"/>
      <c r="G52" s="374"/>
      <c r="H52" s="374"/>
      <c r="I52" s="374"/>
      <c r="J52" s="374"/>
      <c r="K52" s="374"/>
      <c r="L52" s="374"/>
      <c r="M52" s="374"/>
      <c r="N52" s="374"/>
      <c r="O52" s="374"/>
      <c r="P52" s="374"/>
      <c r="Q52" s="374"/>
    </row>
  </sheetData>
  <sheetProtection selectLockedCells="1" selectUnlockedCells="1"/>
  <autoFilter ref="A12:Q40" xr:uid="{00000000-0009-0000-0000-000007000000}"/>
  <mergeCells count="13">
    <mergeCell ref="B50:Q52"/>
    <mergeCell ref="G10:L10"/>
    <mergeCell ref="M10:Q10"/>
    <mergeCell ref="A1:G1"/>
    <mergeCell ref="A3:H3"/>
    <mergeCell ref="A4:H4"/>
    <mergeCell ref="A8:D8"/>
    <mergeCell ref="G8:J8"/>
    <mergeCell ref="A10:A11"/>
    <mergeCell ref="B10:B11"/>
    <mergeCell ref="C10:C11"/>
    <mergeCell ref="D10:D11"/>
    <mergeCell ref="E10:E11"/>
  </mergeCells>
  <pageMargins left="0.39374999999999999" right="0" top="0.59027777777777779" bottom="0.39374999999999999" header="0.51180555555555551" footer="0.51180555555555551"/>
  <pageSetup paperSize="9" firstPageNumber="0" orientation="landscape" horizontalDpi="300" verticalDpi="300" r:id="rId1"/>
  <headerFooter alignWithMargins="0"/>
  <rowBreaks count="2" manualBreakCount="2">
    <brk id="25" max="16383" man="1"/>
    <brk id="40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2D050"/>
  </sheetPr>
  <dimension ref="A1:IL81"/>
  <sheetViews>
    <sheetView tabSelected="1" view="pageBreakPreview" topLeftCell="A8" zoomScale="85" zoomScaleNormal="85" zoomScaleSheetLayoutView="85" workbookViewId="0">
      <selection activeCell="D24" sqref="D24"/>
    </sheetView>
  </sheetViews>
  <sheetFormatPr defaultColWidth="11.5703125" defaultRowHeight="11.25" x14ac:dyDescent="0.2"/>
  <cols>
    <col min="1" max="1" width="4.5703125" style="27" customWidth="1"/>
    <col min="2" max="2" width="5.140625" style="27" customWidth="1"/>
    <col min="3" max="3" width="33.140625" style="151" customWidth="1"/>
    <col min="4" max="4" width="6.42578125" style="92" customWidth="1"/>
    <col min="5" max="5" width="7.85546875" style="92" customWidth="1"/>
    <col min="6" max="6" width="5.5703125" style="27" hidden="1" customWidth="1"/>
    <col min="7" max="7" width="9.140625" style="27" customWidth="1"/>
    <col min="8" max="13" width="7" style="27" customWidth="1"/>
    <col min="14" max="17" width="8" style="27" customWidth="1"/>
    <col min="18" max="16384" width="11.5703125" style="27"/>
  </cols>
  <sheetData>
    <row r="1" spans="1:17" x14ac:dyDescent="0.2">
      <c r="A1" s="379" t="s">
        <v>11</v>
      </c>
      <c r="B1" s="379"/>
      <c r="C1" s="379"/>
      <c r="D1" s="379"/>
      <c r="E1" s="379"/>
      <c r="F1" s="379"/>
      <c r="G1" s="379"/>
      <c r="H1" s="26">
        <f>KPDV!A21</f>
        <v>7</v>
      </c>
      <c r="I1" s="26"/>
      <c r="J1" s="26"/>
      <c r="K1" s="26"/>
      <c r="L1" s="26"/>
      <c r="M1" s="26"/>
      <c r="N1" s="26"/>
      <c r="O1" s="26"/>
      <c r="P1" s="26"/>
      <c r="Q1" s="26"/>
    </row>
    <row r="2" spans="1:17" x14ac:dyDescent="0.2">
      <c r="A2" s="28"/>
      <c r="B2" s="28"/>
      <c r="C2" s="29" t="s">
        <v>71</v>
      </c>
      <c r="D2" s="28"/>
      <c r="E2" s="28"/>
      <c r="F2" s="28"/>
      <c r="G2" s="28"/>
      <c r="H2" s="28"/>
      <c r="I2" s="26"/>
      <c r="J2" s="26"/>
      <c r="K2" s="26"/>
      <c r="L2" s="26"/>
      <c r="M2" s="26"/>
      <c r="N2" s="26"/>
      <c r="O2" s="26"/>
      <c r="P2" s="26"/>
      <c r="Q2" s="26"/>
    </row>
    <row r="3" spans="1:17" x14ac:dyDescent="0.2">
      <c r="A3" s="364" t="str">
        <f>KPDV!A5</f>
        <v>Būves nosaukums: Daudzdzīvokļu dzīvojamā ēka</v>
      </c>
      <c r="B3" s="364"/>
      <c r="C3" s="364"/>
      <c r="D3" s="364"/>
      <c r="E3" s="364"/>
      <c r="F3" s="364"/>
      <c r="G3" s="364"/>
      <c r="H3" s="364"/>
      <c r="I3" s="30"/>
      <c r="J3" s="30"/>
      <c r="K3" s="30"/>
      <c r="L3" s="30"/>
      <c r="M3" s="31"/>
      <c r="N3" s="31"/>
      <c r="O3" s="31"/>
      <c r="P3" s="31"/>
      <c r="Q3" s="26"/>
    </row>
    <row r="4" spans="1:17" x14ac:dyDescent="0.2">
      <c r="A4" s="364" t="str">
        <f>KPDV!A6</f>
        <v>Objekta nosaukums: Dzīvojamās ēkas fasādes vienkāršota atjaunošana</v>
      </c>
      <c r="B4" s="364"/>
      <c r="C4" s="364"/>
      <c r="D4" s="364"/>
      <c r="E4" s="364"/>
      <c r="F4" s="364"/>
      <c r="G4" s="364"/>
      <c r="H4" s="364"/>
      <c r="I4" s="32"/>
      <c r="J4" s="32"/>
      <c r="K4" s="31"/>
      <c r="L4" s="31"/>
      <c r="M4" s="31"/>
      <c r="N4" s="31"/>
      <c r="O4" s="31"/>
      <c r="P4" s="31"/>
      <c r="Q4" s="26"/>
    </row>
    <row r="5" spans="1:17" x14ac:dyDescent="0.2">
      <c r="A5" s="33" t="str">
        <f>KPDV!A7</f>
        <v>Objekta adrese: Raiņa iela 18/20, Liepāja</v>
      </c>
      <c r="B5" s="33"/>
      <c r="C5" s="33"/>
      <c r="D5" s="33"/>
      <c r="E5" s="34"/>
      <c r="F5" s="34"/>
      <c r="G5" s="33"/>
      <c r="H5" s="33"/>
      <c r="I5" s="32"/>
      <c r="J5" s="32"/>
      <c r="K5" s="31"/>
      <c r="L5" s="31"/>
      <c r="M5" s="31"/>
      <c r="N5" s="31"/>
      <c r="O5" s="31"/>
      <c r="P5" s="31"/>
      <c r="Q5" s="26"/>
    </row>
    <row r="6" spans="1:17" x14ac:dyDescent="0.2">
      <c r="A6" s="33" t="str">
        <f>KPDV!A8</f>
        <v>Pasūtījuma Nr.: EA-78-16</v>
      </c>
      <c r="B6" s="33"/>
      <c r="C6" s="33"/>
      <c r="D6" s="33"/>
      <c r="E6" s="33"/>
      <c r="F6" s="33"/>
      <c r="G6" s="33"/>
      <c r="H6" s="33"/>
      <c r="I6" s="32"/>
      <c r="J6" s="32"/>
      <c r="K6" s="31"/>
      <c r="L6" s="31"/>
      <c r="M6" s="31"/>
      <c r="N6" s="31"/>
      <c r="O6" s="31"/>
      <c r="P6" s="31"/>
      <c r="Q6" s="26"/>
    </row>
    <row r="7" spans="1:17" x14ac:dyDescent="0.2">
      <c r="A7" s="33"/>
      <c r="B7" s="33"/>
      <c r="C7" s="33"/>
      <c r="D7" s="33"/>
      <c r="E7" s="33"/>
      <c r="F7" s="33"/>
      <c r="G7" s="33"/>
      <c r="H7" s="33"/>
      <c r="I7" s="32"/>
      <c r="J7" s="32"/>
      <c r="K7" s="31"/>
      <c r="L7" s="31"/>
      <c r="M7" s="31"/>
      <c r="N7" s="31"/>
      <c r="O7" s="31"/>
      <c r="P7" s="31"/>
      <c r="Q7" s="26"/>
    </row>
    <row r="8" spans="1:17" x14ac:dyDescent="0.2">
      <c r="A8" s="380" t="s">
        <v>341</v>
      </c>
      <c r="B8" s="380"/>
      <c r="C8" s="380"/>
      <c r="D8" s="380"/>
      <c r="E8" s="35" t="s">
        <v>13</v>
      </c>
      <c r="F8" s="26"/>
      <c r="G8" s="381" t="s">
        <v>14</v>
      </c>
      <c r="H8" s="381"/>
      <c r="I8" s="381"/>
      <c r="J8" s="381"/>
      <c r="K8" s="36"/>
      <c r="L8" s="36"/>
      <c r="M8" s="36"/>
      <c r="N8" s="36" t="s">
        <v>15</v>
      </c>
      <c r="O8" s="36"/>
      <c r="P8" s="37">
        <f>Q71</f>
        <v>0</v>
      </c>
      <c r="Q8" s="21" t="s">
        <v>16</v>
      </c>
    </row>
    <row r="9" spans="1:17" x14ac:dyDescent="0.2">
      <c r="B9" s="38"/>
      <c r="C9" s="29"/>
      <c r="D9" s="35"/>
      <c r="E9" s="35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27" t="str">
        <f>dat</f>
        <v>Tāme sastādīta .gada</v>
      </c>
    </row>
    <row r="10" spans="1:17" ht="11.25" customHeight="1" x14ac:dyDescent="0.2">
      <c r="A10" s="376" t="s">
        <v>17</v>
      </c>
      <c r="B10" s="376" t="s">
        <v>18</v>
      </c>
      <c r="C10" s="393" t="s">
        <v>19</v>
      </c>
      <c r="D10" s="378" t="s">
        <v>20</v>
      </c>
      <c r="E10" s="376" t="s">
        <v>21</v>
      </c>
      <c r="F10" s="39"/>
      <c r="G10" s="375" t="s">
        <v>22</v>
      </c>
      <c r="H10" s="375"/>
      <c r="I10" s="375"/>
      <c r="J10" s="375"/>
      <c r="K10" s="375"/>
      <c r="L10" s="375"/>
      <c r="M10" s="375" t="s">
        <v>23</v>
      </c>
      <c r="N10" s="375"/>
      <c r="O10" s="375"/>
      <c r="P10" s="375"/>
      <c r="Q10" s="375"/>
    </row>
    <row r="11" spans="1:17" ht="66.75" x14ac:dyDescent="0.2">
      <c r="A11" s="376"/>
      <c r="B11" s="376"/>
      <c r="C11" s="393"/>
      <c r="D11" s="378"/>
      <c r="E11" s="376"/>
      <c r="F11" s="39"/>
      <c r="G11" s="328" t="s">
        <v>342</v>
      </c>
      <c r="H11" s="329" t="s">
        <v>343</v>
      </c>
      <c r="I11" s="329" t="s">
        <v>344</v>
      </c>
      <c r="J11" s="329" t="s">
        <v>345</v>
      </c>
      <c r="K11" s="329" t="s">
        <v>346</v>
      </c>
      <c r="L11" s="330" t="s">
        <v>333</v>
      </c>
      <c r="M11" s="328" t="s">
        <v>24</v>
      </c>
      <c r="N11" s="329" t="s">
        <v>344</v>
      </c>
      <c r="O11" s="329" t="s">
        <v>345</v>
      </c>
      <c r="P11" s="329" t="s">
        <v>346</v>
      </c>
      <c r="Q11" s="330" t="s">
        <v>347</v>
      </c>
    </row>
    <row r="12" spans="1:17" x14ac:dyDescent="0.2">
      <c r="A12" s="81">
        <v>1</v>
      </c>
      <c r="B12" s="81">
        <f>A12+1</f>
        <v>2</v>
      </c>
      <c r="C12" s="136">
        <f>B12+1</f>
        <v>3</v>
      </c>
      <c r="D12" s="81">
        <f>C12+1</f>
        <v>4</v>
      </c>
      <c r="E12" s="81">
        <f>D12+1</f>
        <v>5</v>
      </c>
      <c r="F12" s="137"/>
      <c r="G12" s="81">
        <f>E12+1</f>
        <v>6</v>
      </c>
      <c r="H12" s="81">
        <f t="shared" ref="H12:Q12" si="0">G12+1</f>
        <v>7</v>
      </c>
      <c r="I12" s="81">
        <f t="shared" si="0"/>
        <v>8</v>
      </c>
      <c r="J12" s="81">
        <f t="shared" si="0"/>
        <v>9</v>
      </c>
      <c r="K12" s="81">
        <f t="shared" si="0"/>
        <v>10</v>
      </c>
      <c r="L12" s="81">
        <f t="shared" si="0"/>
        <v>11</v>
      </c>
      <c r="M12" s="81">
        <f t="shared" si="0"/>
        <v>12</v>
      </c>
      <c r="N12" s="81">
        <f t="shared" si="0"/>
        <v>13</v>
      </c>
      <c r="O12" s="81">
        <f t="shared" si="0"/>
        <v>14</v>
      </c>
      <c r="P12" s="81">
        <f t="shared" si="0"/>
        <v>15</v>
      </c>
      <c r="Q12" s="81">
        <f t="shared" si="0"/>
        <v>16</v>
      </c>
    </row>
    <row r="13" spans="1:17" x14ac:dyDescent="0.2">
      <c r="A13" s="47">
        <f>IF(COUNTBLANK(B13)=1," ",COUNTA($B$13:B13))</f>
        <v>1</v>
      </c>
      <c r="B13" s="48" t="s">
        <v>25</v>
      </c>
      <c r="C13" s="134" t="s">
        <v>240</v>
      </c>
      <c r="D13" s="138" t="s">
        <v>27</v>
      </c>
      <c r="E13" s="135">
        <f>6*11</f>
        <v>66</v>
      </c>
      <c r="F13" s="137"/>
      <c r="G13" s="71"/>
      <c r="H13" s="57"/>
      <c r="I13" s="71"/>
      <c r="J13" s="71"/>
      <c r="K13" s="71"/>
      <c r="L13" s="131"/>
      <c r="M13" s="132"/>
      <c r="N13" s="132"/>
      <c r="O13" s="132"/>
      <c r="P13" s="132"/>
      <c r="Q13" s="132"/>
    </row>
    <row r="14" spans="1:17" x14ac:dyDescent="0.2">
      <c r="A14" s="47">
        <f>IF(COUNTBLANK(B14)=1," ",COUNTA($B$13:B14))</f>
        <v>2</v>
      </c>
      <c r="B14" s="48" t="s">
        <v>25</v>
      </c>
      <c r="C14" s="134" t="s">
        <v>241</v>
      </c>
      <c r="D14" s="135" t="s">
        <v>27</v>
      </c>
      <c r="E14" s="135">
        <f>2*38</f>
        <v>76</v>
      </c>
      <c r="F14" s="135"/>
      <c r="G14" s="71"/>
      <c r="H14" s="57"/>
      <c r="I14" s="71"/>
      <c r="J14" s="71"/>
      <c r="K14" s="71"/>
      <c r="L14" s="131"/>
      <c r="M14" s="132"/>
      <c r="N14" s="132"/>
      <c r="O14" s="132"/>
      <c r="P14" s="132"/>
      <c r="Q14" s="132"/>
    </row>
    <row r="15" spans="1:17" ht="22.5" x14ac:dyDescent="0.2">
      <c r="A15" s="47">
        <f>IF(COUNTBLANK(B15)=1," ",COUNTA($B$13:B15))</f>
        <v>3</v>
      </c>
      <c r="B15" s="48" t="s">
        <v>25</v>
      </c>
      <c r="C15" s="134" t="s">
        <v>242</v>
      </c>
      <c r="D15" s="135" t="s">
        <v>27</v>
      </c>
      <c r="E15" s="135">
        <f>E13</f>
        <v>66</v>
      </c>
      <c r="F15" s="130">
        <v>2</v>
      </c>
      <c r="G15" s="121"/>
      <c r="H15" s="57"/>
      <c r="I15" s="71"/>
      <c r="J15" s="121"/>
      <c r="K15" s="139"/>
      <c r="L15" s="131"/>
      <c r="M15" s="132"/>
      <c r="N15" s="132"/>
      <c r="O15" s="132"/>
      <c r="P15" s="132"/>
      <c r="Q15" s="132"/>
    </row>
    <row r="16" spans="1:17" ht="22.5" x14ac:dyDescent="0.2">
      <c r="A16" s="47">
        <f>IF(COUNTBLANK(B16)=1," ",COUNTA($B$13:B16))</f>
        <v>4</v>
      </c>
      <c r="B16" s="48" t="s">
        <v>25</v>
      </c>
      <c r="C16" s="134" t="s">
        <v>243</v>
      </c>
      <c r="D16" s="135" t="s">
        <v>27</v>
      </c>
      <c r="E16" s="135">
        <f>E14</f>
        <v>76</v>
      </c>
      <c r="F16" s="130">
        <v>4</v>
      </c>
      <c r="G16" s="121"/>
      <c r="H16" s="57"/>
      <c r="I16" s="71"/>
      <c r="J16" s="121"/>
      <c r="K16" s="139"/>
      <c r="L16" s="131"/>
      <c r="M16" s="132"/>
      <c r="N16" s="132"/>
      <c r="O16" s="132"/>
      <c r="P16" s="132"/>
      <c r="Q16" s="132"/>
    </row>
    <row r="17" spans="1:19" ht="33.75" x14ac:dyDescent="0.2">
      <c r="A17" s="47">
        <f>IF(COUNTBLANK(B17)=1," ",COUNTA($B$13:B17))</f>
        <v>5</v>
      </c>
      <c r="B17" s="48" t="s">
        <v>25</v>
      </c>
      <c r="C17" s="134" t="s">
        <v>369</v>
      </c>
      <c r="D17" s="135" t="s">
        <v>27</v>
      </c>
      <c r="E17" s="135">
        <v>532</v>
      </c>
      <c r="F17" s="130">
        <v>1.1000000000000001</v>
      </c>
      <c r="G17" s="121"/>
      <c r="H17" s="57"/>
      <c r="I17" s="71"/>
      <c r="J17" s="121"/>
      <c r="K17" s="139"/>
      <c r="L17" s="131"/>
      <c r="M17" s="132"/>
      <c r="N17" s="132"/>
      <c r="O17" s="132"/>
      <c r="P17" s="132"/>
      <c r="Q17" s="132"/>
    </row>
    <row r="18" spans="1:19" x14ac:dyDescent="0.2">
      <c r="A18" s="47"/>
      <c r="B18" s="48"/>
      <c r="C18" s="129" t="s">
        <v>72</v>
      </c>
      <c r="D18" s="130" t="s">
        <v>59</v>
      </c>
      <c r="E18" s="130">
        <f>E17*0.02*0.05</f>
        <v>0.53200000000000003</v>
      </c>
      <c r="F18" s="130"/>
      <c r="G18" s="81"/>
      <c r="H18" s="81"/>
      <c r="I18" s="81"/>
      <c r="J18" s="81"/>
      <c r="K18" s="81"/>
      <c r="L18" s="131"/>
      <c r="M18" s="132"/>
      <c r="N18" s="132"/>
      <c r="O18" s="132"/>
      <c r="P18" s="132"/>
      <c r="Q18" s="132"/>
    </row>
    <row r="19" spans="1:19" x14ac:dyDescent="0.2">
      <c r="A19" s="47"/>
      <c r="B19" s="48"/>
      <c r="C19" s="129" t="s">
        <v>73</v>
      </c>
      <c r="D19" s="130" t="s">
        <v>41</v>
      </c>
      <c r="E19" s="130">
        <f>E18*F19</f>
        <v>18.62</v>
      </c>
      <c r="F19" s="130">
        <v>35</v>
      </c>
      <c r="G19" s="81"/>
      <c r="H19" s="81"/>
      <c r="I19" s="81"/>
      <c r="J19" s="81"/>
      <c r="K19" s="81"/>
      <c r="L19" s="131"/>
      <c r="M19" s="132"/>
      <c r="N19" s="132"/>
      <c r="O19" s="132"/>
      <c r="P19" s="132"/>
      <c r="Q19" s="132"/>
    </row>
    <row r="20" spans="1:19" x14ac:dyDescent="0.2">
      <c r="A20" s="47">
        <f>IF(COUNTBLANK(B20)=1," ",COUNTA($B$13:B20))</f>
        <v>6</v>
      </c>
      <c r="B20" s="48" t="s">
        <v>25</v>
      </c>
      <c r="C20" s="134" t="s">
        <v>147</v>
      </c>
      <c r="D20" s="135" t="s">
        <v>32</v>
      </c>
      <c r="E20" s="135">
        <v>532</v>
      </c>
      <c r="F20" s="130">
        <v>1.1000000000000001</v>
      </c>
      <c r="G20" s="121"/>
      <c r="H20" s="57"/>
      <c r="I20" s="71"/>
      <c r="J20" s="121"/>
      <c r="K20" s="139"/>
      <c r="L20" s="131"/>
      <c r="M20" s="132"/>
      <c r="N20" s="132"/>
      <c r="O20" s="132"/>
      <c r="P20" s="132"/>
      <c r="Q20" s="132"/>
    </row>
    <row r="21" spans="1:19" ht="45" x14ac:dyDescent="0.2">
      <c r="A21" s="47">
        <f>IF(COUNTBLANK(B21)=1," ",COUNTA($B$13:B21))</f>
        <v>7</v>
      </c>
      <c r="B21" s="48" t="s">
        <v>25</v>
      </c>
      <c r="C21" s="134" t="s">
        <v>245</v>
      </c>
      <c r="D21" s="135" t="s">
        <v>27</v>
      </c>
      <c r="E21" s="135">
        <v>532</v>
      </c>
      <c r="F21" s="130"/>
      <c r="G21" s="121"/>
      <c r="H21" s="57"/>
      <c r="I21" s="71"/>
      <c r="J21" s="121"/>
      <c r="K21" s="139"/>
      <c r="L21" s="131"/>
      <c r="M21" s="132"/>
      <c r="N21" s="132"/>
      <c r="O21" s="132"/>
      <c r="P21" s="132"/>
      <c r="Q21" s="132"/>
    </row>
    <row r="22" spans="1:19" x14ac:dyDescent="0.2">
      <c r="A22" s="47"/>
      <c r="B22" s="48"/>
      <c r="C22" s="129" t="s">
        <v>72</v>
      </c>
      <c r="D22" s="130" t="s">
        <v>59</v>
      </c>
      <c r="E22" s="130">
        <f>E21*0.02*0.05</f>
        <v>0.53200000000000003</v>
      </c>
      <c r="F22" s="130"/>
      <c r="G22" s="81"/>
      <c r="H22" s="81"/>
      <c r="I22" s="81"/>
      <c r="J22" s="81"/>
      <c r="K22" s="81"/>
      <c r="L22" s="131"/>
      <c r="M22" s="132"/>
      <c r="N22" s="132"/>
      <c r="O22" s="132"/>
      <c r="P22" s="132"/>
      <c r="Q22" s="132"/>
    </row>
    <row r="23" spans="1:19" x14ac:dyDescent="0.2">
      <c r="A23" s="47"/>
      <c r="B23" s="48"/>
      <c r="C23" s="129" t="s">
        <v>73</v>
      </c>
      <c r="D23" s="130" t="s">
        <v>41</v>
      </c>
      <c r="E23" s="130">
        <f>E22*F23</f>
        <v>18.62</v>
      </c>
      <c r="F23" s="130">
        <v>35</v>
      </c>
      <c r="G23" s="81"/>
      <c r="H23" s="81"/>
      <c r="I23" s="81"/>
      <c r="J23" s="81"/>
      <c r="K23" s="81"/>
      <c r="L23" s="131"/>
      <c r="M23" s="132"/>
      <c r="N23" s="132"/>
      <c r="O23" s="132"/>
      <c r="P23" s="132"/>
      <c r="Q23" s="132"/>
    </row>
    <row r="24" spans="1:19" ht="45" x14ac:dyDescent="0.2">
      <c r="A24" s="47">
        <f>IF(COUNTBLANK(B24)=1," ",COUNTA($B$13:B24))</f>
        <v>8</v>
      </c>
      <c r="B24" s="48" t="s">
        <v>25</v>
      </c>
      <c r="C24" s="408" t="s">
        <v>401</v>
      </c>
      <c r="D24" s="135" t="s">
        <v>27</v>
      </c>
      <c r="E24" s="410">
        <v>2672</v>
      </c>
      <c r="F24" s="130">
        <v>1.1000000000000001</v>
      </c>
      <c r="G24" s="121"/>
      <c r="H24" s="57"/>
      <c r="I24" s="71"/>
      <c r="J24" s="121"/>
      <c r="K24" s="139"/>
      <c r="L24" s="131"/>
      <c r="M24" s="132"/>
      <c r="N24" s="132"/>
      <c r="O24" s="132"/>
      <c r="P24" s="132"/>
      <c r="Q24" s="132"/>
    </row>
    <row r="25" spans="1:19" x14ac:dyDescent="0.2">
      <c r="A25" s="47"/>
      <c r="B25" s="48"/>
      <c r="C25" s="129" t="s">
        <v>72</v>
      </c>
      <c r="D25" s="130" t="s">
        <v>59</v>
      </c>
      <c r="E25" s="409">
        <f>E24*0.032*0.1*1.1</f>
        <v>9.4054400000000022</v>
      </c>
      <c r="F25" s="130"/>
      <c r="G25" s="81"/>
      <c r="H25" s="81"/>
      <c r="I25" s="81"/>
      <c r="J25" s="81"/>
      <c r="K25" s="81"/>
      <c r="L25" s="131"/>
      <c r="M25" s="132"/>
      <c r="N25" s="132"/>
      <c r="O25" s="132"/>
      <c r="P25" s="132"/>
      <c r="Q25" s="132"/>
    </row>
    <row r="26" spans="1:19" x14ac:dyDescent="0.2">
      <c r="A26" s="47"/>
      <c r="B26" s="48"/>
      <c r="C26" s="129" t="s">
        <v>73</v>
      </c>
      <c r="D26" s="130" t="s">
        <v>41</v>
      </c>
      <c r="E26" s="409">
        <f>E25*F26</f>
        <v>141.08160000000004</v>
      </c>
      <c r="F26" s="130">
        <v>15</v>
      </c>
      <c r="G26" s="81"/>
      <c r="H26" s="81"/>
      <c r="I26" s="81"/>
      <c r="J26" s="81"/>
      <c r="K26" s="81"/>
      <c r="L26" s="131"/>
      <c r="M26" s="132"/>
      <c r="N26" s="132"/>
      <c r="O26" s="132"/>
      <c r="P26" s="132"/>
      <c r="Q26" s="132"/>
      <c r="R26" s="394"/>
      <c r="S26" s="394"/>
    </row>
    <row r="27" spans="1:19" ht="22.5" x14ac:dyDescent="0.2">
      <c r="A27" s="47">
        <f>IF(COUNTBLANK(B27)=1," ",COUNTA($B$13:B27))</f>
        <v>9</v>
      </c>
      <c r="B27" s="48" t="s">
        <v>25</v>
      </c>
      <c r="C27" s="134" t="s">
        <v>370</v>
      </c>
      <c r="D27" s="135" t="s">
        <v>32</v>
      </c>
      <c r="E27" s="135">
        <f>E20</f>
        <v>532</v>
      </c>
      <c r="F27" s="130">
        <v>1.05</v>
      </c>
      <c r="G27" s="140"/>
      <c r="H27" s="57"/>
      <c r="I27" s="140"/>
      <c r="J27" s="140"/>
      <c r="K27" s="140"/>
      <c r="L27" s="131"/>
      <c r="M27" s="132"/>
      <c r="N27" s="132"/>
      <c r="O27" s="132"/>
      <c r="P27" s="132"/>
      <c r="Q27" s="132"/>
      <c r="R27" s="92"/>
      <c r="S27" s="92"/>
    </row>
    <row r="28" spans="1:19" x14ac:dyDescent="0.2">
      <c r="A28" s="47" t="str">
        <f>IF(COUNTBLANK(B28)=1," ",COUNTA($B$13:B28))</f>
        <v xml:space="preserve"> </v>
      </c>
      <c r="B28" s="48"/>
      <c r="C28" s="129" t="s">
        <v>75</v>
      </c>
      <c r="D28" s="138" t="s">
        <v>32</v>
      </c>
      <c r="E28" s="130">
        <f>E27*F28</f>
        <v>611.79999999999995</v>
      </c>
      <c r="F28" s="130">
        <v>1.1499999999999999</v>
      </c>
      <c r="G28" s="81"/>
      <c r="H28" s="81"/>
      <c r="I28" s="81"/>
      <c r="J28" s="81"/>
      <c r="K28" s="81"/>
      <c r="L28" s="131"/>
      <c r="M28" s="132"/>
      <c r="N28" s="132"/>
      <c r="O28" s="132"/>
      <c r="P28" s="132"/>
      <c r="Q28" s="132"/>
      <c r="R28" s="92"/>
      <c r="S28" s="92"/>
    </row>
    <row r="29" spans="1:19" x14ac:dyDescent="0.2">
      <c r="A29" s="47" t="str">
        <f>IF(COUNTBLANK(B29)=1," ",COUNTA($B$13:B29))</f>
        <v xml:space="preserve"> </v>
      </c>
      <c r="B29" s="48"/>
      <c r="C29" s="63" t="s">
        <v>66</v>
      </c>
      <c r="D29" s="47" t="s">
        <v>143</v>
      </c>
      <c r="E29" s="130">
        <f>E27*F29</f>
        <v>3192</v>
      </c>
      <c r="F29" s="130">
        <v>6</v>
      </c>
      <c r="G29" s="81"/>
      <c r="H29" s="81"/>
      <c r="I29" s="81"/>
      <c r="J29" s="81"/>
      <c r="K29" s="81"/>
      <c r="L29" s="131"/>
      <c r="M29" s="132"/>
      <c r="N29" s="132"/>
      <c r="O29" s="132"/>
      <c r="P29" s="132"/>
      <c r="Q29" s="132"/>
      <c r="R29" s="92"/>
      <c r="S29" s="92"/>
    </row>
    <row r="30" spans="1:19" x14ac:dyDescent="0.2">
      <c r="A30" s="47" t="str">
        <f>IF(COUNTBLANK(B30)=1," ",COUNTA($B$13:B30))</f>
        <v xml:space="preserve"> </v>
      </c>
      <c r="B30" s="48"/>
      <c r="C30" s="63" t="s">
        <v>76</v>
      </c>
      <c r="D30" s="138" t="s">
        <v>27</v>
      </c>
      <c r="E30" s="130">
        <f>E27*F30</f>
        <v>611.79999999999995</v>
      </c>
      <c r="F30" s="130">
        <v>1.1499999999999999</v>
      </c>
      <c r="G30" s="81"/>
      <c r="H30" s="81"/>
      <c r="I30" s="81"/>
      <c r="J30" s="81"/>
      <c r="K30" s="81"/>
      <c r="L30" s="131"/>
      <c r="M30" s="132"/>
      <c r="N30" s="132"/>
      <c r="O30" s="132"/>
      <c r="P30" s="132"/>
      <c r="Q30" s="132"/>
      <c r="R30" s="92"/>
      <c r="S30" s="92"/>
    </row>
    <row r="31" spans="1:19" ht="33.75" x14ac:dyDescent="0.2">
      <c r="A31" s="47">
        <f>IF(COUNTBLANK(B31)=1," ",COUNTA($B$13:B31))</f>
        <v>10</v>
      </c>
      <c r="B31" s="48" t="s">
        <v>25</v>
      </c>
      <c r="C31" s="134" t="s">
        <v>148</v>
      </c>
      <c r="D31" s="135" t="s">
        <v>32</v>
      </c>
      <c r="E31" s="135">
        <f>E27</f>
        <v>532</v>
      </c>
      <c r="F31" s="130"/>
      <c r="G31" s="140"/>
      <c r="H31" s="57"/>
      <c r="I31" s="140"/>
      <c r="J31" s="140"/>
      <c r="K31" s="140"/>
      <c r="L31" s="131"/>
      <c r="M31" s="132"/>
      <c r="N31" s="132"/>
      <c r="O31" s="132"/>
      <c r="P31" s="132"/>
      <c r="Q31" s="132"/>
      <c r="R31" s="92"/>
      <c r="S31" s="92"/>
    </row>
    <row r="32" spans="1:19" ht="33.75" x14ac:dyDescent="0.2">
      <c r="A32" s="47">
        <f>IF(COUNTBLANK(B32)=1," ",COUNTA($B$13:B32))</f>
        <v>11</v>
      </c>
      <c r="B32" s="48" t="s">
        <v>25</v>
      </c>
      <c r="C32" s="134" t="s">
        <v>312</v>
      </c>
      <c r="D32" s="135" t="s">
        <v>27</v>
      </c>
      <c r="E32" s="135">
        <v>76</v>
      </c>
      <c r="F32" s="130">
        <v>1.05</v>
      </c>
      <c r="G32" s="121"/>
      <c r="H32" s="57"/>
      <c r="I32" s="71"/>
      <c r="J32" s="121"/>
      <c r="K32" s="139"/>
      <c r="L32" s="131"/>
      <c r="M32" s="132"/>
      <c r="N32" s="132"/>
      <c r="O32" s="132"/>
      <c r="P32" s="132"/>
      <c r="Q32" s="132"/>
      <c r="R32" s="92"/>
      <c r="S32" s="92"/>
    </row>
    <row r="33" spans="1:17" x14ac:dyDescent="0.2">
      <c r="A33" s="47" t="str">
        <f>IF(COUNTBLANK(B33)=1," ",COUNTA($B$13:B33))</f>
        <v xml:space="preserve"> </v>
      </c>
      <c r="B33" s="48"/>
      <c r="C33" s="129" t="s">
        <v>42</v>
      </c>
      <c r="D33" s="85" t="s">
        <v>131</v>
      </c>
      <c r="E33" s="53">
        <f>ROUNDUP(E32*F33,0)</f>
        <v>7</v>
      </c>
      <c r="F33" s="130">
        <v>8.2100000000000006E-2</v>
      </c>
      <c r="G33" s="81"/>
      <c r="H33" s="81"/>
      <c r="I33" s="81"/>
      <c r="J33" s="81"/>
      <c r="K33" s="81"/>
      <c r="L33" s="131"/>
      <c r="M33" s="132"/>
      <c r="N33" s="132"/>
      <c r="O33" s="132"/>
      <c r="P33" s="132"/>
      <c r="Q33" s="132"/>
    </row>
    <row r="34" spans="1:17" x14ac:dyDescent="0.2">
      <c r="A34" s="47" t="str">
        <f>IF(COUNTBLANK(B34)=1," ",COUNTA($B$13:B34))</f>
        <v xml:space="preserve"> </v>
      </c>
      <c r="B34" s="48"/>
      <c r="C34" s="129" t="s">
        <v>74</v>
      </c>
      <c r="D34" s="138" t="s">
        <v>32</v>
      </c>
      <c r="E34" s="130">
        <f>E32*0.4*F34</f>
        <v>31.920000000000005</v>
      </c>
      <c r="F34" s="130">
        <v>1.05</v>
      </c>
      <c r="G34" s="81"/>
      <c r="H34" s="81"/>
      <c r="I34" s="81"/>
      <c r="J34" s="81"/>
      <c r="K34" s="81"/>
      <c r="L34" s="131"/>
      <c r="M34" s="132"/>
      <c r="N34" s="132"/>
      <c r="O34" s="132"/>
      <c r="P34" s="132"/>
      <c r="Q34" s="132"/>
    </row>
    <row r="35" spans="1:17" ht="22.5" x14ac:dyDescent="0.2">
      <c r="A35" s="47">
        <f>IF(COUNTBLANK(B35)=1," ",COUNTA($B$13:B35))</f>
        <v>12</v>
      </c>
      <c r="B35" s="48" t="s">
        <v>25</v>
      </c>
      <c r="C35" s="134" t="s">
        <v>246</v>
      </c>
      <c r="D35" s="135" t="s">
        <v>27</v>
      </c>
      <c r="E35" s="135">
        <v>38</v>
      </c>
      <c r="F35" s="130">
        <v>1.05</v>
      </c>
      <c r="G35" s="121"/>
      <c r="H35" s="57"/>
      <c r="I35" s="71"/>
      <c r="J35" s="121"/>
      <c r="K35" s="139"/>
      <c r="L35" s="131"/>
      <c r="M35" s="132"/>
      <c r="N35" s="132"/>
      <c r="O35" s="132"/>
      <c r="P35" s="132"/>
      <c r="Q35" s="132"/>
    </row>
    <row r="36" spans="1:17" x14ac:dyDescent="0.2">
      <c r="A36" s="47">
        <f>IF(COUNTBLANK(B36)=1," ",COUNTA($B$13:B36))</f>
        <v>13</v>
      </c>
      <c r="B36" s="48" t="s">
        <v>25</v>
      </c>
      <c r="C36" s="63" t="s">
        <v>78</v>
      </c>
      <c r="D36" s="125" t="s">
        <v>32</v>
      </c>
      <c r="E36" s="141">
        <f>50*0.7</f>
        <v>35</v>
      </c>
      <c r="F36" s="130"/>
      <c r="G36" s="140"/>
      <c r="H36" s="57"/>
      <c r="I36" s="140"/>
      <c r="J36" s="140"/>
      <c r="K36" s="140"/>
      <c r="L36" s="131"/>
      <c r="M36" s="132"/>
      <c r="N36" s="132"/>
      <c r="O36" s="132"/>
      <c r="P36" s="132"/>
      <c r="Q36" s="132"/>
    </row>
    <row r="37" spans="1:17" x14ac:dyDescent="0.2">
      <c r="A37" s="47" t="str">
        <f>IF(COUNTBLANK(B37)=1," ",COUNTA($B$13:B37))</f>
        <v xml:space="preserve"> </v>
      </c>
      <c r="B37" s="138"/>
      <c r="C37" s="129" t="s">
        <v>42</v>
      </c>
      <c r="D37" s="130" t="s">
        <v>131</v>
      </c>
      <c r="E37" s="53">
        <f>ROUNDUP(E36*F37,0)</f>
        <v>3</v>
      </c>
      <c r="F37" s="130">
        <v>8.2100000000000006E-2</v>
      </c>
      <c r="G37" s="81"/>
      <c r="H37" s="81"/>
      <c r="I37" s="81"/>
      <c r="J37" s="81"/>
      <c r="K37" s="81"/>
      <c r="L37" s="131"/>
      <c r="M37" s="132"/>
      <c r="N37" s="132"/>
      <c r="O37" s="132"/>
      <c r="P37" s="132"/>
      <c r="Q37" s="132"/>
    </row>
    <row r="38" spans="1:17" x14ac:dyDescent="0.2">
      <c r="A38" s="47" t="str">
        <f>IF(COUNTBLANK(B38)=1," ",COUNTA($B$13:B38))</f>
        <v xml:space="preserve"> </v>
      </c>
      <c r="B38" s="138"/>
      <c r="C38" s="129" t="s">
        <v>74</v>
      </c>
      <c r="D38" s="138" t="s">
        <v>32</v>
      </c>
      <c r="E38" s="130">
        <f>E36*F38</f>
        <v>36.75</v>
      </c>
      <c r="F38" s="130">
        <v>1.05</v>
      </c>
      <c r="G38" s="81"/>
      <c r="H38" s="81"/>
      <c r="I38" s="81"/>
      <c r="J38" s="81"/>
      <c r="K38" s="81"/>
      <c r="L38" s="131"/>
      <c r="M38" s="132"/>
      <c r="N38" s="132"/>
      <c r="O38" s="132"/>
      <c r="P38" s="132"/>
      <c r="Q38" s="132"/>
    </row>
    <row r="39" spans="1:17" ht="45" x14ac:dyDescent="0.2">
      <c r="A39" s="47">
        <f>IF(COUNTBLANK(B39)=1," ",COUNTA($B$13:B39))</f>
        <v>14</v>
      </c>
      <c r="B39" s="48" t="s">
        <v>25</v>
      </c>
      <c r="C39" s="134" t="s">
        <v>371</v>
      </c>
      <c r="D39" s="135" t="s">
        <v>27</v>
      </c>
      <c r="E39" s="135">
        <v>304</v>
      </c>
      <c r="F39" s="130">
        <v>1.1000000000000001</v>
      </c>
      <c r="G39" s="121"/>
      <c r="H39" s="57"/>
      <c r="I39" s="71"/>
      <c r="J39" s="121"/>
      <c r="K39" s="139"/>
      <c r="L39" s="131"/>
      <c r="M39" s="132"/>
      <c r="N39" s="132"/>
      <c r="O39" s="132"/>
      <c r="P39" s="132"/>
      <c r="Q39" s="132"/>
    </row>
    <row r="40" spans="1:17" x14ac:dyDescent="0.2">
      <c r="A40" s="47" t="str">
        <f>IF(COUNTBLANK(B40)=1," ",COUNTA($B$13:B40))</f>
        <v xml:space="preserve"> </v>
      </c>
      <c r="B40" s="48"/>
      <c r="C40" s="129" t="s">
        <v>72</v>
      </c>
      <c r="D40" s="130" t="s">
        <v>59</v>
      </c>
      <c r="E40" s="130">
        <f>E39*0.02*0.08</f>
        <v>0.4864</v>
      </c>
      <c r="F40" s="130"/>
      <c r="G40" s="81"/>
      <c r="H40" s="81"/>
      <c r="I40" s="81"/>
      <c r="J40" s="81"/>
      <c r="K40" s="81"/>
      <c r="L40" s="131"/>
      <c r="M40" s="132"/>
      <c r="N40" s="132"/>
      <c r="O40" s="132"/>
      <c r="P40" s="132"/>
      <c r="Q40" s="132"/>
    </row>
    <row r="41" spans="1:17" x14ac:dyDescent="0.2">
      <c r="A41" s="47" t="str">
        <f>IF(COUNTBLANK(B41)=1," ",COUNTA($B$13:B41))</f>
        <v xml:space="preserve"> </v>
      </c>
      <c r="B41" s="48"/>
      <c r="C41" s="129" t="s">
        <v>73</v>
      </c>
      <c r="D41" s="130" t="s">
        <v>41</v>
      </c>
      <c r="E41" s="130">
        <f>E40*F41</f>
        <v>7.2960000000000003</v>
      </c>
      <c r="F41" s="130">
        <v>15</v>
      </c>
      <c r="G41" s="81"/>
      <c r="H41" s="81"/>
      <c r="I41" s="81"/>
      <c r="J41" s="81"/>
      <c r="K41" s="81"/>
      <c r="L41" s="131"/>
      <c r="M41" s="132"/>
      <c r="N41" s="132"/>
      <c r="O41" s="132"/>
      <c r="P41" s="132"/>
      <c r="Q41" s="132"/>
    </row>
    <row r="42" spans="1:17" ht="33.75" x14ac:dyDescent="0.2">
      <c r="A42" s="47">
        <f>IF(COUNTBLANK(B42)=1," ",COUNTA($B$13:B42))</f>
        <v>15</v>
      </c>
      <c r="B42" s="48" t="s">
        <v>25</v>
      </c>
      <c r="C42" s="134" t="s">
        <v>149</v>
      </c>
      <c r="D42" s="135" t="s">
        <v>27</v>
      </c>
      <c r="E42" s="135">
        <v>76</v>
      </c>
      <c r="F42" s="130">
        <v>1.1000000000000001</v>
      </c>
      <c r="G42" s="121"/>
      <c r="H42" s="57"/>
      <c r="I42" s="71"/>
      <c r="J42" s="121"/>
      <c r="K42" s="139"/>
      <c r="L42" s="131"/>
      <c r="M42" s="132"/>
      <c r="N42" s="132"/>
      <c r="O42" s="132"/>
      <c r="P42" s="132"/>
      <c r="Q42" s="132"/>
    </row>
    <row r="43" spans="1:17" x14ac:dyDescent="0.2">
      <c r="A43" s="47" t="str">
        <f>IF(COUNTBLANK(B43)=1," ",COUNTA($B$13:B43))</f>
        <v xml:space="preserve"> </v>
      </c>
      <c r="B43" s="48"/>
      <c r="C43" s="129" t="s">
        <v>72</v>
      </c>
      <c r="D43" s="130" t="s">
        <v>59</v>
      </c>
      <c r="E43" s="130">
        <f>E42*0.02*0.1</f>
        <v>0.15200000000000002</v>
      </c>
      <c r="F43" s="130"/>
      <c r="G43" s="81"/>
      <c r="H43" s="81"/>
      <c r="I43" s="81"/>
      <c r="J43" s="81"/>
      <c r="K43" s="81"/>
      <c r="L43" s="131"/>
      <c r="M43" s="132"/>
      <c r="N43" s="132"/>
      <c r="O43" s="132"/>
      <c r="P43" s="132"/>
      <c r="Q43" s="132"/>
    </row>
    <row r="44" spans="1:17" x14ac:dyDescent="0.2">
      <c r="A44" s="47" t="str">
        <f>IF(COUNTBLANK(B44)=1," ",COUNTA($B$13:B44))</f>
        <v xml:space="preserve"> </v>
      </c>
      <c r="B44" s="48"/>
      <c r="C44" s="129" t="s">
        <v>73</v>
      </c>
      <c r="D44" s="130" t="s">
        <v>41</v>
      </c>
      <c r="E44" s="130">
        <f>E43*F44</f>
        <v>5.3200000000000012</v>
      </c>
      <c r="F44" s="130">
        <v>35</v>
      </c>
      <c r="G44" s="81"/>
      <c r="H44" s="81"/>
      <c r="I44" s="81"/>
      <c r="J44" s="81"/>
      <c r="K44" s="81"/>
      <c r="L44" s="131"/>
      <c r="M44" s="132"/>
      <c r="N44" s="132"/>
      <c r="O44" s="132"/>
      <c r="P44" s="132"/>
      <c r="Q44" s="132"/>
    </row>
    <row r="45" spans="1:17" x14ac:dyDescent="0.2">
      <c r="A45" s="47">
        <f>IF(COUNTBLANK(B45)=1," ",COUNTA($B$13:B45))</f>
        <v>16</v>
      </c>
      <c r="B45" s="48" t="s">
        <v>25</v>
      </c>
      <c r="C45" s="134" t="s">
        <v>247</v>
      </c>
      <c r="D45" s="135" t="s">
        <v>27</v>
      </c>
      <c r="E45" s="135">
        <v>76</v>
      </c>
      <c r="F45" s="130"/>
      <c r="G45" s="121"/>
      <c r="H45" s="57"/>
      <c r="I45" s="71"/>
      <c r="J45" s="121"/>
      <c r="K45" s="139"/>
      <c r="L45" s="131"/>
      <c r="M45" s="132"/>
      <c r="N45" s="132"/>
      <c r="O45" s="132"/>
      <c r="P45" s="132"/>
      <c r="Q45" s="132"/>
    </row>
    <row r="46" spans="1:17" ht="22.5" x14ac:dyDescent="0.2">
      <c r="A46" s="47">
        <f>IF(COUNTBLANK(B46)=1," ",COUNTA($B$13:B46))</f>
        <v>17</v>
      </c>
      <c r="B46" s="48" t="s">
        <v>25</v>
      </c>
      <c r="C46" s="134" t="s">
        <v>372</v>
      </c>
      <c r="D46" s="135" t="s">
        <v>27</v>
      </c>
      <c r="E46" s="135">
        <f>6*5.5</f>
        <v>33</v>
      </c>
      <c r="F46" s="130"/>
      <c r="G46" s="121"/>
      <c r="H46" s="57"/>
      <c r="I46" s="71"/>
      <c r="J46" s="121"/>
      <c r="K46" s="139"/>
      <c r="L46" s="131"/>
      <c r="M46" s="132"/>
      <c r="N46" s="132"/>
      <c r="O46" s="132"/>
      <c r="P46" s="132"/>
      <c r="Q46" s="132"/>
    </row>
    <row r="47" spans="1:17" x14ac:dyDescent="0.2">
      <c r="A47" s="47" t="str">
        <f>IF(COUNTBLANK(B47)=1," ",COUNTA($B$13:B47))</f>
        <v xml:space="preserve"> </v>
      </c>
      <c r="B47" s="48"/>
      <c r="C47" s="129" t="s">
        <v>42</v>
      </c>
      <c r="D47" s="130" t="s">
        <v>131</v>
      </c>
      <c r="E47" s="53">
        <f>ROUNDUP(E46*F47,0)</f>
        <v>3</v>
      </c>
      <c r="F47" s="130">
        <v>8.2100000000000006E-2</v>
      </c>
      <c r="G47" s="81"/>
      <c r="H47" s="81"/>
      <c r="I47" s="81"/>
      <c r="J47" s="81"/>
      <c r="K47" s="81"/>
      <c r="L47" s="131"/>
      <c r="M47" s="132"/>
      <c r="N47" s="132"/>
      <c r="O47" s="132"/>
      <c r="P47" s="132"/>
      <c r="Q47" s="132"/>
    </row>
    <row r="48" spans="1:17" x14ac:dyDescent="0.2">
      <c r="A48" s="47" t="str">
        <f>IF(COUNTBLANK(B48)=1," ",COUNTA($B$13:B48))</f>
        <v xml:space="preserve"> </v>
      </c>
      <c r="B48" s="48"/>
      <c r="C48" s="129" t="s">
        <v>74</v>
      </c>
      <c r="D48" s="138" t="s">
        <v>32</v>
      </c>
      <c r="E48" s="130">
        <f>E46*F48</f>
        <v>9.9</v>
      </c>
      <c r="F48" s="130">
        <v>0.3</v>
      </c>
      <c r="G48" s="81"/>
      <c r="H48" s="81"/>
      <c r="I48" s="81"/>
      <c r="J48" s="81"/>
      <c r="K48" s="81"/>
      <c r="L48" s="131"/>
      <c r="M48" s="132"/>
      <c r="N48" s="132"/>
      <c r="O48" s="132"/>
      <c r="P48" s="132"/>
      <c r="Q48" s="132"/>
    </row>
    <row r="49" spans="1:246" x14ac:dyDescent="0.2">
      <c r="A49" s="47" t="str">
        <f>IF(COUNTBLANK(B49)=1," ",COUNTA($B$13:B49))</f>
        <v xml:space="preserve"> </v>
      </c>
      <c r="B49" s="48"/>
      <c r="C49" s="134" t="s">
        <v>79</v>
      </c>
      <c r="D49" s="142" t="s">
        <v>27</v>
      </c>
      <c r="E49" s="141">
        <v>30</v>
      </c>
      <c r="F49" s="138"/>
      <c r="G49" s="71"/>
      <c r="H49" s="143"/>
      <c r="I49" s="144"/>
      <c r="J49" s="54"/>
      <c r="K49" s="71"/>
      <c r="L49" s="131"/>
      <c r="M49" s="132"/>
      <c r="N49" s="132"/>
      <c r="O49" s="132"/>
      <c r="P49" s="132"/>
      <c r="Q49" s="132"/>
    </row>
    <row r="50" spans="1:246" x14ac:dyDescent="0.2">
      <c r="A50" s="47">
        <f>IF(COUNTBLANK(B50)=1," ",COUNTA($B$13:B50))</f>
        <v>18</v>
      </c>
      <c r="B50" s="48" t="s">
        <v>25</v>
      </c>
      <c r="C50" s="134" t="s">
        <v>150</v>
      </c>
      <c r="D50" s="135" t="s">
        <v>131</v>
      </c>
      <c r="E50" s="135">
        <v>1</v>
      </c>
      <c r="F50" s="135"/>
      <c r="G50" s="71"/>
      <c r="H50" s="57"/>
      <c r="I50" s="71"/>
      <c r="J50" s="71"/>
      <c r="K50" s="71"/>
      <c r="L50" s="131"/>
      <c r="M50" s="132"/>
      <c r="N50" s="132"/>
      <c r="O50" s="132"/>
      <c r="P50" s="132"/>
      <c r="Q50" s="132"/>
    </row>
    <row r="51" spans="1:246" ht="22.5" x14ac:dyDescent="0.2">
      <c r="A51" s="47">
        <f>IF(COUNTBLANK(B51)=1," ",COUNTA($B$13:B51))</f>
        <v>19</v>
      </c>
      <c r="B51" s="48" t="s">
        <v>25</v>
      </c>
      <c r="C51" s="63" t="s">
        <v>151</v>
      </c>
      <c r="D51" s="125" t="s">
        <v>59</v>
      </c>
      <c r="E51" s="141">
        <f>(1.25*0.5-1*0.3)*0.5</f>
        <v>0.16250000000000001</v>
      </c>
      <c r="F51" s="130"/>
      <c r="G51" s="121"/>
      <c r="H51" s="57"/>
      <c r="I51" s="71"/>
      <c r="J51" s="121"/>
      <c r="K51" s="139"/>
      <c r="L51" s="131"/>
      <c r="M51" s="132"/>
      <c r="N51" s="132"/>
      <c r="O51" s="132"/>
      <c r="P51" s="132"/>
      <c r="Q51" s="132"/>
    </row>
    <row r="52" spans="1:246" x14ac:dyDescent="0.2">
      <c r="A52" s="47" t="str">
        <f>IF(COUNTBLANK(B52)=1," ",COUNTA($B$13:B52))</f>
        <v xml:space="preserve"> </v>
      </c>
      <c r="B52" s="48"/>
      <c r="C52" s="63" t="s">
        <v>80</v>
      </c>
      <c r="D52" s="138" t="s">
        <v>59</v>
      </c>
      <c r="E52" s="130">
        <f>E51*F52</f>
        <v>4.0625000000000001E-2</v>
      </c>
      <c r="F52" s="138">
        <v>0.25</v>
      </c>
      <c r="G52" s="81"/>
      <c r="H52" s="81"/>
      <c r="I52" s="81"/>
      <c r="J52" s="81"/>
      <c r="K52" s="81"/>
      <c r="L52" s="131"/>
      <c r="M52" s="132"/>
      <c r="N52" s="132"/>
      <c r="O52" s="132"/>
      <c r="P52" s="132"/>
      <c r="Q52" s="132"/>
    </row>
    <row r="53" spans="1:246" x14ac:dyDescent="0.2">
      <c r="A53" s="47" t="str">
        <f>IF(COUNTBLANK(B53)=1," ",COUNTA($B$13:B53))</f>
        <v xml:space="preserve"> </v>
      </c>
      <c r="B53" s="48"/>
      <c r="C53" s="63" t="s">
        <v>42</v>
      </c>
      <c r="D53" s="85" t="s">
        <v>131</v>
      </c>
      <c r="E53" s="130">
        <v>1</v>
      </c>
      <c r="F53" s="138">
        <v>0.06</v>
      </c>
      <c r="G53" s="81"/>
      <c r="H53" s="81"/>
      <c r="I53" s="81"/>
      <c r="J53" s="81"/>
      <c r="K53" s="81"/>
      <c r="L53" s="131"/>
      <c r="M53" s="132"/>
      <c r="N53" s="132"/>
      <c r="O53" s="132"/>
      <c r="P53" s="132"/>
      <c r="Q53" s="132"/>
    </row>
    <row r="54" spans="1:246" x14ac:dyDescent="0.2">
      <c r="A54" s="47" t="str">
        <f>IF(COUNTBLANK(B54)=1," ",COUNTA($B$13:B54))</f>
        <v xml:space="preserve"> </v>
      </c>
      <c r="B54" s="48"/>
      <c r="C54" s="63" t="s">
        <v>81</v>
      </c>
      <c r="D54" s="47" t="s">
        <v>143</v>
      </c>
      <c r="E54" s="130">
        <f>E51*F54</f>
        <v>48.75</v>
      </c>
      <c r="F54" s="138">
        <v>300</v>
      </c>
      <c r="G54" s="81"/>
      <c r="H54" s="81"/>
      <c r="I54" s="81"/>
      <c r="J54" s="81"/>
      <c r="K54" s="81"/>
      <c r="L54" s="131"/>
      <c r="M54" s="132"/>
      <c r="N54" s="132"/>
      <c r="O54" s="132"/>
      <c r="P54" s="132"/>
      <c r="Q54" s="132"/>
    </row>
    <row r="55" spans="1:246" ht="22.5" x14ac:dyDescent="0.2">
      <c r="A55" s="47">
        <f>IF(COUNTBLANK(B55)=1," ",COUNTA($B$13:B55))</f>
        <v>20</v>
      </c>
      <c r="B55" s="145" t="s">
        <v>25</v>
      </c>
      <c r="C55" s="63" t="s">
        <v>373</v>
      </c>
      <c r="D55" s="125" t="s">
        <v>32</v>
      </c>
      <c r="E55" s="141">
        <f>(1.25*2+0.5*2)*2*6</f>
        <v>42</v>
      </c>
      <c r="F55" s="71"/>
      <c r="G55" s="71"/>
      <c r="H55" s="57"/>
      <c r="I55" s="71"/>
      <c r="J55" s="71"/>
      <c r="K55" s="71"/>
      <c r="L55" s="131"/>
      <c r="M55" s="132"/>
      <c r="N55" s="132"/>
      <c r="O55" s="132"/>
      <c r="P55" s="132"/>
      <c r="Q55" s="132"/>
      <c r="R55" s="38"/>
      <c r="S55" s="38"/>
      <c r="T55" s="38"/>
      <c r="U55" s="38"/>
      <c r="V55" s="38"/>
      <c r="W55" s="38"/>
      <c r="X55" s="38"/>
      <c r="Y55" s="38"/>
      <c r="Z55" s="38"/>
      <c r="AA55" s="38"/>
      <c r="AB55" s="38"/>
      <c r="AC55" s="38"/>
      <c r="AD55" s="38"/>
      <c r="AE55" s="38"/>
      <c r="AF55" s="38"/>
      <c r="AG55" s="38"/>
      <c r="AH55" s="38"/>
      <c r="AI55" s="38"/>
      <c r="AJ55" s="38"/>
      <c r="AK55" s="38"/>
      <c r="AL55" s="38"/>
      <c r="AM55" s="38"/>
      <c r="AN55" s="38"/>
      <c r="AO55" s="38"/>
      <c r="AP55" s="38"/>
      <c r="AQ55" s="38"/>
      <c r="AR55" s="38"/>
      <c r="AS55" s="38"/>
      <c r="AT55" s="38"/>
      <c r="AU55" s="38"/>
      <c r="AV55" s="38"/>
      <c r="AW55" s="38"/>
      <c r="AX55" s="38"/>
      <c r="AY55" s="38"/>
      <c r="AZ55" s="38"/>
      <c r="BA55" s="38"/>
      <c r="BB55" s="38"/>
      <c r="BC55" s="38"/>
      <c r="BD55" s="38"/>
      <c r="BE55" s="38"/>
      <c r="BF55" s="38"/>
      <c r="BG55" s="38"/>
      <c r="BH55" s="38"/>
      <c r="BI55" s="38"/>
      <c r="BJ55" s="38"/>
      <c r="BK55" s="38"/>
      <c r="BL55" s="38"/>
      <c r="BM55" s="38"/>
      <c r="BN55" s="38"/>
      <c r="BO55" s="38"/>
      <c r="BP55" s="38"/>
      <c r="BQ55" s="38"/>
      <c r="BR55" s="38"/>
      <c r="BS55" s="38"/>
      <c r="BT55" s="38"/>
      <c r="BU55" s="38"/>
      <c r="BV55" s="38"/>
      <c r="BW55" s="38"/>
      <c r="BX55" s="38"/>
      <c r="BY55" s="38"/>
      <c r="BZ55" s="38"/>
      <c r="CA55" s="38"/>
      <c r="CB55" s="38"/>
      <c r="CC55" s="38"/>
      <c r="CD55" s="38"/>
      <c r="CE55" s="38"/>
      <c r="CF55" s="38"/>
      <c r="CG55" s="38"/>
      <c r="CH55" s="38"/>
      <c r="CI55" s="38"/>
      <c r="CJ55" s="38"/>
      <c r="CK55" s="38"/>
      <c r="CL55" s="38"/>
      <c r="CM55" s="38"/>
      <c r="CN55" s="38"/>
      <c r="CO55" s="38"/>
      <c r="CP55" s="38"/>
      <c r="CQ55" s="38"/>
      <c r="CR55" s="38"/>
      <c r="CS55" s="38"/>
      <c r="CT55" s="38"/>
      <c r="CU55" s="38"/>
      <c r="CV55" s="38"/>
      <c r="CW55" s="38"/>
      <c r="CX55" s="38"/>
      <c r="CY55" s="38"/>
      <c r="CZ55" s="38"/>
      <c r="DA55" s="38"/>
      <c r="DB55" s="38"/>
      <c r="DC55" s="38"/>
      <c r="DD55" s="38"/>
      <c r="DE55" s="38"/>
      <c r="DF55" s="38"/>
      <c r="DG55" s="38"/>
      <c r="DH55" s="38"/>
      <c r="DI55" s="38"/>
      <c r="DJ55" s="38"/>
      <c r="DK55" s="38"/>
      <c r="DL55" s="38"/>
      <c r="DM55" s="38"/>
      <c r="DN55" s="38"/>
      <c r="DO55" s="38"/>
      <c r="DP55" s="38"/>
      <c r="DQ55" s="38"/>
      <c r="DR55" s="38"/>
      <c r="DS55" s="38"/>
      <c r="DT55" s="38"/>
      <c r="DU55" s="38"/>
      <c r="DV55" s="38"/>
      <c r="DW55" s="38"/>
      <c r="DX55" s="38"/>
      <c r="DY55" s="38"/>
      <c r="DZ55" s="38"/>
      <c r="EA55" s="38"/>
      <c r="EB55" s="38"/>
      <c r="EC55" s="38"/>
      <c r="ED55" s="38"/>
      <c r="EE55" s="38"/>
      <c r="EF55" s="38"/>
      <c r="EG55" s="38"/>
      <c r="EH55" s="38"/>
      <c r="EI55" s="38"/>
      <c r="EJ55" s="38"/>
      <c r="EK55" s="38"/>
      <c r="EL55" s="38"/>
      <c r="EM55" s="38"/>
      <c r="EN55" s="38"/>
      <c r="EO55" s="38"/>
      <c r="EP55" s="38"/>
      <c r="EQ55" s="38"/>
      <c r="ER55" s="38"/>
      <c r="ES55" s="38"/>
      <c r="ET55" s="38"/>
      <c r="EU55" s="38"/>
      <c r="EV55" s="38"/>
      <c r="EW55" s="38"/>
      <c r="EX55" s="38"/>
      <c r="EY55" s="38"/>
      <c r="EZ55" s="38"/>
      <c r="FA55" s="38"/>
      <c r="FB55" s="38"/>
      <c r="FC55" s="38"/>
      <c r="FD55" s="38"/>
      <c r="FE55" s="38"/>
      <c r="FF55" s="38"/>
      <c r="FG55" s="38"/>
      <c r="FH55" s="38"/>
      <c r="FI55" s="38"/>
      <c r="FJ55" s="38"/>
      <c r="FK55" s="38"/>
      <c r="FL55" s="38"/>
      <c r="FM55" s="38"/>
      <c r="FN55" s="38"/>
      <c r="FO55" s="38"/>
      <c r="FP55" s="38"/>
      <c r="FQ55" s="38"/>
      <c r="FR55" s="38"/>
      <c r="FS55" s="38"/>
      <c r="FT55" s="38"/>
      <c r="FU55" s="38"/>
      <c r="FV55" s="38"/>
      <c r="FW55" s="38"/>
      <c r="FX55" s="38"/>
      <c r="FY55" s="38"/>
      <c r="FZ55" s="38"/>
      <c r="GA55" s="38"/>
      <c r="GB55" s="38"/>
      <c r="GC55" s="38"/>
      <c r="GD55" s="38"/>
      <c r="GE55" s="38"/>
      <c r="GF55" s="38"/>
      <c r="GG55" s="38"/>
      <c r="GH55" s="38"/>
      <c r="GI55" s="38"/>
      <c r="GJ55" s="38"/>
      <c r="GK55" s="38"/>
      <c r="GL55" s="38"/>
      <c r="GM55" s="38"/>
      <c r="GN55" s="38"/>
      <c r="GO55" s="38"/>
      <c r="GP55" s="38"/>
      <c r="GQ55" s="38"/>
      <c r="GR55" s="38"/>
      <c r="GS55" s="38"/>
      <c r="GT55" s="38"/>
      <c r="GU55" s="38"/>
      <c r="GV55" s="38"/>
      <c r="GW55" s="38"/>
      <c r="GX55" s="38"/>
      <c r="GY55" s="38"/>
      <c r="GZ55" s="38"/>
      <c r="HA55" s="38"/>
      <c r="HB55" s="38"/>
      <c r="HC55" s="38"/>
      <c r="HD55" s="38"/>
      <c r="HE55" s="38"/>
      <c r="HF55" s="38"/>
      <c r="HG55" s="38"/>
      <c r="HH55" s="38"/>
      <c r="HI55" s="38"/>
      <c r="HJ55" s="38"/>
      <c r="HK55" s="38"/>
      <c r="HL55" s="38"/>
      <c r="HM55" s="38"/>
      <c r="HN55" s="38"/>
      <c r="HO55" s="38"/>
      <c r="HP55" s="38"/>
      <c r="HQ55" s="38"/>
      <c r="HR55" s="38"/>
      <c r="HS55" s="38"/>
      <c r="HT55" s="38"/>
      <c r="HU55" s="38"/>
      <c r="HV55" s="38"/>
      <c r="HW55" s="38"/>
      <c r="HX55" s="38"/>
      <c r="HY55" s="38"/>
      <c r="HZ55" s="38"/>
      <c r="IA55" s="38"/>
      <c r="IB55" s="38"/>
      <c r="IC55" s="38"/>
      <c r="ID55" s="38"/>
      <c r="IE55" s="38"/>
      <c r="IF55" s="38"/>
      <c r="IG55" s="38"/>
      <c r="IH55" s="38"/>
      <c r="II55" s="38"/>
      <c r="IJ55" s="38"/>
      <c r="IK55" s="38"/>
      <c r="IL55" s="38"/>
    </row>
    <row r="56" spans="1:246" x14ac:dyDescent="0.2">
      <c r="A56" s="47" t="str">
        <f>IF(COUNTBLANK(B56)=1," ",COUNTA($B$13:B56))</f>
        <v xml:space="preserve"> </v>
      </c>
      <c r="B56" s="145"/>
      <c r="C56" s="146" t="s">
        <v>284</v>
      </c>
      <c r="D56" s="147" t="s">
        <v>41</v>
      </c>
      <c r="E56" s="53">
        <f>ROUNDUP(E55*F56,2)</f>
        <v>1.68</v>
      </c>
      <c r="F56" s="71">
        <v>0.04</v>
      </c>
      <c r="G56" s="71"/>
      <c r="H56" s="71"/>
      <c r="I56" s="71"/>
      <c r="J56" s="71"/>
      <c r="K56" s="71"/>
      <c r="L56" s="131"/>
      <c r="M56" s="132"/>
      <c r="N56" s="132"/>
      <c r="O56" s="132"/>
      <c r="P56" s="132"/>
      <c r="Q56" s="132"/>
      <c r="R56" s="36"/>
      <c r="S56" s="36"/>
      <c r="T56" s="36"/>
      <c r="U56" s="36"/>
      <c r="V56" s="36"/>
      <c r="W56" s="36"/>
      <c r="X56" s="36"/>
      <c r="Y56" s="36"/>
      <c r="Z56" s="36"/>
      <c r="AA56" s="36"/>
      <c r="AB56" s="36"/>
      <c r="AC56" s="36"/>
      <c r="AD56" s="36"/>
      <c r="AE56" s="36"/>
      <c r="AF56" s="36"/>
      <c r="AG56" s="36"/>
      <c r="AH56" s="36"/>
      <c r="AI56" s="36"/>
      <c r="AJ56" s="36"/>
      <c r="AK56" s="36"/>
      <c r="AL56" s="36"/>
      <c r="AM56" s="36"/>
      <c r="AN56" s="36"/>
      <c r="AO56" s="36"/>
      <c r="AP56" s="36"/>
      <c r="AQ56" s="36"/>
      <c r="AR56" s="36"/>
      <c r="AS56" s="36"/>
      <c r="AT56" s="36"/>
      <c r="AU56" s="36"/>
      <c r="AV56" s="36"/>
      <c r="AW56" s="36"/>
      <c r="AX56" s="36"/>
      <c r="AY56" s="36"/>
      <c r="AZ56" s="36"/>
      <c r="BA56" s="36"/>
      <c r="BB56" s="36"/>
      <c r="BC56" s="36"/>
      <c r="BD56" s="36"/>
      <c r="BE56" s="36"/>
      <c r="BF56" s="36"/>
      <c r="BG56" s="36"/>
      <c r="BH56" s="36"/>
      <c r="BI56" s="36"/>
      <c r="BJ56" s="36"/>
      <c r="BK56" s="36"/>
      <c r="BL56" s="36"/>
      <c r="BM56" s="36"/>
      <c r="BN56" s="36"/>
      <c r="BO56" s="36"/>
      <c r="BP56" s="36"/>
      <c r="BQ56" s="36"/>
      <c r="BR56" s="36"/>
      <c r="BS56" s="36"/>
      <c r="BT56" s="36"/>
      <c r="BU56" s="36"/>
      <c r="BV56" s="36"/>
      <c r="BW56" s="36"/>
      <c r="BX56" s="36"/>
      <c r="BY56" s="36"/>
      <c r="BZ56" s="36"/>
      <c r="CA56" s="36"/>
      <c r="CB56" s="36"/>
      <c r="CC56" s="36"/>
      <c r="CD56" s="36"/>
      <c r="CE56" s="36"/>
      <c r="CF56" s="36"/>
      <c r="CG56" s="36"/>
      <c r="CH56" s="36"/>
      <c r="CI56" s="36"/>
      <c r="CJ56" s="36"/>
      <c r="CK56" s="36"/>
      <c r="CL56" s="36"/>
      <c r="CM56" s="36"/>
      <c r="CN56" s="36"/>
      <c r="CO56" s="36"/>
      <c r="CP56" s="36"/>
      <c r="CQ56" s="36"/>
      <c r="CR56" s="36"/>
      <c r="CS56" s="36"/>
      <c r="CT56" s="36"/>
      <c r="CU56" s="36"/>
      <c r="CV56" s="36"/>
      <c r="CW56" s="36"/>
      <c r="CX56" s="36"/>
      <c r="CY56" s="36"/>
      <c r="CZ56" s="36"/>
      <c r="DA56" s="36"/>
      <c r="DB56" s="36"/>
      <c r="DC56" s="36"/>
      <c r="DD56" s="36"/>
      <c r="DE56" s="36"/>
      <c r="DF56" s="36"/>
      <c r="DG56" s="36"/>
      <c r="DH56" s="36"/>
      <c r="DI56" s="36"/>
      <c r="DJ56" s="36"/>
      <c r="DK56" s="36"/>
      <c r="DL56" s="36"/>
      <c r="DM56" s="36"/>
      <c r="DN56" s="36"/>
      <c r="DO56" s="36"/>
      <c r="DP56" s="36"/>
      <c r="DQ56" s="36"/>
      <c r="DR56" s="36"/>
      <c r="DS56" s="36"/>
      <c r="DT56" s="36"/>
      <c r="DU56" s="36"/>
      <c r="DV56" s="36"/>
      <c r="DW56" s="36"/>
      <c r="DX56" s="36"/>
      <c r="DY56" s="36"/>
      <c r="DZ56" s="36"/>
      <c r="EA56" s="36"/>
      <c r="EB56" s="36"/>
      <c r="EC56" s="36"/>
      <c r="ED56" s="36"/>
      <c r="EE56" s="36"/>
      <c r="EF56" s="36"/>
      <c r="EG56" s="36"/>
      <c r="EH56" s="36"/>
      <c r="EI56" s="36"/>
      <c r="EJ56" s="36"/>
      <c r="EK56" s="36"/>
      <c r="EL56" s="36"/>
      <c r="EM56" s="36"/>
      <c r="EN56" s="36"/>
      <c r="EO56" s="36"/>
      <c r="EP56" s="36"/>
      <c r="EQ56" s="36"/>
      <c r="ER56" s="36"/>
      <c r="ES56" s="36"/>
      <c r="ET56" s="36"/>
      <c r="EU56" s="36"/>
      <c r="EV56" s="36"/>
      <c r="EW56" s="36"/>
      <c r="EX56" s="36"/>
      <c r="EY56" s="36"/>
      <c r="EZ56" s="36"/>
      <c r="FA56" s="36"/>
      <c r="FB56" s="36"/>
      <c r="FC56" s="36"/>
      <c r="FD56" s="36"/>
      <c r="FE56" s="36"/>
      <c r="FF56" s="36"/>
      <c r="FG56" s="36"/>
      <c r="FH56" s="36"/>
      <c r="FI56" s="36"/>
      <c r="FJ56" s="36"/>
      <c r="FK56" s="36"/>
      <c r="FL56" s="36"/>
      <c r="FM56" s="36"/>
      <c r="FN56" s="36"/>
      <c r="FO56" s="36"/>
      <c r="FP56" s="36"/>
      <c r="FQ56" s="36"/>
      <c r="FR56" s="36"/>
      <c r="FS56" s="36"/>
      <c r="FT56" s="36"/>
      <c r="FU56" s="36"/>
      <c r="FV56" s="36"/>
      <c r="FW56" s="36"/>
      <c r="FX56" s="36"/>
      <c r="FY56" s="36"/>
      <c r="FZ56" s="36"/>
      <c r="GA56" s="36"/>
      <c r="GB56" s="36"/>
      <c r="GC56" s="36"/>
      <c r="GD56" s="36"/>
      <c r="GE56" s="36"/>
      <c r="GF56" s="36"/>
      <c r="GG56" s="36"/>
      <c r="GH56" s="36"/>
      <c r="GI56" s="36"/>
      <c r="GJ56" s="36"/>
      <c r="GK56" s="36"/>
      <c r="GL56" s="36"/>
      <c r="GM56" s="36"/>
      <c r="GN56" s="36"/>
      <c r="GO56" s="36"/>
      <c r="GP56" s="36"/>
      <c r="GQ56" s="36"/>
      <c r="GR56" s="36"/>
      <c r="GS56" s="36"/>
      <c r="GT56" s="36"/>
      <c r="GU56" s="36"/>
      <c r="GV56" s="36"/>
      <c r="GW56" s="36"/>
      <c r="GX56" s="36"/>
      <c r="GY56" s="36"/>
      <c r="GZ56" s="36"/>
      <c r="HA56" s="36"/>
      <c r="HB56" s="36"/>
      <c r="HC56" s="36"/>
      <c r="HD56" s="36"/>
      <c r="HE56" s="36"/>
      <c r="HF56" s="36"/>
      <c r="HG56" s="36"/>
      <c r="HH56" s="36"/>
      <c r="HI56" s="36"/>
      <c r="HJ56" s="36"/>
      <c r="HK56" s="36"/>
      <c r="HL56" s="36"/>
      <c r="HM56" s="36"/>
      <c r="HN56" s="36"/>
      <c r="HO56" s="36"/>
      <c r="HP56" s="36"/>
      <c r="HQ56" s="36"/>
      <c r="HR56" s="36"/>
      <c r="HS56" s="36"/>
      <c r="HT56" s="36"/>
      <c r="HU56" s="36"/>
      <c r="HV56" s="36"/>
      <c r="HW56" s="36"/>
      <c r="HX56" s="36"/>
      <c r="HY56" s="36"/>
      <c r="HZ56" s="36"/>
      <c r="IA56" s="36"/>
      <c r="IB56" s="36"/>
      <c r="IC56" s="36"/>
      <c r="ID56" s="36"/>
      <c r="IE56" s="36"/>
      <c r="IF56" s="36"/>
      <c r="IG56" s="36"/>
      <c r="IH56" s="36"/>
      <c r="II56" s="36"/>
      <c r="IJ56" s="36"/>
      <c r="IK56" s="36"/>
      <c r="IL56" s="36"/>
    </row>
    <row r="57" spans="1:246" x14ac:dyDescent="0.2">
      <c r="A57" s="47" t="str">
        <f>IF(COUNTBLANK(B57)=1," ",COUNTA($B$13:B57))</f>
        <v xml:space="preserve"> </v>
      </c>
      <c r="B57" s="145"/>
      <c r="C57" s="59" t="s">
        <v>285</v>
      </c>
      <c r="D57" s="147" t="s">
        <v>41</v>
      </c>
      <c r="E57" s="53">
        <f>ROUNDUP(E55*F57,2)</f>
        <v>210</v>
      </c>
      <c r="F57" s="71">
        <v>5</v>
      </c>
      <c r="G57" s="71"/>
      <c r="H57" s="71"/>
      <c r="I57" s="71"/>
      <c r="J57" s="71"/>
      <c r="K57" s="71"/>
      <c r="L57" s="131"/>
      <c r="M57" s="132"/>
      <c r="N57" s="132"/>
      <c r="O57" s="132"/>
      <c r="P57" s="132"/>
      <c r="Q57" s="132"/>
      <c r="R57" s="36"/>
      <c r="S57" s="36"/>
      <c r="T57" s="36"/>
      <c r="U57" s="36"/>
      <c r="V57" s="36"/>
      <c r="W57" s="36"/>
      <c r="X57" s="36"/>
      <c r="Y57" s="36"/>
      <c r="Z57" s="36"/>
      <c r="AA57" s="36"/>
      <c r="AB57" s="36"/>
      <c r="AC57" s="36"/>
      <c r="AD57" s="36"/>
      <c r="AE57" s="36"/>
      <c r="AF57" s="36"/>
      <c r="AG57" s="36"/>
      <c r="AH57" s="36"/>
      <c r="AI57" s="36"/>
      <c r="AJ57" s="36"/>
      <c r="AK57" s="36"/>
      <c r="AL57" s="36"/>
      <c r="AM57" s="36"/>
      <c r="AN57" s="36"/>
      <c r="AO57" s="36"/>
      <c r="AP57" s="36"/>
      <c r="AQ57" s="36"/>
      <c r="AR57" s="36"/>
      <c r="AS57" s="36"/>
      <c r="AT57" s="36"/>
      <c r="AU57" s="36"/>
      <c r="AV57" s="36"/>
      <c r="AW57" s="36"/>
      <c r="AX57" s="36"/>
      <c r="AY57" s="36"/>
      <c r="AZ57" s="36"/>
      <c r="BA57" s="36"/>
      <c r="BB57" s="36"/>
      <c r="BC57" s="36"/>
      <c r="BD57" s="36"/>
      <c r="BE57" s="36"/>
      <c r="BF57" s="36"/>
      <c r="BG57" s="36"/>
      <c r="BH57" s="36"/>
      <c r="BI57" s="36"/>
      <c r="BJ57" s="36"/>
      <c r="BK57" s="36"/>
      <c r="BL57" s="36"/>
      <c r="BM57" s="36"/>
      <c r="BN57" s="36"/>
      <c r="BO57" s="36"/>
      <c r="BP57" s="36"/>
      <c r="BQ57" s="36"/>
      <c r="BR57" s="36"/>
      <c r="BS57" s="36"/>
      <c r="BT57" s="36"/>
      <c r="BU57" s="36"/>
      <c r="BV57" s="36"/>
      <c r="BW57" s="36"/>
      <c r="BX57" s="36"/>
      <c r="BY57" s="36"/>
      <c r="BZ57" s="36"/>
      <c r="CA57" s="36"/>
      <c r="CB57" s="36"/>
      <c r="CC57" s="36"/>
      <c r="CD57" s="36"/>
      <c r="CE57" s="36"/>
      <c r="CF57" s="36"/>
      <c r="CG57" s="36"/>
      <c r="CH57" s="36"/>
      <c r="CI57" s="36"/>
      <c r="CJ57" s="36"/>
      <c r="CK57" s="36"/>
      <c r="CL57" s="36"/>
      <c r="CM57" s="36"/>
      <c r="CN57" s="36"/>
      <c r="CO57" s="36"/>
      <c r="CP57" s="36"/>
      <c r="CQ57" s="36"/>
      <c r="CR57" s="36"/>
      <c r="CS57" s="36"/>
      <c r="CT57" s="36"/>
      <c r="CU57" s="36"/>
      <c r="CV57" s="36"/>
      <c r="CW57" s="36"/>
      <c r="CX57" s="36"/>
      <c r="CY57" s="36"/>
      <c r="CZ57" s="36"/>
      <c r="DA57" s="36"/>
      <c r="DB57" s="36"/>
      <c r="DC57" s="36"/>
      <c r="DD57" s="36"/>
      <c r="DE57" s="36"/>
      <c r="DF57" s="36"/>
      <c r="DG57" s="36"/>
      <c r="DH57" s="36"/>
      <c r="DI57" s="36"/>
      <c r="DJ57" s="36"/>
      <c r="DK57" s="36"/>
      <c r="DL57" s="36"/>
      <c r="DM57" s="36"/>
      <c r="DN57" s="36"/>
      <c r="DO57" s="36"/>
      <c r="DP57" s="36"/>
      <c r="DQ57" s="36"/>
      <c r="DR57" s="36"/>
      <c r="DS57" s="36"/>
      <c r="DT57" s="36"/>
      <c r="DU57" s="36"/>
      <c r="DV57" s="36"/>
      <c r="DW57" s="36"/>
      <c r="DX57" s="36"/>
      <c r="DY57" s="36"/>
      <c r="DZ57" s="36"/>
      <c r="EA57" s="36"/>
      <c r="EB57" s="36"/>
      <c r="EC57" s="36"/>
      <c r="ED57" s="36"/>
      <c r="EE57" s="36"/>
      <c r="EF57" s="36"/>
      <c r="EG57" s="36"/>
      <c r="EH57" s="36"/>
      <c r="EI57" s="36"/>
      <c r="EJ57" s="36"/>
      <c r="EK57" s="36"/>
      <c r="EL57" s="36"/>
      <c r="EM57" s="36"/>
      <c r="EN57" s="36"/>
      <c r="EO57" s="36"/>
      <c r="EP57" s="36"/>
      <c r="EQ57" s="36"/>
      <c r="ER57" s="36"/>
      <c r="ES57" s="36"/>
      <c r="ET57" s="36"/>
      <c r="EU57" s="36"/>
      <c r="EV57" s="36"/>
      <c r="EW57" s="36"/>
      <c r="EX57" s="36"/>
      <c r="EY57" s="36"/>
      <c r="EZ57" s="36"/>
      <c r="FA57" s="36"/>
      <c r="FB57" s="36"/>
      <c r="FC57" s="36"/>
      <c r="FD57" s="36"/>
      <c r="FE57" s="36"/>
      <c r="FF57" s="36"/>
      <c r="FG57" s="36"/>
      <c r="FH57" s="36"/>
      <c r="FI57" s="36"/>
      <c r="FJ57" s="36"/>
      <c r="FK57" s="36"/>
      <c r="FL57" s="36"/>
      <c r="FM57" s="36"/>
      <c r="FN57" s="36"/>
      <c r="FO57" s="36"/>
      <c r="FP57" s="36"/>
      <c r="FQ57" s="36"/>
      <c r="FR57" s="36"/>
      <c r="FS57" s="36"/>
      <c r="FT57" s="36"/>
      <c r="FU57" s="36"/>
      <c r="FV57" s="36"/>
      <c r="FW57" s="36"/>
      <c r="FX57" s="36"/>
      <c r="FY57" s="36"/>
      <c r="FZ57" s="36"/>
      <c r="GA57" s="36"/>
      <c r="GB57" s="36"/>
      <c r="GC57" s="36"/>
      <c r="GD57" s="36"/>
      <c r="GE57" s="36"/>
      <c r="GF57" s="36"/>
      <c r="GG57" s="36"/>
      <c r="GH57" s="36"/>
      <c r="GI57" s="36"/>
      <c r="GJ57" s="36"/>
      <c r="GK57" s="36"/>
      <c r="GL57" s="36"/>
      <c r="GM57" s="36"/>
      <c r="GN57" s="36"/>
      <c r="GO57" s="36"/>
      <c r="GP57" s="36"/>
      <c r="GQ57" s="36"/>
      <c r="GR57" s="36"/>
      <c r="GS57" s="36"/>
      <c r="GT57" s="36"/>
      <c r="GU57" s="36"/>
      <c r="GV57" s="36"/>
      <c r="GW57" s="36"/>
      <c r="GX57" s="36"/>
      <c r="GY57" s="36"/>
      <c r="GZ57" s="36"/>
      <c r="HA57" s="36"/>
      <c r="HB57" s="36"/>
      <c r="HC57" s="36"/>
      <c r="HD57" s="36"/>
      <c r="HE57" s="36"/>
      <c r="HF57" s="36"/>
      <c r="HG57" s="36"/>
      <c r="HH57" s="36"/>
      <c r="HI57" s="36"/>
      <c r="HJ57" s="36"/>
      <c r="HK57" s="36"/>
      <c r="HL57" s="36"/>
      <c r="HM57" s="36"/>
      <c r="HN57" s="36"/>
      <c r="HO57" s="36"/>
      <c r="HP57" s="36"/>
      <c r="HQ57" s="36"/>
      <c r="HR57" s="36"/>
      <c r="HS57" s="36"/>
      <c r="HT57" s="36"/>
      <c r="HU57" s="36"/>
      <c r="HV57" s="36"/>
      <c r="HW57" s="36"/>
      <c r="HX57" s="36"/>
      <c r="HY57" s="36"/>
      <c r="HZ57" s="36"/>
      <c r="IA57" s="36"/>
      <c r="IB57" s="36"/>
      <c r="IC57" s="36"/>
      <c r="ID57" s="36"/>
      <c r="IE57" s="36"/>
      <c r="IF57" s="36"/>
      <c r="IG57" s="36"/>
      <c r="IH57" s="36"/>
      <c r="II57" s="36"/>
      <c r="IJ57" s="36"/>
      <c r="IK57" s="36"/>
      <c r="IL57" s="36"/>
    </row>
    <row r="58" spans="1:246" x14ac:dyDescent="0.2">
      <c r="A58" s="47" t="str">
        <f>IF(COUNTBLANK(B58)=1," ",COUNTA($B$13:B58))</f>
        <v xml:space="preserve"> </v>
      </c>
      <c r="B58" s="145"/>
      <c r="C58" s="63" t="s">
        <v>281</v>
      </c>
      <c r="D58" s="148" t="s">
        <v>32</v>
      </c>
      <c r="E58" s="53">
        <f>ROUNDUP(E55*F58,2)</f>
        <v>92.4</v>
      </c>
      <c r="F58" s="71">
        <v>2.2000000000000002</v>
      </c>
      <c r="G58" s="71"/>
      <c r="H58" s="71"/>
      <c r="I58" s="71"/>
      <c r="J58" s="71"/>
      <c r="K58" s="71"/>
      <c r="L58" s="131"/>
      <c r="M58" s="132"/>
      <c r="N58" s="132"/>
      <c r="O58" s="132"/>
      <c r="P58" s="132"/>
      <c r="Q58" s="132"/>
      <c r="R58" s="36"/>
      <c r="S58" s="36"/>
      <c r="T58" s="36"/>
      <c r="U58" s="36"/>
      <c r="V58" s="36"/>
      <c r="W58" s="36"/>
      <c r="X58" s="36"/>
      <c r="Y58" s="36"/>
      <c r="Z58" s="36"/>
      <c r="AA58" s="36"/>
      <c r="AB58" s="36"/>
      <c r="AC58" s="36"/>
      <c r="AD58" s="36"/>
      <c r="AE58" s="36"/>
      <c r="AF58" s="36"/>
      <c r="AG58" s="36"/>
      <c r="AH58" s="36"/>
      <c r="AI58" s="36"/>
      <c r="AJ58" s="36"/>
      <c r="AK58" s="36"/>
      <c r="AL58" s="36"/>
      <c r="AM58" s="36"/>
      <c r="AN58" s="36"/>
      <c r="AO58" s="36"/>
      <c r="AP58" s="36"/>
      <c r="AQ58" s="36"/>
      <c r="AR58" s="36"/>
      <c r="AS58" s="36"/>
      <c r="AT58" s="36"/>
      <c r="AU58" s="36"/>
      <c r="AV58" s="36"/>
      <c r="AW58" s="36"/>
      <c r="AX58" s="36"/>
      <c r="AY58" s="36"/>
      <c r="AZ58" s="36"/>
      <c r="BA58" s="36"/>
      <c r="BB58" s="36"/>
      <c r="BC58" s="36"/>
      <c r="BD58" s="36"/>
      <c r="BE58" s="36"/>
      <c r="BF58" s="36"/>
      <c r="BG58" s="36"/>
      <c r="BH58" s="36"/>
      <c r="BI58" s="36"/>
      <c r="BJ58" s="36"/>
      <c r="BK58" s="36"/>
      <c r="BL58" s="36"/>
      <c r="BM58" s="36"/>
      <c r="BN58" s="36"/>
      <c r="BO58" s="36"/>
      <c r="BP58" s="36"/>
      <c r="BQ58" s="36"/>
      <c r="BR58" s="36"/>
      <c r="BS58" s="36"/>
      <c r="BT58" s="36"/>
      <c r="BU58" s="36"/>
      <c r="BV58" s="36"/>
      <c r="BW58" s="36"/>
      <c r="BX58" s="36"/>
      <c r="BY58" s="36"/>
      <c r="BZ58" s="36"/>
      <c r="CA58" s="36"/>
      <c r="CB58" s="36"/>
      <c r="CC58" s="36"/>
      <c r="CD58" s="36"/>
      <c r="CE58" s="36"/>
      <c r="CF58" s="36"/>
      <c r="CG58" s="36"/>
      <c r="CH58" s="36"/>
      <c r="CI58" s="36"/>
      <c r="CJ58" s="36"/>
      <c r="CK58" s="36"/>
      <c r="CL58" s="36"/>
      <c r="CM58" s="36"/>
      <c r="CN58" s="36"/>
      <c r="CO58" s="36"/>
      <c r="CP58" s="36"/>
      <c r="CQ58" s="36"/>
      <c r="CR58" s="36"/>
      <c r="CS58" s="36"/>
      <c r="CT58" s="36"/>
      <c r="CU58" s="36"/>
      <c r="CV58" s="36"/>
      <c r="CW58" s="36"/>
      <c r="CX58" s="36"/>
      <c r="CY58" s="36"/>
      <c r="CZ58" s="36"/>
      <c r="DA58" s="36"/>
      <c r="DB58" s="36"/>
      <c r="DC58" s="36"/>
      <c r="DD58" s="36"/>
      <c r="DE58" s="36"/>
      <c r="DF58" s="36"/>
      <c r="DG58" s="36"/>
      <c r="DH58" s="36"/>
      <c r="DI58" s="36"/>
      <c r="DJ58" s="36"/>
      <c r="DK58" s="36"/>
      <c r="DL58" s="36"/>
      <c r="DM58" s="36"/>
      <c r="DN58" s="36"/>
      <c r="DO58" s="36"/>
      <c r="DP58" s="36"/>
      <c r="DQ58" s="36"/>
      <c r="DR58" s="36"/>
      <c r="DS58" s="36"/>
      <c r="DT58" s="36"/>
      <c r="DU58" s="36"/>
      <c r="DV58" s="36"/>
      <c r="DW58" s="36"/>
      <c r="DX58" s="36"/>
      <c r="DY58" s="36"/>
      <c r="DZ58" s="36"/>
      <c r="EA58" s="36"/>
      <c r="EB58" s="36"/>
      <c r="EC58" s="36"/>
      <c r="ED58" s="36"/>
      <c r="EE58" s="36"/>
      <c r="EF58" s="36"/>
      <c r="EG58" s="36"/>
      <c r="EH58" s="36"/>
      <c r="EI58" s="36"/>
      <c r="EJ58" s="36"/>
      <c r="EK58" s="36"/>
      <c r="EL58" s="36"/>
      <c r="EM58" s="36"/>
      <c r="EN58" s="36"/>
      <c r="EO58" s="36"/>
      <c r="EP58" s="36"/>
      <c r="EQ58" s="36"/>
      <c r="ER58" s="36"/>
      <c r="ES58" s="36"/>
      <c r="ET58" s="36"/>
      <c r="EU58" s="36"/>
      <c r="EV58" s="36"/>
      <c r="EW58" s="36"/>
      <c r="EX58" s="36"/>
      <c r="EY58" s="36"/>
      <c r="EZ58" s="36"/>
      <c r="FA58" s="36"/>
      <c r="FB58" s="36"/>
      <c r="FC58" s="36"/>
      <c r="FD58" s="36"/>
      <c r="FE58" s="36"/>
      <c r="FF58" s="36"/>
      <c r="FG58" s="36"/>
      <c r="FH58" s="36"/>
      <c r="FI58" s="36"/>
      <c r="FJ58" s="36"/>
      <c r="FK58" s="36"/>
      <c r="FL58" s="36"/>
      <c r="FM58" s="36"/>
      <c r="FN58" s="36"/>
      <c r="FO58" s="36"/>
      <c r="FP58" s="36"/>
      <c r="FQ58" s="36"/>
      <c r="FR58" s="36"/>
      <c r="FS58" s="36"/>
      <c r="FT58" s="36"/>
      <c r="FU58" s="36"/>
      <c r="FV58" s="36"/>
      <c r="FW58" s="36"/>
      <c r="FX58" s="36"/>
      <c r="FY58" s="36"/>
      <c r="FZ58" s="36"/>
      <c r="GA58" s="36"/>
      <c r="GB58" s="36"/>
      <c r="GC58" s="36"/>
      <c r="GD58" s="36"/>
      <c r="GE58" s="36"/>
      <c r="GF58" s="36"/>
      <c r="GG58" s="36"/>
      <c r="GH58" s="36"/>
      <c r="GI58" s="36"/>
      <c r="GJ58" s="36"/>
      <c r="GK58" s="36"/>
      <c r="GL58" s="36"/>
      <c r="GM58" s="36"/>
      <c r="GN58" s="36"/>
      <c r="GO58" s="36"/>
      <c r="GP58" s="36"/>
      <c r="GQ58" s="36"/>
      <c r="GR58" s="36"/>
      <c r="GS58" s="36"/>
      <c r="GT58" s="36"/>
      <c r="GU58" s="36"/>
      <c r="GV58" s="36"/>
      <c r="GW58" s="36"/>
      <c r="GX58" s="36"/>
      <c r="GY58" s="36"/>
      <c r="GZ58" s="36"/>
      <c r="HA58" s="36"/>
      <c r="HB58" s="36"/>
      <c r="HC58" s="36"/>
      <c r="HD58" s="36"/>
      <c r="HE58" s="36"/>
      <c r="HF58" s="36"/>
      <c r="HG58" s="36"/>
      <c r="HH58" s="36"/>
      <c r="HI58" s="36"/>
      <c r="HJ58" s="36"/>
      <c r="HK58" s="36"/>
      <c r="HL58" s="36"/>
      <c r="HM58" s="36"/>
      <c r="HN58" s="36"/>
      <c r="HO58" s="36"/>
      <c r="HP58" s="36"/>
      <c r="HQ58" s="36"/>
      <c r="HR58" s="36"/>
      <c r="HS58" s="36"/>
      <c r="HT58" s="36"/>
      <c r="HU58" s="36"/>
      <c r="HV58" s="36"/>
      <c r="HW58" s="36"/>
      <c r="HX58" s="36"/>
      <c r="HY58" s="36"/>
      <c r="HZ58" s="36"/>
      <c r="IA58" s="36"/>
      <c r="IB58" s="36"/>
      <c r="IC58" s="36"/>
      <c r="ID58" s="36"/>
      <c r="IE58" s="36"/>
      <c r="IF58" s="36"/>
      <c r="IG58" s="36"/>
      <c r="IH58" s="36"/>
      <c r="II58" s="36"/>
      <c r="IJ58" s="36"/>
      <c r="IK58" s="36"/>
      <c r="IL58" s="36"/>
    </row>
    <row r="59" spans="1:246" x14ac:dyDescent="0.2">
      <c r="A59" s="47" t="str">
        <f>IF(COUNTBLANK(B59)=1," ",COUNTA($B$13:B59))</f>
        <v xml:space="preserve"> </v>
      </c>
      <c r="B59" s="145"/>
      <c r="C59" s="59" t="s">
        <v>285</v>
      </c>
      <c r="D59" s="147" t="s">
        <v>41</v>
      </c>
      <c r="E59" s="53">
        <f>ROUNDUP(E55*F59,2)</f>
        <v>210</v>
      </c>
      <c r="F59" s="71">
        <v>5</v>
      </c>
      <c r="G59" s="71"/>
      <c r="H59" s="71"/>
      <c r="I59" s="71"/>
      <c r="J59" s="71"/>
      <c r="K59" s="71"/>
      <c r="L59" s="131"/>
      <c r="M59" s="132"/>
      <c r="N59" s="132"/>
      <c r="O59" s="132"/>
      <c r="P59" s="132"/>
      <c r="Q59" s="132"/>
      <c r="R59" s="36"/>
      <c r="S59" s="36"/>
      <c r="T59" s="36"/>
      <c r="U59" s="36"/>
      <c r="V59" s="36"/>
      <c r="W59" s="36"/>
      <c r="X59" s="36"/>
      <c r="Y59" s="36"/>
      <c r="Z59" s="36"/>
      <c r="AA59" s="36"/>
      <c r="AB59" s="36"/>
      <c r="AC59" s="36"/>
      <c r="AD59" s="36"/>
      <c r="AE59" s="36"/>
      <c r="AF59" s="36"/>
      <c r="AG59" s="36"/>
      <c r="AH59" s="36"/>
      <c r="AI59" s="36"/>
      <c r="AJ59" s="36"/>
      <c r="AK59" s="36"/>
      <c r="AL59" s="36"/>
      <c r="AM59" s="36"/>
      <c r="AN59" s="36"/>
      <c r="AO59" s="36"/>
      <c r="AP59" s="36"/>
      <c r="AQ59" s="36"/>
      <c r="AR59" s="36"/>
      <c r="AS59" s="36"/>
      <c r="AT59" s="36"/>
      <c r="AU59" s="36"/>
      <c r="AV59" s="36"/>
      <c r="AW59" s="36"/>
      <c r="AX59" s="36"/>
      <c r="AY59" s="36"/>
      <c r="AZ59" s="36"/>
      <c r="BA59" s="36"/>
      <c r="BB59" s="36"/>
      <c r="BC59" s="36"/>
      <c r="BD59" s="36"/>
      <c r="BE59" s="36"/>
      <c r="BF59" s="36"/>
      <c r="BG59" s="36"/>
      <c r="BH59" s="36"/>
      <c r="BI59" s="36"/>
      <c r="BJ59" s="36"/>
      <c r="BK59" s="36"/>
      <c r="BL59" s="36"/>
      <c r="BM59" s="36"/>
      <c r="BN59" s="36"/>
      <c r="BO59" s="36"/>
      <c r="BP59" s="36"/>
      <c r="BQ59" s="36"/>
      <c r="BR59" s="36"/>
      <c r="BS59" s="36"/>
      <c r="BT59" s="36"/>
      <c r="BU59" s="36"/>
      <c r="BV59" s="36"/>
      <c r="BW59" s="36"/>
      <c r="BX59" s="36"/>
      <c r="BY59" s="36"/>
      <c r="BZ59" s="36"/>
      <c r="CA59" s="36"/>
      <c r="CB59" s="36"/>
      <c r="CC59" s="36"/>
      <c r="CD59" s="36"/>
      <c r="CE59" s="36"/>
      <c r="CF59" s="36"/>
      <c r="CG59" s="36"/>
      <c r="CH59" s="36"/>
      <c r="CI59" s="36"/>
      <c r="CJ59" s="36"/>
      <c r="CK59" s="36"/>
      <c r="CL59" s="36"/>
      <c r="CM59" s="36"/>
      <c r="CN59" s="36"/>
      <c r="CO59" s="36"/>
      <c r="CP59" s="36"/>
      <c r="CQ59" s="36"/>
      <c r="CR59" s="36"/>
      <c r="CS59" s="36"/>
      <c r="CT59" s="36"/>
      <c r="CU59" s="36"/>
      <c r="CV59" s="36"/>
      <c r="CW59" s="36"/>
      <c r="CX59" s="36"/>
      <c r="CY59" s="36"/>
      <c r="CZ59" s="36"/>
      <c r="DA59" s="36"/>
      <c r="DB59" s="36"/>
      <c r="DC59" s="36"/>
      <c r="DD59" s="36"/>
      <c r="DE59" s="36"/>
      <c r="DF59" s="36"/>
      <c r="DG59" s="36"/>
      <c r="DH59" s="36"/>
      <c r="DI59" s="36"/>
      <c r="DJ59" s="36"/>
      <c r="DK59" s="36"/>
      <c r="DL59" s="36"/>
      <c r="DM59" s="36"/>
      <c r="DN59" s="36"/>
      <c r="DO59" s="36"/>
      <c r="DP59" s="36"/>
      <c r="DQ59" s="36"/>
      <c r="DR59" s="36"/>
      <c r="DS59" s="36"/>
      <c r="DT59" s="36"/>
      <c r="DU59" s="36"/>
      <c r="DV59" s="36"/>
      <c r="DW59" s="36"/>
      <c r="DX59" s="36"/>
      <c r="DY59" s="36"/>
      <c r="DZ59" s="36"/>
      <c r="EA59" s="36"/>
      <c r="EB59" s="36"/>
      <c r="EC59" s="36"/>
      <c r="ED59" s="36"/>
      <c r="EE59" s="36"/>
      <c r="EF59" s="36"/>
      <c r="EG59" s="36"/>
      <c r="EH59" s="36"/>
      <c r="EI59" s="36"/>
      <c r="EJ59" s="36"/>
      <c r="EK59" s="36"/>
      <c r="EL59" s="36"/>
      <c r="EM59" s="36"/>
      <c r="EN59" s="36"/>
      <c r="EO59" s="36"/>
      <c r="EP59" s="36"/>
      <c r="EQ59" s="36"/>
      <c r="ER59" s="36"/>
      <c r="ES59" s="36"/>
      <c r="ET59" s="36"/>
      <c r="EU59" s="36"/>
      <c r="EV59" s="36"/>
      <c r="EW59" s="36"/>
      <c r="EX59" s="36"/>
      <c r="EY59" s="36"/>
      <c r="EZ59" s="36"/>
      <c r="FA59" s="36"/>
      <c r="FB59" s="36"/>
      <c r="FC59" s="36"/>
      <c r="FD59" s="36"/>
      <c r="FE59" s="36"/>
      <c r="FF59" s="36"/>
      <c r="FG59" s="36"/>
      <c r="FH59" s="36"/>
      <c r="FI59" s="36"/>
      <c r="FJ59" s="36"/>
      <c r="FK59" s="36"/>
      <c r="FL59" s="36"/>
      <c r="FM59" s="36"/>
      <c r="FN59" s="36"/>
      <c r="FO59" s="36"/>
      <c r="FP59" s="36"/>
      <c r="FQ59" s="36"/>
      <c r="FR59" s="36"/>
      <c r="FS59" s="36"/>
      <c r="FT59" s="36"/>
      <c r="FU59" s="36"/>
      <c r="FV59" s="36"/>
      <c r="FW59" s="36"/>
      <c r="FX59" s="36"/>
      <c r="FY59" s="36"/>
      <c r="FZ59" s="36"/>
      <c r="GA59" s="36"/>
      <c r="GB59" s="36"/>
      <c r="GC59" s="36"/>
      <c r="GD59" s="36"/>
      <c r="GE59" s="36"/>
      <c r="GF59" s="36"/>
      <c r="GG59" s="36"/>
      <c r="GH59" s="36"/>
      <c r="GI59" s="36"/>
      <c r="GJ59" s="36"/>
      <c r="GK59" s="36"/>
      <c r="GL59" s="36"/>
      <c r="GM59" s="36"/>
      <c r="GN59" s="36"/>
      <c r="GO59" s="36"/>
      <c r="GP59" s="36"/>
      <c r="GQ59" s="36"/>
      <c r="GR59" s="36"/>
      <c r="GS59" s="36"/>
      <c r="GT59" s="36"/>
      <c r="GU59" s="36"/>
      <c r="GV59" s="36"/>
      <c r="GW59" s="36"/>
      <c r="GX59" s="36"/>
      <c r="GY59" s="36"/>
      <c r="GZ59" s="36"/>
      <c r="HA59" s="36"/>
      <c r="HB59" s="36"/>
      <c r="HC59" s="36"/>
      <c r="HD59" s="36"/>
      <c r="HE59" s="36"/>
      <c r="HF59" s="36"/>
      <c r="HG59" s="36"/>
      <c r="HH59" s="36"/>
      <c r="HI59" s="36"/>
      <c r="HJ59" s="36"/>
      <c r="HK59" s="36"/>
      <c r="HL59" s="36"/>
      <c r="HM59" s="36"/>
      <c r="HN59" s="36"/>
      <c r="HO59" s="36"/>
      <c r="HP59" s="36"/>
      <c r="HQ59" s="36"/>
      <c r="HR59" s="36"/>
      <c r="HS59" s="36"/>
      <c r="HT59" s="36"/>
      <c r="HU59" s="36"/>
      <c r="HV59" s="36"/>
      <c r="HW59" s="36"/>
      <c r="HX59" s="36"/>
      <c r="HY59" s="36"/>
      <c r="HZ59" s="36"/>
      <c r="IA59" s="36"/>
      <c r="IB59" s="36"/>
      <c r="IC59" s="36"/>
      <c r="ID59" s="36"/>
      <c r="IE59" s="36"/>
      <c r="IF59" s="36"/>
      <c r="IG59" s="36"/>
      <c r="IH59" s="36"/>
      <c r="II59" s="36"/>
      <c r="IJ59" s="36"/>
      <c r="IK59" s="36"/>
      <c r="IL59" s="36"/>
    </row>
    <row r="60" spans="1:246" x14ac:dyDescent="0.2">
      <c r="A60" s="47" t="str">
        <f>IF(COUNTBLANK(B60)=1," ",COUNTA($B$13:B60))</f>
        <v xml:space="preserve"> </v>
      </c>
      <c r="B60" s="145"/>
      <c r="C60" s="149" t="s">
        <v>284</v>
      </c>
      <c r="D60" s="147" t="s">
        <v>41</v>
      </c>
      <c r="E60" s="53">
        <f>ROUNDUP(E55*F60,2)</f>
        <v>6.3</v>
      </c>
      <c r="F60" s="71">
        <v>0.15</v>
      </c>
      <c r="G60" s="71"/>
      <c r="H60" s="71"/>
      <c r="I60" s="71"/>
      <c r="J60" s="71"/>
      <c r="K60" s="71"/>
      <c r="L60" s="131"/>
      <c r="M60" s="132"/>
      <c r="N60" s="132"/>
      <c r="O60" s="132"/>
      <c r="P60" s="132"/>
      <c r="Q60" s="132"/>
      <c r="R60" s="36"/>
      <c r="S60" s="36"/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6"/>
      <c r="AH60" s="36"/>
      <c r="AI60" s="36"/>
      <c r="AJ60" s="36"/>
      <c r="AK60" s="36"/>
      <c r="AL60" s="36"/>
      <c r="AM60" s="36"/>
      <c r="AN60" s="36"/>
      <c r="AO60" s="36"/>
      <c r="AP60" s="36"/>
      <c r="AQ60" s="36"/>
      <c r="AR60" s="36"/>
      <c r="AS60" s="36"/>
      <c r="AT60" s="36"/>
      <c r="AU60" s="36"/>
      <c r="AV60" s="36"/>
      <c r="AW60" s="36"/>
      <c r="AX60" s="36"/>
      <c r="AY60" s="36"/>
      <c r="AZ60" s="36"/>
      <c r="BA60" s="36"/>
      <c r="BB60" s="36"/>
      <c r="BC60" s="36"/>
      <c r="BD60" s="36"/>
      <c r="BE60" s="36"/>
      <c r="BF60" s="36"/>
      <c r="BG60" s="36"/>
      <c r="BH60" s="36"/>
      <c r="BI60" s="36"/>
      <c r="BJ60" s="36"/>
      <c r="BK60" s="36"/>
      <c r="BL60" s="36"/>
      <c r="BM60" s="36"/>
      <c r="BN60" s="36"/>
      <c r="BO60" s="36"/>
      <c r="BP60" s="36"/>
      <c r="BQ60" s="36"/>
      <c r="BR60" s="36"/>
      <c r="BS60" s="36"/>
      <c r="BT60" s="36"/>
      <c r="BU60" s="36"/>
      <c r="BV60" s="36"/>
      <c r="BW60" s="36"/>
      <c r="BX60" s="36"/>
      <c r="BY60" s="36"/>
      <c r="BZ60" s="36"/>
      <c r="CA60" s="36"/>
      <c r="CB60" s="36"/>
      <c r="CC60" s="36"/>
      <c r="CD60" s="36"/>
      <c r="CE60" s="36"/>
      <c r="CF60" s="36"/>
      <c r="CG60" s="36"/>
      <c r="CH60" s="36"/>
      <c r="CI60" s="36"/>
      <c r="CJ60" s="36"/>
      <c r="CK60" s="36"/>
      <c r="CL60" s="36"/>
      <c r="CM60" s="36"/>
      <c r="CN60" s="36"/>
      <c r="CO60" s="36"/>
      <c r="CP60" s="36"/>
      <c r="CQ60" s="36"/>
      <c r="CR60" s="36"/>
      <c r="CS60" s="36"/>
      <c r="CT60" s="36"/>
      <c r="CU60" s="36"/>
      <c r="CV60" s="36"/>
      <c r="CW60" s="36"/>
      <c r="CX60" s="36"/>
      <c r="CY60" s="36"/>
      <c r="CZ60" s="36"/>
      <c r="DA60" s="36"/>
      <c r="DB60" s="36"/>
      <c r="DC60" s="36"/>
      <c r="DD60" s="36"/>
      <c r="DE60" s="36"/>
      <c r="DF60" s="36"/>
      <c r="DG60" s="36"/>
      <c r="DH60" s="36"/>
      <c r="DI60" s="36"/>
      <c r="DJ60" s="36"/>
      <c r="DK60" s="36"/>
      <c r="DL60" s="36"/>
      <c r="DM60" s="36"/>
      <c r="DN60" s="36"/>
      <c r="DO60" s="36"/>
      <c r="DP60" s="36"/>
      <c r="DQ60" s="36"/>
      <c r="DR60" s="36"/>
      <c r="DS60" s="36"/>
      <c r="DT60" s="36"/>
      <c r="DU60" s="36"/>
      <c r="DV60" s="36"/>
      <c r="DW60" s="36"/>
      <c r="DX60" s="36"/>
      <c r="DY60" s="36"/>
      <c r="DZ60" s="36"/>
      <c r="EA60" s="36"/>
      <c r="EB60" s="36"/>
      <c r="EC60" s="36"/>
      <c r="ED60" s="36"/>
      <c r="EE60" s="36"/>
      <c r="EF60" s="36"/>
      <c r="EG60" s="36"/>
      <c r="EH60" s="36"/>
      <c r="EI60" s="36"/>
      <c r="EJ60" s="36"/>
      <c r="EK60" s="36"/>
      <c r="EL60" s="36"/>
      <c r="EM60" s="36"/>
      <c r="EN60" s="36"/>
      <c r="EO60" s="36"/>
      <c r="EP60" s="36"/>
      <c r="EQ60" s="36"/>
      <c r="ER60" s="36"/>
      <c r="ES60" s="36"/>
      <c r="ET60" s="36"/>
      <c r="EU60" s="36"/>
      <c r="EV60" s="36"/>
      <c r="EW60" s="36"/>
      <c r="EX60" s="36"/>
      <c r="EY60" s="36"/>
      <c r="EZ60" s="36"/>
      <c r="FA60" s="36"/>
      <c r="FB60" s="36"/>
      <c r="FC60" s="36"/>
      <c r="FD60" s="36"/>
      <c r="FE60" s="36"/>
      <c r="FF60" s="36"/>
      <c r="FG60" s="36"/>
      <c r="FH60" s="36"/>
      <c r="FI60" s="36"/>
      <c r="FJ60" s="36"/>
      <c r="FK60" s="36"/>
      <c r="FL60" s="36"/>
      <c r="FM60" s="36"/>
      <c r="FN60" s="36"/>
      <c r="FO60" s="36"/>
      <c r="FP60" s="36"/>
      <c r="FQ60" s="36"/>
      <c r="FR60" s="36"/>
      <c r="FS60" s="36"/>
      <c r="FT60" s="36"/>
      <c r="FU60" s="36"/>
      <c r="FV60" s="36"/>
      <c r="FW60" s="36"/>
      <c r="FX60" s="36"/>
      <c r="FY60" s="36"/>
      <c r="FZ60" s="36"/>
      <c r="GA60" s="36"/>
      <c r="GB60" s="36"/>
      <c r="GC60" s="36"/>
      <c r="GD60" s="36"/>
      <c r="GE60" s="36"/>
      <c r="GF60" s="36"/>
      <c r="GG60" s="36"/>
      <c r="GH60" s="36"/>
      <c r="GI60" s="36"/>
      <c r="GJ60" s="36"/>
      <c r="GK60" s="36"/>
      <c r="GL60" s="36"/>
      <c r="GM60" s="36"/>
      <c r="GN60" s="36"/>
      <c r="GO60" s="36"/>
      <c r="GP60" s="36"/>
      <c r="GQ60" s="36"/>
      <c r="GR60" s="36"/>
      <c r="GS60" s="36"/>
      <c r="GT60" s="36"/>
      <c r="GU60" s="36"/>
      <c r="GV60" s="36"/>
      <c r="GW60" s="36"/>
      <c r="GX60" s="36"/>
      <c r="GY60" s="36"/>
      <c r="GZ60" s="36"/>
      <c r="HA60" s="36"/>
      <c r="HB60" s="36"/>
      <c r="HC60" s="36"/>
      <c r="HD60" s="36"/>
      <c r="HE60" s="36"/>
      <c r="HF60" s="36"/>
      <c r="HG60" s="36"/>
      <c r="HH60" s="36"/>
      <c r="HI60" s="36"/>
      <c r="HJ60" s="36"/>
      <c r="HK60" s="36"/>
      <c r="HL60" s="36"/>
      <c r="HM60" s="36"/>
      <c r="HN60" s="36"/>
      <c r="HO60" s="36"/>
      <c r="HP60" s="36"/>
      <c r="HQ60" s="36"/>
      <c r="HR60" s="36"/>
      <c r="HS60" s="36"/>
      <c r="HT60" s="36"/>
      <c r="HU60" s="36"/>
      <c r="HV60" s="36"/>
      <c r="HW60" s="36"/>
      <c r="HX60" s="36"/>
      <c r="HY60" s="36"/>
      <c r="HZ60" s="36"/>
      <c r="IA60" s="36"/>
      <c r="IB60" s="36"/>
      <c r="IC60" s="36"/>
      <c r="ID60" s="36"/>
      <c r="IE60" s="36"/>
      <c r="IF60" s="36"/>
      <c r="IG60" s="36"/>
      <c r="IH60" s="36"/>
      <c r="II60" s="36"/>
      <c r="IJ60" s="36"/>
      <c r="IK60" s="36"/>
      <c r="IL60" s="36"/>
    </row>
    <row r="61" spans="1:246" x14ac:dyDescent="0.2">
      <c r="A61" s="47" t="str">
        <f>IF(COUNTBLANK(B61)=1," ",COUNTA($B$13:B61))</f>
        <v xml:space="preserve"> </v>
      </c>
      <c r="B61" s="145"/>
      <c r="C61" s="149" t="s">
        <v>300</v>
      </c>
      <c r="D61" s="147" t="s">
        <v>41</v>
      </c>
      <c r="E61" s="53">
        <f>ROUNDUP(E55*F61,2)</f>
        <v>12.6</v>
      </c>
      <c r="F61" s="71">
        <v>0.3</v>
      </c>
      <c r="G61" s="71"/>
      <c r="H61" s="71"/>
      <c r="I61" s="71"/>
      <c r="J61" s="71"/>
      <c r="K61" s="71"/>
      <c r="L61" s="131"/>
      <c r="M61" s="132"/>
      <c r="N61" s="132"/>
      <c r="O61" s="132"/>
      <c r="P61" s="132"/>
      <c r="Q61" s="132"/>
      <c r="R61" s="72"/>
      <c r="S61" s="72"/>
      <c r="T61" s="72"/>
      <c r="U61" s="72"/>
      <c r="V61" s="72"/>
      <c r="W61" s="72"/>
      <c r="X61" s="72"/>
      <c r="Y61" s="72"/>
      <c r="Z61" s="72"/>
      <c r="AA61" s="72"/>
      <c r="AB61" s="72"/>
      <c r="AC61" s="72"/>
      <c r="AD61" s="72"/>
      <c r="AE61" s="72"/>
      <c r="AF61" s="72"/>
      <c r="AG61" s="72"/>
      <c r="AH61" s="72"/>
      <c r="AI61" s="72"/>
      <c r="AJ61" s="72"/>
      <c r="AK61" s="72"/>
      <c r="AL61" s="72"/>
      <c r="AM61" s="72"/>
      <c r="AN61" s="72"/>
      <c r="AO61" s="72"/>
      <c r="AP61" s="72"/>
      <c r="AQ61" s="72"/>
      <c r="AR61" s="72"/>
      <c r="AS61" s="72"/>
      <c r="AT61" s="72"/>
      <c r="AU61" s="72"/>
      <c r="AV61" s="72"/>
      <c r="AW61" s="72"/>
      <c r="AX61" s="72"/>
      <c r="AY61" s="72"/>
      <c r="AZ61" s="72"/>
      <c r="BA61" s="72"/>
      <c r="BB61" s="72"/>
      <c r="BC61" s="72"/>
      <c r="BD61" s="72"/>
      <c r="BE61" s="72"/>
      <c r="BF61" s="72"/>
      <c r="BG61" s="72"/>
      <c r="BH61" s="72"/>
      <c r="BI61" s="72"/>
      <c r="BJ61" s="72"/>
      <c r="BK61" s="72"/>
      <c r="BL61" s="72"/>
      <c r="BM61" s="72"/>
      <c r="BN61" s="72"/>
      <c r="BO61" s="72"/>
      <c r="BP61" s="72"/>
      <c r="BQ61" s="72"/>
      <c r="BR61" s="72"/>
      <c r="BS61" s="72"/>
      <c r="BT61" s="72"/>
      <c r="BU61" s="72"/>
      <c r="BV61" s="72"/>
      <c r="BW61" s="72"/>
      <c r="BX61" s="72"/>
      <c r="BY61" s="72"/>
      <c r="BZ61" s="72"/>
      <c r="CA61" s="72"/>
      <c r="CB61" s="72"/>
      <c r="CC61" s="72"/>
      <c r="CD61" s="72"/>
      <c r="CE61" s="72"/>
      <c r="CF61" s="72"/>
      <c r="CG61" s="72"/>
      <c r="CH61" s="72"/>
      <c r="CI61" s="72"/>
      <c r="CJ61" s="72"/>
      <c r="CK61" s="72"/>
      <c r="CL61" s="72"/>
      <c r="CM61" s="72"/>
      <c r="CN61" s="72"/>
      <c r="CO61" s="72"/>
      <c r="CP61" s="72"/>
      <c r="CQ61" s="72"/>
      <c r="CR61" s="72"/>
      <c r="CS61" s="72"/>
      <c r="CT61" s="72"/>
      <c r="CU61" s="72"/>
      <c r="CV61" s="72"/>
      <c r="CW61" s="72"/>
      <c r="CX61" s="72"/>
      <c r="CY61" s="72"/>
      <c r="CZ61" s="72"/>
      <c r="DA61" s="72"/>
      <c r="DB61" s="72"/>
      <c r="DC61" s="72"/>
      <c r="DD61" s="72"/>
      <c r="DE61" s="72"/>
      <c r="DF61" s="72"/>
      <c r="DG61" s="72"/>
      <c r="DH61" s="72"/>
      <c r="DI61" s="72"/>
      <c r="DJ61" s="72"/>
      <c r="DK61" s="72"/>
      <c r="DL61" s="72"/>
      <c r="DM61" s="72"/>
      <c r="DN61" s="72"/>
      <c r="DO61" s="72"/>
      <c r="DP61" s="72"/>
      <c r="DQ61" s="72"/>
      <c r="DR61" s="72"/>
      <c r="DS61" s="72"/>
      <c r="DT61" s="72"/>
      <c r="DU61" s="72"/>
      <c r="DV61" s="72"/>
      <c r="DW61" s="72"/>
      <c r="DX61" s="72"/>
      <c r="DY61" s="72"/>
      <c r="DZ61" s="72"/>
      <c r="EA61" s="72"/>
      <c r="EB61" s="72"/>
      <c r="EC61" s="72"/>
      <c r="ED61" s="72"/>
      <c r="EE61" s="72"/>
      <c r="EF61" s="72"/>
      <c r="EG61" s="72"/>
      <c r="EH61" s="72"/>
      <c r="EI61" s="72"/>
      <c r="EJ61" s="72"/>
      <c r="EK61" s="72"/>
      <c r="EL61" s="72"/>
      <c r="EM61" s="72"/>
      <c r="EN61" s="72"/>
      <c r="EO61" s="72"/>
      <c r="EP61" s="72"/>
      <c r="EQ61" s="72"/>
      <c r="ER61" s="72"/>
      <c r="ES61" s="72"/>
      <c r="ET61" s="72"/>
      <c r="EU61" s="72"/>
      <c r="EV61" s="72"/>
      <c r="EW61" s="72"/>
      <c r="EX61" s="72"/>
      <c r="EY61" s="72"/>
      <c r="EZ61" s="72"/>
      <c r="FA61" s="72"/>
      <c r="FB61" s="72"/>
      <c r="FC61" s="72"/>
      <c r="FD61" s="72"/>
      <c r="FE61" s="72"/>
      <c r="FF61" s="72"/>
      <c r="FG61" s="72"/>
      <c r="FH61" s="72"/>
      <c r="FI61" s="72"/>
      <c r="FJ61" s="72"/>
      <c r="FK61" s="72"/>
      <c r="FL61" s="72"/>
      <c r="FM61" s="72"/>
      <c r="FN61" s="72"/>
      <c r="FO61" s="72"/>
      <c r="FP61" s="72"/>
      <c r="FQ61" s="72"/>
      <c r="FR61" s="72"/>
      <c r="FS61" s="72"/>
      <c r="FT61" s="72"/>
      <c r="FU61" s="72"/>
      <c r="FV61" s="72"/>
      <c r="FW61" s="72"/>
      <c r="FX61" s="72"/>
      <c r="FY61" s="72"/>
      <c r="FZ61" s="72"/>
      <c r="GA61" s="72"/>
      <c r="GB61" s="72"/>
      <c r="GC61" s="72"/>
      <c r="GD61" s="72"/>
      <c r="GE61" s="72"/>
      <c r="GF61" s="72"/>
      <c r="GG61" s="72"/>
      <c r="GH61" s="72"/>
      <c r="GI61" s="72"/>
      <c r="GJ61" s="72"/>
      <c r="GK61" s="72"/>
      <c r="GL61" s="72"/>
      <c r="GM61" s="72"/>
      <c r="GN61" s="72"/>
      <c r="GO61" s="72"/>
      <c r="GP61" s="72"/>
      <c r="GQ61" s="72"/>
      <c r="GR61" s="72"/>
      <c r="GS61" s="72"/>
      <c r="GT61" s="72"/>
      <c r="GU61" s="72"/>
      <c r="GV61" s="72"/>
      <c r="GW61" s="72"/>
      <c r="GX61" s="72"/>
      <c r="GY61" s="72"/>
      <c r="GZ61" s="72"/>
      <c r="HA61" s="72"/>
      <c r="HB61" s="72"/>
      <c r="HC61" s="72"/>
      <c r="HD61" s="72"/>
      <c r="HE61" s="72"/>
      <c r="HF61" s="72"/>
      <c r="HG61" s="72"/>
      <c r="HH61" s="72"/>
      <c r="HI61" s="72"/>
      <c r="HJ61" s="72"/>
      <c r="HK61" s="72"/>
      <c r="HL61" s="72"/>
      <c r="HM61" s="72"/>
      <c r="HN61" s="72"/>
      <c r="HO61" s="72"/>
      <c r="HP61" s="72"/>
      <c r="HQ61" s="72"/>
      <c r="HR61" s="72"/>
      <c r="HS61" s="72"/>
      <c r="HT61" s="72"/>
      <c r="HU61" s="72"/>
      <c r="HV61" s="72"/>
      <c r="HW61" s="72"/>
      <c r="HX61" s="72"/>
      <c r="HY61" s="72"/>
      <c r="HZ61" s="72"/>
      <c r="IA61" s="72"/>
      <c r="IB61" s="72"/>
      <c r="IC61" s="72"/>
      <c r="ID61" s="72"/>
      <c r="IE61" s="72"/>
      <c r="IF61" s="72"/>
      <c r="IG61" s="72"/>
      <c r="IH61" s="72"/>
      <c r="II61" s="72"/>
      <c r="IJ61" s="72"/>
      <c r="IK61" s="72"/>
      <c r="IL61" s="72"/>
    </row>
    <row r="62" spans="1:246" x14ac:dyDescent="0.2">
      <c r="A62" s="47" t="str">
        <f>IF(COUNTBLANK(B62)=1," ",COUNTA($B$13:B62))</f>
        <v xml:space="preserve"> </v>
      </c>
      <c r="B62" s="145"/>
      <c r="C62" s="149" t="s">
        <v>42</v>
      </c>
      <c r="D62" s="147" t="s">
        <v>131</v>
      </c>
      <c r="E62" s="53">
        <f>ROUNDUP(E55*F62,0)</f>
        <v>4</v>
      </c>
      <c r="F62" s="71">
        <v>0.09</v>
      </c>
      <c r="G62" s="71"/>
      <c r="H62" s="71"/>
      <c r="I62" s="71"/>
      <c r="J62" s="71"/>
      <c r="K62" s="71"/>
      <c r="L62" s="131"/>
      <c r="M62" s="132"/>
      <c r="N62" s="132"/>
      <c r="O62" s="132"/>
      <c r="P62" s="132"/>
      <c r="Q62" s="132"/>
      <c r="R62" s="72"/>
      <c r="S62" s="72"/>
      <c r="T62" s="72"/>
      <c r="U62" s="72"/>
      <c r="V62" s="72"/>
      <c r="W62" s="72"/>
      <c r="X62" s="72"/>
      <c r="Y62" s="72"/>
      <c r="Z62" s="72"/>
      <c r="AA62" s="72"/>
      <c r="AB62" s="72"/>
      <c r="AC62" s="72"/>
      <c r="AD62" s="72"/>
      <c r="AE62" s="72"/>
      <c r="AF62" s="72"/>
      <c r="AG62" s="72"/>
      <c r="AH62" s="72"/>
      <c r="AI62" s="72"/>
      <c r="AJ62" s="72"/>
      <c r="AK62" s="72"/>
      <c r="AL62" s="72"/>
      <c r="AM62" s="72"/>
      <c r="AN62" s="72"/>
      <c r="AO62" s="72"/>
      <c r="AP62" s="72"/>
      <c r="AQ62" s="72"/>
      <c r="AR62" s="72"/>
      <c r="AS62" s="72"/>
      <c r="AT62" s="72"/>
      <c r="AU62" s="72"/>
      <c r="AV62" s="72"/>
      <c r="AW62" s="72"/>
      <c r="AX62" s="72"/>
      <c r="AY62" s="72"/>
      <c r="AZ62" s="72"/>
      <c r="BA62" s="72"/>
      <c r="BB62" s="72"/>
      <c r="BC62" s="72"/>
      <c r="BD62" s="72"/>
      <c r="BE62" s="72"/>
      <c r="BF62" s="72"/>
      <c r="BG62" s="72"/>
      <c r="BH62" s="72"/>
      <c r="BI62" s="72"/>
      <c r="BJ62" s="72"/>
      <c r="BK62" s="72"/>
      <c r="BL62" s="72"/>
      <c r="BM62" s="72"/>
      <c r="BN62" s="72"/>
      <c r="BO62" s="72"/>
      <c r="BP62" s="72"/>
      <c r="BQ62" s="72"/>
      <c r="BR62" s="72"/>
      <c r="BS62" s="72"/>
      <c r="BT62" s="72"/>
      <c r="BU62" s="72"/>
      <c r="BV62" s="72"/>
      <c r="BW62" s="72"/>
      <c r="BX62" s="72"/>
      <c r="BY62" s="72"/>
      <c r="BZ62" s="72"/>
      <c r="CA62" s="72"/>
      <c r="CB62" s="72"/>
      <c r="CC62" s="72"/>
      <c r="CD62" s="72"/>
      <c r="CE62" s="72"/>
      <c r="CF62" s="72"/>
      <c r="CG62" s="72"/>
      <c r="CH62" s="72"/>
      <c r="CI62" s="72"/>
      <c r="CJ62" s="72"/>
      <c r="CK62" s="72"/>
      <c r="CL62" s="72"/>
      <c r="CM62" s="72"/>
      <c r="CN62" s="72"/>
      <c r="CO62" s="72"/>
      <c r="CP62" s="72"/>
      <c r="CQ62" s="72"/>
      <c r="CR62" s="72"/>
      <c r="CS62" s="72"/>
      <c r="CT62" s="72"/>
      <c r="CU62" s="72"/>
      <c r="CV62" s="72"/>
      <c r="CW62" s="72"/>
      <c r="CX62" s="72"/>
      <c r="CY62" s="72"/>
      <c r="CZ62" s="72"/>
      <c r="DA62" s="72"/>
      <c r="DB62" s="72"/>
      <c r="DC62" s="72"/>
      <c r="DD62" s="72"/>
      <c r="DE62" s="72"/>
      <c r="DF62" s="72"/>
      <c r="DG62" s="72"/>
      <c r="DH62" s="72"/>
      <c r="DI62" s="72"/>
      <c r="DJ62" s="72"/>
      <c r="DK62" s="72"/>
      <c r="DL62" s="72"/>
      <c r="DM62" s="72"/>
      <c r="DN62" s="72"/>
      <c r="DO62" s="72"/>
      <c r="DP62" s="72"/>
      <c r="DQ62" s="72"/>
      <c r="DR62" s="72"/>
      <c r="DS62" s="72"/>
      <c r="DT62" s="72"/>
      <c r="DU62" s="72"/>
      <c r="DV62" s="72"/>
      <c r="DW62" s="72"/>
      <c r="DX62" s="72"/>
      <c r="DY62" s="72"/>
      <c r="DZ62" s="72"/>
      <c r="EA62" s="72"/>
      <c r="EB62" s="72"/>
      <c r="EC62" s="72"/>
      <c r="ED62" s="72"/>
      <c r="EE62" s="72"/>
      <c r="EF62" s="72"/>
      <c r="EG62" s="72"/>
      <c r="EH62" s="72"/>
      <c r="EI62" s="72"/>
      <c r="EJ62" s="72"/>
      <c r="EK62" s="72"/>
      <c r="EL62" s="72"/>
      <c r="EM62" s="72"/>
      <c r="EN62" s="72"/>
      <c r="EO62" s="72"/>
      <c r="EP62" s="72"/>
      <c r="EQ62" s="72"/>
      <c r="ER62" s="72"/>
      <c r="ES62" s="72"/>
      <c r="ET62" s="72"/>
      <c r="EU62" s="72"/>
      <c r="EV62" s="72"/>
      <c r="EW62" s="72"/>
      <c r="EX62" s="72"/>
      <c r="EY62" s="72"/>
      <c r="EZ62" s="72"/>
      <c r="FA62" s="72"/>
      <c r="FB62" s="72"/>
      <c r="FC62" s="72"/>
      <c r="FD62" s="72"/>
      <c r="FE62" s="72"/>
      <c r="FF62" s="72"/>
      <c r="FG62" s="72"/>
      <c r="FH62" s="72"/>
      <c r="FI62" s="72"/>
      <c r="FJ62" s="72"/>
      <c r="FK62" s="72"/>
      <c r="FL62" s="72"/>
      <c r="FM62" s="72"/>
      <c r="FN62" s="72"/>
      <c r="FO62" s="72"/>
      <c r="FP62" s="72"/>
      <c r="FQ62" s="72"/>
      <c r="FR62" s="72"/>
      <c r="FS62" s="72"/>
      <c r="FT62" s="72"/>
      <c r="FU62" s="72"/>
      <c r="FV62" s="72"/>
      <c r="FW62" s="72"/>
      <c r="FX62" s="72"/>
      <c r="FY62" s="72"/>
      <c r="FZ62" s="72"/>
      <c r="GA62" s="72"/>
      <c r="GB62" s="72"/>
      <c r="GC62" s="72"/>
      <c r="GD62" s="72"/>
      <c r="GE62" s="72"/>
      <c r="GF62" s="72"/>
      <c r="GG62" s="72"/>
      <c r="GH62" s="72"/>
      <c r="GI62" s="72"/>
      <c r="GJ62" s="72"/>
      <c r="GK62" s="72"/>
      <c r="GL62" s="72"/>
      <c r="GM62" s="72"/>
      <c r="GN62" s="72"/>
      <c r="GO62" s="72"/>
      <c r="GP62" s="72"/>
      <c r="GQ62" s="72"/>
      <c r="GR62" s="72"/>
      <c r="GS62" s="72"/>
      <c r="GT62" s="72"/>
      <c r="GU62" s="72"/>
      <c r="GV62" s="72"/>
      <c r="GW62" s="72"/>
      <c r="GX62" s="72"/>
      <c r="GY62" s="72"/>
      <c r="GZ62" s="72"/>
      <c r="HA62" s="72"/>
      <c r="HB62" s="72"/>
      <c r="HC62" s="72"/>
      <c r="HD62" s="72"/>
      <c r="HE62" s="72"/>
      <c r="HF62" s="72"/>
      <c r="HG62" s="72"/>
      <c r="HH62" s="72"/>
      <c r="HI62" s="72"/>
      <c r="HJ62" s="72"/>
      <c r="HK62" s="72"/>
      <c r="HL62" s="72"/>
      <c r="HM62" s="72"/>
      <c r="HN62" s="72"/>
      <c r="HO62" s="72"/>
      <c r="HP62" s="72"/>
      <c r="HQ62" s="72"/>
      <c r="HR62" s="72"/>
      <c r="HS62" s="72"/>
      <c r="HT62" s="72"/>
      <c r="HU62" s="72"/>
      <c r="HV62" s="72"/>
      <c r="HW62" s="72"/>
      <c r="HX62" s="72"/>
      <c r="HY62" s="72"/>
      <c r="HZ62" s="72"/>
      <c r="IA62" s="72"/>
      <c r="IB62" s="72"/>
      <c r="IC62" s="72"/>
      <c r="ID62" s="72"/>
      <c r="IE62" s="72"/>
      <c r="IF62" s="72"/>
      <c r="IG62" s="72"/>
      <c r="IH62" s="72"/>
      <c r="II62" s="72"/>
      <c r="IJ62" s="72"/>
      <c r="IK62" s="72"/>
      <c r="IL62" s="72"/>
    </row>
    <row r="63" spans="1:246" ht="22.5" x14ac:dyDescent="0.2">
      <c r="A63" s="47">
        <f>IF(COUNTBLANK(B63)=1," ",COUNTA($B$13:B63))</f>
        <v>21</v>
      </c>
      <c r="B63" s="48" t="s">
        <v>25</v>
      </c>
      <c r="C63" s="63" t="s">
        <v>82</v>
      </c>
      <c r="D63" s="125" t="s">
        <v>32</v>
      </c>
      <c r="E63" s="141">
        <f>1.25*0.5*1.2*6</f>
        <v>4.5</v>
      </c>
      <c r="F63" s="150"/>
      <c r="G63" s="71"/>
      <c r="H63" s="57"/>
      <c r="I63" s="144"/>
      <c r="J63" s="54"/>
      <c r="K63" s="71"/>
      <c r="L63" s="131"/>
      <c r="M63" s="132"/>
      <c r="N63" s="132"/>
      <c r="O63" s="132"/>
      <c r="P63" s="132"/>
      <c r="Q63" s="132"/>
    </row>
    <row r="64" spans="1:246" ht="22.5" x14ac:dyDescent="0.2">
      <c r="A64" s="47" t="str">
        <f>IF(COUNTBLANK(B64)=1," ",COUNTA($B$13:B64))</f>
        <v xml:space="preserve"> </v>
      </c>
      <c r="B64" s="48"/>
      <c r="C64" s="63" t="s">
        <v>173</v>
      </c>
      <c r="D64" s="138" t="s">
        <v>41</v>
      </c>
      <c r="E64" s="130">
        <v>30</v>
      </c>
      <c r="F64" s="130"/>
      <c r="G64" s="81"/>
      <c r="H64" s="81"/>
      <c r="I64" s="81"/>
      <c r="J64" s="81"/>
      <c r="K64" s="81"/>
      <c r="L64" s="131"/>
      <c r="M64" s="132"/>
      <c r="N64" s="132"/>
      <c r="O64" s="132"/>
      <c r="P64" s="132"/>
      <c r="Q64" s="132"/>
    </row>
    <row r="65" spans="1:246" x14ac:dyDescent="0.2">
      <c r="A65" s="47" t="str">
        <f>IF(COUNTBLANK(B65)=1," ",COUNTA($B$13:B65))</f>
        <v xml:space="preserve"> </v>
      </c>
      <c r="B65" s="48"/>
      <c r="C65" s="63" t="s">
        <v>174</v>
      </c>
      <c r="D65" s="47" t="s">
        <v>143</v>
      </c>
      <c r="E65" s="130">
        <f>16*6</f>
        <v>96</v>
      </c>
      <c r="F65" s="130"/>
      <c r="G65" s="81"/>
      <c r="H65" s="81"/>
      <c r="I65" s="81"/>
      <c r="J65" s="81"/>
      <c r="K65" s="81"/>
      <c r="L65" s="131"/>
      <c r="M65" s="132"/>
      <c r="N65" s="132"/>
      <c r="O65" s="132"/>
      <c r="P65" s="132"/>
      <c r="Q65" s="132"/>
    </row>
    <row r="66" spans="1:246" ht="22.5" x14ac:dyDescent="0.2">
      <c r="A66" s="47" t="str">
        <f>IF(COUNTBLANK(B66)=1," ",COUNTA($B$13:B66))</f>
        <v xml:space="preserve"> </v>
      </c>
      <c r="B66" s="48"/>
      <c r="C66" s="63" t="s">
        <v>248</v>
      </c>
      <c r="D66" s="138" t="s">
        <v>27</v>
      </c>
      <c r="E66" s="130">
        <f>(1.25*2+0.5*2)*6</f>
        <v>21</v>
      </c>
      <c r="F66" s="130"/>
      <c r="G66" s="81"/>
      <c r="H66" s="81"/>
      <c r="I66" s="81"/>
      <c r="J66" s="81"/>
      <c r="K66" s="81"/>
      <c r="L66" s="131"/>
      <c r="M66" s="132"/>
      <c r="N66" s="132"/>
      <c r="O66" s="132"/>
      <c r="P66" s="132"/>
      <c r="Q66" s="132"/>
    </row>
    <row r="67" spans="1:246" ht="22.5" x14ac:dyDescent="0.2">
      <c r="A67" s="47" t="str">
        <f>IF(COUNTBLANK(B67)=1," ",COUNTA($B$13:B67))</f>
        <v xml:space="preserve"> </v>
      </c>
      <c r="B67" s="48"/>
      <c r="C67" s="63" t="s">
        <v>82</v>
      </c>
      <c r="D67" s="138" t="s">
        <v>32</v>
      </c>
      <c r="E67" s="130">
        <f>E63*F67</f>
        <v>5.3999999999999995</v>
      </c>
      <c r="F67" s="130">
        <v>1.2</v>
      </c>
      <c r="G67" s="81"/>
      <c r="H67" s="81"/>
      <c r="I67" s="81"/>
      <c r="J67" s="81"/>
      <c r="K67" s="81"/>
      <c r="L67" s="131"/>
      <c r="M67" s="132"/>
      <c r="N67" s="132"/>
      <c r="O67" s="132"/>
      <c r="P67" s="132"/>
      <c r="Q67" s="132"/>
    </row>
    <row r="68" spans="1:246" ht="22.5" x14ac:dyDescent="0.2">
      <c r="A68" s="47">
        <f>IF(COUNTBLANK(B68)=1," ",COUNTA($B$13:B68))</f>
        <v>22</v>
      </c>
      <c r="B68" s="48" t="s">
        <v>25</v>
      </c>
      <c r="C68" s="63" t="s">
        <v>83</v>
      </c>
      <c r="D68" s="125" t="s">
        <v>32</v>
      </c>
      <c r="E68" s="141">
        <v>14</v>
      </c>
      <c r="F68" s="130"/>
      <c r="G68" s="71"/>
      <c r="H68" s="57"/>
      <c r="I68" s="144"/>
      <c r="J68" s="54"/>
      <c r="K68" s="71"/>
      <c r="L68" s="131"/>
      <c r="M68" s="132"/>
      <c r="N68" s="132"/>
      <c r="O68" s="132"/>
      <c r="P68" s="132"/>
      <c r="Q68" s="132"/>
    </row>
    <row r="69" spans="1:246" x14ac:dyDescent="0.2">
      <c r="A69" s="47"/>
      <c r="B69" s="48"/>
      <c r="C69" s="63" t="s">
        <v>374</v>
      </c>
      <c r="D69" s="138" t="s">
        <v>41</v>
      </c>
      <c r="E69" s="130">
        <f>E68*F69</f>
        <v>5.6000000000000005</v>
      </c>
      <c r="F69" s="130">
        <v>0.4</v>
      </c>
      <c r="G69" s="71"/>
      <c r="H69" s="71"/>
      <c r="I69" s="144"/>
      <c r="J69" s="71"/>
      <c r="K69" s="71"/>
      <c r="L69" s="131"/>
      <c r="M69" s="132"/>
      <c r="N69" s="132"/>
      <c r="O69" s="132"/>
      <c r="P69" s="132"/>
      <c r="Q69" s="132"/>
    </row>
    <row r="70" spans="1:246" ht="22.5" x14ac:dyDescent="0.2">
      <c r="C70" s="340" t="s">
        <v>156</v>
      </c>
      <c r="D70" s="341"/>
      <c r="E70" s="342"/>
      <c r="F70" s="342"/>
      <c r="G70" s="343"/>
      <c r="H70" s="343"/>
      <c r="I70" s="343"/>
      <c r="J70" s="343"/>
      <c r="K70" s="343"/>
      <c r="M70" s="344"/>
      <c r="N70" s="344"/>
      <c r="O70" s="344"/>
      <c r="P70" s="344"/>
      <c r="Q70" s="344"/>
    </row>
    <row r="71" spans="1:246" s="26" customFormat="1" x14ac:dyDescent="0.2">
      <c r="A71" s="31" t="str">
        <f>IF(COUNTBLANK(I71)=1," ",COUNTA($I71:I$132))</f>
        <v xml:space="preserve"> </v>
      </c>
      <c r="B71" s="27"/>
      <c r="C71" s="345"/>
      <c r="D71" s="345"/>
      <c r="E71" s="345"/>
      <c r="F71" s="345"/>
      <c r="G71" s="345"/>
      <c r="H71" s="345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27"/>
      <c r="Y71" s="27"/>
      <c r="Z71" s="27"/>
      <c r="AA71" s="27"/>
      <c r="AB71" s="27"/>
      <c r="AC71" s="27"/>
      <c r="AD71" s="27"/>
      <c r="AE71" s="27"/>
      <c r="AF71" s="27"/>
      <c r="AG71" s="27"/>
      <c r="AH71" s="27"/>
      <c r="AI71" s="27"/>
      <c r="AJ71" s="27"/>
      <c r="AK71" s="27"/>
      <c r="AL71" s="27"/>
      <c r="AM71" s="27"/>
      <c r="AN71" s="27"/>
      <c r="AO71" s="27"/>
      <c r="AP71" s="27"/>
      <c r="AQ71" s="27"/>
      <c r="AR71" s="27"/>
      <c r="AS71" s="27"/>
      <c r="AT71" s="27"/>
      <c r="AU71" s="27"/>
      <c r="AV71" s="27"/>
      <c r="AW71" s="27"/>
      <c r="AX71" s="27"/>
      <c r="AY71" s="27"/>
      <c r="AZ71" s="27"/>
      <c r="BA71" s="27"/>
      <c r="BB71" s="27"/>
      <c r="BC71" s="27"/>
      <c r="BD71" s="27"/>
      <c r="BE71" s="27"/>
      <c r="BF71" s="27"/>
      <c r="BG71" s="27"/>
      <c r="BH71" s="27"/>
      <c r="BI71" s="27"/>
      <c r="BJ71" s="27"/>
      <c r="BK71" s="27"/>
      <c r="BL71" s="27"/>
      <c r="BM71" s="27"/>
      <c r="BN71" s="27"/>
      <c r="BO71" s="27"/>
      <c r="BP71" s="27"/>
      <c r="BQ71" s="27"/>
      <c r="BR71" s="27"/>
      <c r="BS71" s="27"/>
      <c r="BT71" s="27"/>
      <c r="BU71" s="27"/>
      <c r="BV71" s="27"/>
      <c r="BW71" s="27"/>
      <c r="BX71" s="27"/>
      <c r="BY71" s="27"/>
      <c r="BZ71" s="27"/>
      <c r="CA71" s="27"/>
      <c r="CB71" s="27"/>
      <c r="CC71" s="27"/>
      <c r="CD71" s="27"/>
      <c r="CE71" s="27"/>
      <c r="CF71" s="27"/>
      <c r="CG71" s="27"/>
      <c r="CH71" s="27"/>
      <c r="CI71" s="27"/>
      <c r="CJ71" s="27"/>
      <c r="CK71" s="27"/>
      <c r="CL71" s="27"/>
      <c r="CM71" s="27"/>
      <c r="CN71" s="27"/>
      <c r="CO71" s="27"/>
      <c r="CP71" s="27"/>
      <c r="CQ71" s="27"/>
      <c r="CR71" s="27"/>
      <c r="CS71" s="27"/>
      <c r="CT71" s="27"/>
      <c r="CU71" s="27"/>
      <c r="CV71" s="27"/>
      <c r="CW71" s="27"/>
      <c r="CX71" s="27"/>
      <c r="CY71" s="27"/>
      <c r="CZ71" s="27"/>
      <c r="DA71" s="27"/>
      <c r="DB71" s="27"/>
      <c r="DC71" s="27"/>
      <c r="DD71" s="27"/>
      <c r="DE71" s="27"/>
      <c r="DF71" s="27"/>
      <c r="DG71" s="27"/>
      <c r="DH71" s="27"/>
      <c r="DI71" s="27"/>
      <c r="DJ71" s="27"/>
      <c r="DK71" s="27"/>
      <c r="DL71" s="27"/>
      <c r="DM71" s="27"/>
      <c r="DN71" s="27"/>
      <c r="DO71" s="27"/>
      <c r="DP71" s="27"/>
      <c r="DQ71" s="27"/>
      <c r="DR71" s="27"/>
      <c r="DS71" s="27"/>
      <c r="DT71" s="27"/>
      <c r="DU71" s="27"/>
      <c r="DV71" s="27"/>
      <c r="DW71" s="27"/>
      <c r="DX71" s="27"/>
      <c r="DY71" s="27"/>
      <c r="DZ71" s="27"/>
      <c r="EA71" s="27"/>
      <c r="EB71" s="27"/>
      <c r="EC71" s="27"/>
      <c r="ED71" s="27"/>
      <c r="EE71" s="27"/>
      <c r="EF71" s="27"/>
      <c r="EG71" s="27"/>
      <c r="EH71" s="27"/>
      <c r="EI71" s="27"/>
      <c r="EJ71" s="27"/>
      <c r="EK71" s="27"/>
      <c r="EL71" s="27"/>
      <c r="EM71" s="27"/>
      <c r="EN71" s="27"/>
      <c r="EO71" s="27"/>
      <c r="EP71" s="27"/>
      <c r="EQ71" s="27"/>
      <c r="ER71" s="27"/>
      <c r="ES71" s="27"/>
      <c r="ET71" s="27"/>
      <c r="EU71" s="27"/>
      <c r="EV71" s="27"/>
      <c r="EW71" s="27"/>
      <c r="EX71" s="27"/>
      <c r="EY71" s="27"/>
      <c r="EZ71" s="27"/>
      <c r="FA71" s="27"/>
      <c r="FB71" s="27"/>
      <c r="FC71" s="27"/>
      <c r="FD71" s="27"/>
      <c r="FE71" s="27"/>
      <c r="FF71" s="27"/>
      <c r="FG71" s="27"/>
      <c r="FH71" s="27"/>
      <c r="FI71" s="27"/>
      <c r="FJ71" s="27"/>
      <c r="FK71" s="27"/>
      <c r="FL71" s="27"/>
      <c r="FM71" s="27"/>
      <c r="FN71" s="27"/>
      <c r="FO71" s="27"/>
      <c r="FP71" s="27"/>
      <c r="FQ71" s="27"/>
      <c r="FR71" s="27"/>
      <c r="FS71" s="27"/>
      <c r="FT71" s="27"/>
      <c r="FU71" s="27"/>
      <c r="FV71" s="27"/>
      <c r="FW71" s="27"/>
      <c r="FX71" s="27"/>
      <c r="FY71" s="27"/>
      <c r="FZ71" s="27"/>
      <c r="GA71" s="27"/>
      <c r="GB71" s="27"/>
      <c r="GC71" s="27"/>
      <c r="GD71" s="27"/>
      <c r="GE71" s="27"/>
      <c r="GF71" s="27"/>
      <c r="GG71" s="27"/>
      <c r="GH71" s="27"/>
      <c r="GI71" s="27"/>
      <c r="GJ71" s="27"/>
      <c r="GK71" s="27"/>
      <c r="GL71" s="27"/>
      <c r="GM71" s="27"/>
      <c r="GN71" s="27"/>
      <c r="GO71" s="27"/>
      <c r="GP71" s="27"/>
      <c r="GQ71" s="27"/>
      <c r="GR71" s="27"/>
      <c r="GS71" s="27"/>
      <c r="GT71" s="27"/>
      <c r="GU71" s="27"/>
      <c r="GV71" s="27"/>
      <c r="GW71" s="27"/>
      <c r="GX71" s="27"/>
      <c r="GY71" s="27"/>
      <c r="GZ71" s="27"/>
      <c r="HA71" s="27"/>
      <c r="HB71" s="27"/>
      <c r="HC71" s="27"/>
      <c r="HD71" s="27"/>
      <c r="HE71" s="27"/>
      <c r="HF71" s="27"/>
      <c r="HG71" s="27"/>
      <c r="HH71" s="27"/>
      <c r="HI71" s="27"/>
      <c r="HJ71" s="27"/>
      <c r="HK71" s="27"/>
      <c r="HL71" s="27"/>
      <c r="HM71" s="27"/>
      <c r="HN71" s="27"/>
      <c r="HO71" s="27"/>
      <c r="HP71" s="27"/>
      <c r="HQ71" s="27"/>
      <c r="HR71" s="27"/>
      <c r="HS71" s="27"/>
      <c r="HT71" s="27"/>
      <c r="HU71" s="27"/>
      <c r="HV71" s="27"/>
      <c r="HW71" s="27"/>
      <c r="HX71" s="27"/>
      <c r="HY71" s="27"/>
      <c r="HZ71" s="27"/>
      <c r="IA71" s="27"/>
      <c r="IB71" s="27"/>
      <c r="IC71" s="27"/>
      <c r="ID71" s="27"/>
      <c r="IE71" s="27"/>
      <c r="IF71" s="27"/>
      <c r="IG71" s="27"/>
      <c r="IH71" s="27"/>
      <c r="II71" s="27"/>
      <c r="IJ71" s="27"/>
      <c r="IK71" s="27"/>
      <c r="IL71" s="27"/>
    </row>
    <row r="72" spans="1:246" s="26" customFormat="1" x14ac:dyDescent="0.2">
      <c r="A72" s="27"/>
      <c r="B72" s="27"/>
      <c r="C72" s="346" t="str">
        <f>[3]KPDV!$B$31</f>
        <v>Sastādīja:</v>
      </c>
      <c r="D72" s="347"/>
      <c r="E72" s="348"/>
      <c r="F72" s="348"/>
      <c r="G72" s="345"/>
      <c r="H72" s="345"/>
      <c r="I72" s="27"/>
      <c r="J72" s="27"/>
      <c r="K72" s="27"/>
      <c r="L72" s="27"/>
      <c r="M72" s="27"/>
      <c r="N72" s="27"/>
      <c r="O72" s="27"/>
      <c r="P72" s="27"/>
      <c r="Q72" s="27"/>
      <c r="R72" s="36"/>
      <c r="S72" s="36"/>
      <c r="T72" s="36"/>
      <c r="U72" s="36"/>
      <c r="V72" s="36"/>
      <c r="W72" s="36"/>
      <c r="X72" s="36"/>
      <c r="Y72" s="36"/>
      <c r="Z72" s="36"/>
      <c r="AA72" s="36"/>
      <c r="AB72" s="36"/>
      <c r="AC72" s="36"/>
      <c r="AD72" s="36"/>
      <c r="AE72" s="36"/>
      <c r="AF72" s="36"/>
      <c r="AG72" s="36"/>
      <c r="AH72" s="36"/>
      <c r="AI72" s="36"/>
      <c r="AJ72" s="36"/>
      <c r="AK72" s="36"/>
      <c r="AL72" s="36"/>
      <c r="AM72" s="36"/>
      <c r="AN72" s="36"/>
      <c r="AO72" s="36"/>
      <c r="AP72" s="36"/>
      <c r="AQ72" s="36"/>
      <c r="AR72" s="36"/>
      <c r="AS72" s="36"/>
      <c r="AT72" s="36"/>
      <c r="AU72" s="36"/>
      <c r="AV72" s="36"/>
      <c r="AW72" s="36"/>
      <c r="AX72" s="36"/>
      <c r="AY72" s="36"/>
      <c r="AZ72" s="36"/>
      <c r="BA72" s="36"/>
      <c r="BB72" s="36"/>
      <c r="BC72" s="36"/>
      <c r="BD72" s="36"/>
      <c r="BE72" s="36"/>
      <c r="BF72" s="36"/>
      <c r="BG72" s="36"/>
      <c r="BH72" s="36"/>
      <c r="BI72" s="36"/>
      <c r="BJ72" s="36"/>
      <c r="BK72" s="36"/>
      <c r="BL72" s="36"/>
      <c r="BM72" s="36"/>
      <c r="BN72" s="36"/>
      <c r="BO72" s="36"/>
      <c r="BP72" s="36"/>
      <c r="BQ72" s="36"/>
      <c r="BR72" s="36"/>
      <c r="BS72" s="36"/>
      <c r="BT72" s="36"/>
      <c r="BU72" s="36"/>
      <c r="BV72" s="36"/>
      <c r="BW72" s="36"/>
      <c r="BX72" s="36"/>
      <c r="BY72" s="36"/>
      <c r="BZ72" s="36"/>
      <c r="CA72" s="36"/>
      <c r="CB72" s="36"/>
      <c r="CC72" s="36"/>
      <c r="CD72" s="36"/>
      <c r="CE72" s="36"/>
      <c r="CF72" s="36"/>
      <c r="CG72" s="36"/>
      <c r="CH72" s="36"/>
      <c r="CI72" s="36"/>
      <c r="CJ72" s="36"/>
      <c r="CK72" s="36"/>
      <c r="CL72" s="36"/>
      <c r="CM72" s="36"/>
      <c r="CN72" s="36"/>
      <c r="CO72" s="36"/>
      <c r="CP72" s="36"/>
      <c r="CQ72" s="36"/>
      <c r="CR72" s="36"/>
      <c r="CS72" s="36"/>
      <c r="CT72" s="36"/>
      <c r="CU72" s="36"/>
      <c r="CV72" s="36"/>
      <c r="CW72" s="36"/>
      <c r="CX72" s="36"/>
      <c r="CY72" s="36"/>
      <c r="CZ72" s="36"/>
      <c r="DA72" s="36"/>
      <c r="DB72" s="36"/>
      <c r="DC72" s="36"/>
      <c r="DD72" s="36"/>
      <c r="DE72" s="36"/>
      <c r="DF72" s="36"/>
      <c r="DG72" s="36"/>
      <c r="DH72" s="36"/>
      <c r="DI72" s="36"/>
      <c r="DJ72" s="36"/>
      <c r="DK72" s="36"/>
      <c r="DL72" s="36"/>
      <c r="DM72" s="36"/>
      <c r="DN72" s="36"/>
      <c r="DO72" s="36"/>
      <c r="DP72" s="36"/>
      <c r="DQ72" s="36"/>
      <c r="DR72" s="36"/>
      <c r="DS72" s="36"/>
      <c r="DT72" s="36"/>
      <c r="DU72" s="36"/>
      <c r="DV72" s="36"/>
      <c r="DW72" s="36"/>
      <c r="DX72" s="36"/>
      <c r="DY72" s="36"/>
      <c r="DZ72" s="36"/>
      <c r="EA72" s="36"/>
      <c r="EB72" s="36"/>
      <c r="EC72" s="36"/>
      <c r="ED72" s="36"/>
      <c r="EE72" s="36"/>
      <c r="EF72" s="36"/>
      <c r="EG72" s="36"/>
      <c r="EH72" s="36"/>
      <c r="EI72" s="36"/>
      <c r="EJ72" s="36"/>
      <c r="EK72" s="36"/>
      <c r="EL72" s="36"/>
      <c r="EM72" s="36"/>
      <c r="EN72" s="36"/>
      <c r="EO72" s="36"/>
      <c r="EP72" s="36"/>
      <c r="EQ72" s="36"/>
      <c r="ER72" s="36"/>
      <c r="ES72" s="36"/>
      <c r="ET72" s="36"/>
      <c r="EU72" s="36"/>
      <c r="EV72" s="36"/>
      <c r="EW72" s="36"/>
      <c r="EX72" s="36"/>
      <c r="EY72" s="36"/>
      <c r="EZ72" s="36"/>
      <c r="FA72" s="36"/>
      <c r="FB72" s="36"/>
      <c r="FC72" s="36"/>
      <c r="FD72" s="36"/>
      <c r="FE72" s="36"/>
      <c r="FF72" s="36"/>
      <c r="FG72" s="36"/>
      <c r="FH72" s="36"/>
      <c r="FI72" s="36"/>
      <c r="FJ72" s="36"/>
      <c r="FK72" s="36"/>
      <c r="FL72" s="36"/>
      <c r="FM72" s="36"/>
      <c r="FN72" s="36"/>
      <c r="FO72" s="36"/>
      <c r="FP72" s="36"/>
      <c r="FQ72" s="36"/>
      <c r="FR72" s="36"/>
      <c r="FS72" s="36"/>
      <c r="FT72" s="36"/>
      <c r="FU72" s="36"/>
      <c r="FV72" s="36"/>
      <c r="FW72" s="36"/>
      <c r="FX72" s="36"/>
      <c r="FY72" s="36"/>
      <c r="FZ72" s="36"/>
      <c r="GA72" s="36"/>
      <c r="GB72" s="36"/>
      <c r="GC72" s="36"/>
      <c r="GD72" s="36"/>
      <c r="GE72" s="36"/>
      <c r="GF72" s="36"/>
      <c r="GG72" s="36"/>
      <c r="GH72" s="36"/>
      <c r="GI72" s="36"/>
      <c r="GJ72" s="36"/>
      <c r="GK72" s="36"/>
      <c r="GL72" s="36"/>
      <c r="GM72" s="36"/>
      <c r="GN72" s="36"/>
      <c r="GO72" s="36"/>
      <c r="GP72" s="36"/>
      <c r="GQ72" s="36"/>
      <c r="GR72" s="36"/>
      <c r="GS72" s="36"/>
      <c r="GT72" s="36"/>
      <c r="GU72" s="36"/>
      <c r="GV72" s="36"/>
      <c r="GW72" s="36"/>
      <c r="GX72" s="36"/>
      <c r="GY72" s="36"/>
      <c r="GZ72" s="36"/>
      <c r="HA72" s="36"/>
      <c r="HB72" s="36"/>
      <c r="HC72" s="36"/>
      <c r="HD72" s="36"/>
      <c r="HE72" s="36"/>
      <c r="HF72" s="36"/>
      <c r="HG72" s="36"/>
      <c r="HH72" s="36"/>
      <c r="HI72" s="36"/>
      <c r="HJ72" s="36"/>
      <c r="HK72" s="36"/>
      <c r="HL72" s="36"/>
      <c r="HM72" s="36"/>
      <c r="HN72" s="36"/>
      <c r="HO72" s="36"/>
      <c r="HP72" s="36"/>
      <c r="HQ72" s="36"/>
      <c r="HR72" s="36"/>
      <c r="HS72" s="36"/>
      <c r="HT72" s="36"/>
      <c r="HU72" s="36"/>
      <c r="HV72" s="36"/>
      <c r="HW72" s="36"/>
      <c r="HX72" s="36"/>
      <c r="HY72" s="36"/>
      <c r="HZ72" s="36"/>
      <c r="IA72" s="36"/>
      <c r="IB72" s="36"/>
      <c r="IC72" s="36"/>
      <c r="ID72" s="36"/>
      <c r="IE72" s="36"/>
      <c r="IF72" s="36"/>
      <c r="IG72" s="36"/>
      <c r="IH72" s="36"/>
      <c r="II72" s="36"/>
      <c r="IJ72" s="36"/>
      <c r="IK72" s="36"/>
      <c r="IL72" s="27"/>
    </row>
    <row r="73" spans="1:246" s="26" customFormat="1" x14ac:dyDescent="0.2">
      <c r="A73" s="27"/>
      <c r="B73" s="27"/>
      <c r="C73" s="346" t="str">
        <f>[3]KPDV!$B$32</f>
        <v>Tāme sastādīta</v>
      </c>
      <c r="D73" s="123"/>
      <c r="E73" s="278"/>
      <c r="F73" s="278"/>
      <c r="G73" s="345"/>
      <c r="H73" s="345"/>
      <c r="I73" s="27"/>
      <c r="J73" s="27"/>
      <c r="K73" s="27"/>
      <c r="L73" s="27"/>
      <c r="M73" s="27"/>
      <c r="N73" s="27"/>
      <c r="O73" s="27"/>
      <c r="P73" s="27"/>
      <c r="Q73" s="27"/>
      <c r="R73" s="75"/>
      <c r="S73" s="75"/>
      <c r="T73" s="75"/>
      <c r="U73" s="75"/>
      <c r="V73" s="75"/>
      <c r="W73" s="75"/>
      <c r="X73" s="75"/>
      <c r="Y73" s="75"/>
      <c r="Z73" s="75"/>
      <c r="AA73" s="75"/>
      <c r="AB73" s="75"/>
      <c r="AC73" s="75"/>
      <c r="AD73" s="75"/>
      <c r="AE73" s="75"/>
      <c r="AF73" s="75"/>
      <c r="AG73" s="75"/>
      <c r="AH73" s="75"/>
      <c r="AI73" s="75"/>
      <c r="AJ73" s="75"/>
      <c r="AK73" s="75"/>
      <c r="AL73" s="75"/>
      <c r="AM73" s="75"/>
      <c r="AN73" s="75"/>
      <c r="AO73" s="75"/>
      <c r="AP73" s="75"/>
      <c r="AQ73" s="75"/>
      <c r="AR73" s="75"/>
      <c r="AS73" s="75"/>
      <c r="AT73" s="75"/>
      <c r="AU73" s="75"/>
      <c r="AV73" s="75"/>
      <c r="AW73" s="75"/>
      <c r="AX73" s="75"/>
      <c r="AY73" s="75"/>
      <c r="AZ73" s="75"/>
      <c r="BA73" s="75"/>
      <c r="BB73" s="75"/>
      <c r="BC73" s="75"/>
      <c r="BD73" s="75"/>
      <c r="BE73" s="75"/>
      <c r="BF73" s="75"/>
      <c r="BG73" s="75"/>
      <c r="BH73" s="75"/>
      <c r="BI73" s="75"/>
      <c r="BJ73" s="75"/>
      <c r="BK73" s="75"/>
      <c r="BL73" s="75"/>
      <c r="BM73" s="75"/>
      <c r="BN73" s="75"/>
      <c r="BO73" s="75"/>
      <c r="BP73" s="75"/>
      <c r="BQ73" s="75"/>
      <c r="BR73" s="75"/>
      <c r="BS73" s="75"/>
      <c r="BT73" s="75"/>
      <c r="BU73" s="75"/>
      <c r="BV73" s="75"/>
      <c r="BW73" s="75"/>
      <c r="BX73" s="75"/>
      <c r="BY73" s="75"/>
      <c r="BZ73" s="75"/>
      <c r="CA73" s="75"/>
      <c r="CB73" s="75"/>
      <c r="CC73" s="75"/>
      <c r="CD73" s="75"/>
      <c r="CE73" s="75"/>
      <c r="CF73" s="75"/>
      <c r="CG73" s="75"/>
      <c r="CH73" s="75"/>
      <c r="CI73" s="75"/>
      <c r="CJ73" s="75"/>
      <c r="CK73" s="75"/>
      <c r="CL73" s="75"/>
      <c r="CM73" s="75"/>
      <c r="CN73" s="75"/>
      <c r="CO73" s="75"/>
      <c r="CP73" s="75"/>
      <c r="CQ73" s="75"/>
      <c r="CR73" s="75"/>
      <c r="CS73" s="75"/>
      <c r="CT73" s="75"/>
      <c r="CU73" s="75"/>
      <c r="CV73" s="75"/>
      <c r="CW73" s="75"/>
      <c r="CX73" s="75"/>
      <c r="CY73" s="75"/>
      <c r="CZ73" s="75"/>
      <c r="DA73" s="75"/>
      <c r="DB73" s="75"/>
      <c r="DC73" s="75"/>
      <c r="DD73" s="75"/>
      <c r="DE73" s="75"/>
      <c r="DF73" s="75"/>
      <c r="DG73" s="75"/>
      <c r="DH73" s="75"/>
      <c r="DI73" s="75"/>
      <c r="DJ73" s="75"/>
      <c r="DK73" s="75"/>
      <c r="DL73" s="75"/>
      <c r="DM73" s="75"/>
      <c r="DN73" s="75"/>
      <c r="DO73" s="75"/>
      <c r="DP73" s="75"/>
      <c r="DQ73" s="75"/>
      <c r="DR73" s="75"/>
      <c r="DS73" s="75"/>
      <c r="DT73" s="75"/>
      <c r="DU73" s="75"/>
      <c r="DV73" s="75"/>
      <c r="DW73" s="75"/>
      <c r="DX73" s="75"/>
      <c r="DY73" s="75"/>
      <c r="DZ73" s="75"/>
      <c r="EA73" s="75"/>
      <c r="EB73" s="75"/>
      <c r="EC73" s="75"/>
      <c r="ED73" s="75"/>
      <c r="EE73" s="75"/>
      <c r="EF73" s="75"/>
      <c r="EG73" s="75"/>
      <c r="EH73" s="75"/>
      <c r="EI73" s="75"/>
      <c r="EJ73" s="75"/>
      <c r="EK73" s="75"/>
      <c r="EL73" s="75"/>
      <c r="EM73" s="75"/>
      <c r="EN73" s="75"/>
      <c r="EO73" s="75"/>
      <c r="EP73" s="75"/>
      <c r="EQ73" s="75"/>
      <c r="ER73" s="75"/>
      <c r="ES73" s="75"/>
      <c r="ET73" s="75"/>
      <c r="EU73" s="75"/>
      <c r="EV73" s="75"/>
      <c r="EW73" s="75"/>
      <c r="EX73" s="75"/>
      <c r="EY73" s="75"/>
      <c r="EZ73" s="75"/>
      <c r="FA73" s="75"/>
      <c r="FB73" s="75"/>
      <c r="FC73" s="75"/>
      <c r="FD73" s="75"/>
      <c r="FE73" s="75"/>
      <c r="FF73" s="75"/>
      <c r="FG73" s="75"/>
      <c r="FH73" s="75"/>
      <c r="FI73" s="75"/>
      <c r="FJ73" s="75"/>
      <c r="FK73" s="75"/>
      <c r="FL73" s="75"/>
      <c r="FM73" s="75"/>
      <c r="FN73" s="75"/>
      <c r="FO73" s="75"/>
      <c r="FP73" s="75"/>
      <c r="FQ73" s="75"/>
      <c r="FR73" s="75"/>
      <c r="FS73" s="75"/>
      <c r="FT73" s="75"/>
      <c r="FU73" s="75"/>
      <c r="FV73" s="75"/>
      <c r="FW73" s="75"/>
      <c r="FX73" s="75"/>
      <c r="FY73" s="75"/>
      <c r="FZ73" s="75"/>
      <c r="GA73" s="75"/>
      <c r="GB73" s="75"/>
      <c r="GC73" s="75"/>
      <c r="GD73" s="75"/>
      <c r="GE73" s="75"/>
      <c r="GF73" s="75"/>
      <c r="GG73" s="75"/>
      <c r="GH73" s="75"/>
      <c r="GI73" s="75"/>
      <c r="GJ73" s="75"/>
      <c r="GK73" s="75"/>
      <c r="GL73" s="75"/>
      <c r="GM73" s="75"/>
      <c r="GN73" s="75"/>
      <c r="GO73" s="75"/>
      <c r="GP73" s="75"/>
      <c r="GQ73" s="75"/>
      <c r="GR73" s="75"/>
      <c r="GS73" s="75"/>
      <c r="GT73" s="75"/>
      <c r="GU73" s="75"/>
      <c r="GV73" s="75"/>
      <c r="GW73" s="75"/>
      <c r="GX73" s="75"/>
      <c r="GY73" s="75"/>
      <c r="GZ73" s="75"/>
      <c r="HA73" s="75"/>
      <c r="HB73" s="75"/>
      <c r="HC73" s="75"/>
      <c r="HD73" s="75"/>
      <c r="HE73" s="75"/>
      <c r="HF73" s="75"/>
      <c r="HG73" s="75"/>
      <c r="HH73" s="75"/>
      <c r="HI73" s="75"/>
      <c r="HJ73" s="75"/>
      <c r="HK73" s="75"/>
      <c r="HL73" s="75"/>
      <c r="HM73" s="75"/>
      <c r="HN73" s="75"/>
      <c r="HO73" s="75"/>
      <c r="HP73" s="75"/>
      <c r="HQ73" s="75"/>
      <c r="HR73" s="75"/>
      <c r="HS73" s="75"/>
      <c r="HT73" s="75"/>
      <c r="HU73" s="75"/>
      <c r="HV73" s="75"/>
      <c r="HW73" s="75"/>
      <c r="HX73" s="75"/>
      <c r="HY73" s="75"/>
      <c r="HZ73" s="75"/>
      <c r="IA73" s="75"/>
      <c r="IB73" s="75"/>
      <c r="IC73" s="75"/>
      <c r="ID73" s="75"/>
      <c r="IE73" s="75"/>
      <c r="IF73" s="75"/>
      <c r="IG73" s="75"/>
      <c r="IH73" s="75"/>
      <c r="II73" s="75"/>
      <c r="IJ73" s="75"/>
      <c r="IK73" s="75"/>
      <c r="IL73" s="75"/>
    </row>
    <row r="74" spans="1:246" s="26" customFormat="1" x14ac:dyDescent="0.2">
      <c r="A74" s="27"/>
      <c r="B74" s="27"/>
      <c r="C74" s="346"/>
      <c r="D74" s="123"/>
      <c r="E74" s="345"/>
      <c r="F74" s="345"/>
      <c r="G74" s="345"/>
      <c r="H74" s="345"/>
      <c r="I74" s="345"/>
      <c r="J74" s="345"/>
      <c r="K74" s="345"/>
      <c r="L74" s="345"/>
      <c r="M74" s="345"/>
      <c r="N74" s="345"/>
      <c r="O74" s="345"/>
      <c r="P74" s="345"/>
      <c r="Q74" s="27"/>
      <c r="R74" s="75"/>
      <c r="S74" s="75"/>
      <c r="T74" s="75"/>
      <c r="U74" s="75"/>
      <c r="V74" s="75"/>
      <c r="W74" s="75"/>
      <c r="X74" s="75"/>
      <c r="Y74" s="75"/>
      <c r="Z74" s="75"/>
      <c r="AA74" s="75"/>
      <c r="AB74" s="75"/>
      <c r="AC74" s="75"/>
      <c r="AD74" s="75"/>
      <c r="AE74" s="75"/>
      <c r="AF74" s="75"/>
      <c r="AG74" s="75"/>
      <c r="AH74" s="75"/>
      <c r="AI74" s="75"/>
      <c r="AJ74" s="75"/>
      <c r="AK74" s="75"/>
      <c r="AL74" s="75"/>
      <c r="AM74" s="75"/>
      <c r="AN74" s="75"/>
      <c r="AO74" s="75"/>
      <c r="AP74" s="75"/>
      <c r="AQ74" s="75"/>
      <c r="AR74" s="75"/>
      <c r="AS74" s="75"/>
      <c r="AT74" s="75"/>
      <c r="AU74" s="75"/>
      <c r="AV74" s="75"/>
      <c r="AW74" s="75"/>
      <c r="AX74" s="75"/>
      <c r="AY74" s="75"/>
      <c r="AZ74" s="75"/>
      <c r="BA74" s="75"/>
      <c r="BB74" s="75"/>
      <c r="BC74" s="75"/>
      <c r="BD74" s="75"/>
      <c r="BE74" s="75"/>
      <c r="BF74" s="75"/>
      <c r="BG74" s="75"/>
      <c r="BH74" s="75"/>
      <c r="BI74" s="75"/>
      <c r="BJ74" s="75"/>
      <c r="BK74" s="75"/>
      <c r="BL74" s="75"/>
      <c r="BM74" s="75"/>
      <c r="BN74" s="75"/>
      <c r="BO74" s="75"/>
      <c r="BP74" s="75"/>
      <c r="BQ74" s="75"/>
      <c r="BR74" s="75"/>
      <c r="BS74" s="75"/>
      <c r="BT74" s="75"/>
      <c r="BU74" s="75"/>
      <c r="BV74" s="75"/>
      <c r="BW74" s="75"/>
      <c r="BX74" s="75"/>
      <c r="BY74" s="75"/>
      <c r="BZ74" s="75"/>
      <c r="CA74" s="75"/>
      <c r="CB74" s="75"/>
      <c r="CC74" s="75"/>
      <c r="CD74" s="75"/>
      <c r="CE74" s="75"/>
      <c r="CF74" s="75"/>
      <c r="CG74" s="75"/>
      <c r="CH74" s="75"/>
      <c r="CI74" s="75"/>
      <c r="CJ74" s="75"/>
      <c r="CK74" s="75"/>
      <c r="CL74" s="75"/>
      <c r="CM74" s="75"/>
      <c r="CN74" s="75"/>
      <c r="CO74" s="75"/>
      <c r="CP74" s="75"/>
      <c r="CQ74" s="75"/>
      <c r="CR74" s="75"/>
      <c r="CS74" s="75"/>
      <c r="CT74" s="75"/>
      <c r="CU74" s="75"/>
      <c r="CV74" s="75"/>
      <c r="CW74" s="75"/>
      <c r="CX74" s="75"/>
      <c r="CY74" s="75"/>
      <c r="CZ74" s="75"/>
      <c r="DA74" s="75"/>
      <c r="DB74" s="75"/>
      <c r="DC74" s="75"/>
      <c r="DD74" s="75"/>
      <c r="DE74" s="75"/>
      <c r="DF74" s="75"/>
      <c r="DG74" s="75"/>
      <c r="DH74" s="75"/>
      <c r="DI74" s="75"/>
      <c r="DJ74" s="75"/>
      <c r="DK74" s="75"/>
      <c r="DL74" s="75"/>
      <c r="DM74" s="75"/>
      <c r="DN74" s="75"/>
      <c r="DO74" s="75"/>
      <c r="DP74" s="75"/>
      <c r="DQ74" s="75"/>
      <c r="DR74" s="75"/>
      <c r="DS74" s="75"/>
      <c r="DT74" s="75"/>
      <c r="DU74" s="75"/>
      <c r="DV74" s="75"/>
      <c r="DW74" s="75"/>
      <c r="DX74" s="75"/>
      <c r="DY74" s="75"/>
      <c r="DZ74" s="75"/>
      <c r="EA74" s="75"/>
      <c r="EB74" s="75"/>
      <c r="EC74" s="75"/>
      <c r="ED74" s="75"/>
      <c r="EE74" s="75"/>
      <c r="EF74" s="75"/>
      <c r="EG74" s="75"/>
      <c r="EH74" s="75"/>
      <c r="EI74" s="75"/>
      <c r="EJ74" s="75"/>
      <c r="EK74" s="75"/>
      <c r="EL74" s="75"/>
      <c r="EM74" s="75"/>
      <c r="EN74" s="75"/>
      <c r="EO74" s="75"/>
      <c r="EP74" s="75"/>
      <c r="EQ74" s="75"/>
      <c r="ER74" s="75"/>
      <c r="ES74" s="75"/>
      <c r="ET74" s="75"/>
      <c r="EU74" s="75"/>
      <c r="EV74" s="75"/>
      <c r="EW74" s="75"/>
      <c r="EX74" s="75"/>
      <c r="EY74" s="75"/>
      <c r="EZ74" s="75"/>
      <c r="FA74" s="75"/>
      <c r="FB74" s="75"/>
      <c r="FC74" s="75"/>
      <c r="FD74" s="75"/>
      <c r="FE74" s="75"/>
      <c r="FF74" s="75"/>
      <c r="FG74" s="75"/>
      <c r="FH74" s="75"/>
      <c r="FI74" s="75"/>
      <c r="FJ74" s="75"/>
      <c r="FK74" s="75"/>
      <c r="FL74" s="75"/>
      <c r="FM74" s="75"/>
      <c r="FN74" s="75"/>
      <c r="FO74" s="75"/>
      <c r="FP74" s="75"/>
      <c r="FQ74" s="75"/>
      <c r="FR74" s="75"/>
      <c r="FS74" s="75"/>
      <c r="FT74" s="75"/>
      <c r="FU74" s="75"/>
      <c r="FV74" s="75"/>
      <c r="FW74" s="75"/>
      <c r="FX74" s="75"/>
      <c r="FY74" s="75"/>
      <c r="FZ74" s="75"/>
      <c r="GA74" s="75"/>
      <c r="GB74" s="75"/>
      <c r="GC74" s="75"/>
      <c r="GD74" s="75"/>
      <c r="GE74" s="75"/>
      <c r="GF74" s="75"/>
      <c r="GG74" s="75"/>
      <c r="GH74" s="75"/>
      <c r="GI74" s="75"/>
      <c r="GJ74" s="75"/>
      <c r="GK74" s="75"/>
      <c r="GL74" s="75"/>
      <c r="GM74" s="75"/>
      <c r="GN74" s="75"/>
      <c r="GO74" s="75"/>
      <c r="GP74" s="75"/>
      <c r="GQ74" s="75"/>
      <c r="GR74" s="75"/>
      <c r="GS74" s="75"/>
      <c r="GT74" s="75"/>
      <c r="GU74" s="75"/>
      <c r="GV74" s="75"/>
      <c r="GW74" s="75"/>
      <c r="GX74" s="75"/>
      <c r="GY74" s="75"/>
      <c r="GZ74" s="75"/>
      <c r="HA74" s="75"/>
      <c r="HB74" s="75"/>
      <c r="HC74" s="75"/>
      <c r="HD74" s="75"/>
      <c r="HE74" s="75"/>
      <c r="HF74" s="75"/>
      <c r="HG74" s="75"/>
      <c r="HH74" s="75"/>
      <c r="HI74" s="75"/>
      <c r="HJ74" s="75"/>
      <c r="HK74" s="75"/>
      <c r="HL74" s="75"/>
      <c r="HM74" s="75"/>
      <c r="HN74" s="75"/>
      <c r="HO74" s="75"/>
      <c r="HP74" s="75"/>
      <c r="HQ74" s="75"/>
      <c r="HR74" s="75"/>
      <c r="HS74" s="75"/>
      <c r="HT74" s="75"/>
      <c r="HU74" s="75"/>
      <c r="HV74" s="75"/>
      <c r="HW74" s="75"/>
      <c r="HX74" s="75"/>
      <c r="HY74" s="75"/>
      <c r="HZ74" s="75"/>
      <c r="IA74" s="75"/>
      <c r="IB74" s="75"/>
      <c r="IC74" s="75"/>
      <c r="ID74" s="75"/>
      <c r="IE74" s="75"/>
      <c r="IF74" s="75"/>
      <c r="IG74" s="75"/>
      <c r="IH74" s="75"/>
      <c r="II74" s="75"/>
      <c r="IJ74" s="75"/>
      <c r="IK74" s="75"/>
      <c r="IL74" s="75"/>
    </row>
    <row r="75" spans="1:246" x14ac:dyDescent="0.2">
      <c r="C75" s="346" t="str">
        <f>[3]KPDV!$B$34</f>
        <v>Pārbaudīja:</v>
      </c>
      <c r="D75" s="347"/>
      <c r="E75" s="348"/>
      <c r="F75" s="348"/>
      <c r="G75" s="123"/>
      <c r="H75" s="123"/>
      <c r="I75" s="123"/>
      <c r="J75" s="123"/>
      <c r="K75" s="123"/>
      <c r="L75" s="123"/>
      <c r="M75" s="123"/>
      <c r="N75" s="123"/>
      <c r="O75" s="123"/>
      <c r="P75" s="123"/>
    </row>
    <row r="76" spans="1:246" x14ac:dyDescent="0.2">
      <c r="C76" s="346" t="str">
        <f>[3]KPDV!$B$35</f>
        <v>Sertifikāta Nr.:</v>
      </c>
      <c r="D76" s="347"/>
      <c r="E76" s="349"/>
      <c r="F76" s="349"/>
      <c r="G76" s="123"/>
      <c r="H76" s="123"/>
      <c r="I76" s="123"/>
      <c r="J76" s="123"/>
      <c r="K76" s="123"/>
      <c r="L76" s="123"/>
      <c r="M76" s="350"/>
      <c r="N76" s="123"/>
      <c r="O76" s="350"/>
      <c r="P76" s="123"/>
    </row>
    <row r="77" spans="1:246" x14ac:dyDescent="0.2">
      <c r="C77" s="27"/>
      <c r="D77" s="27"/>
      <c r="E77" s="27"/>
      <c r="I77" s="351"/>
      <c r="J77" s="267"/>
      <c r="K77" s="267"/>
      <c r="O77" s="267"/>
      <c r="P77" s="267"/>
    </row>
    <row r="78" spans="1:246" ht="12.75" x14ac:dyDescent="0.2">
      <c r="B78" s="352" t="s">
        <v>348</v>
      </c>
      <c r="C78" s="353"/>
      <c r="D78" s="354"/>
      <c r="E78" s="354"/>
      <c r="F78" s="354"/>
      <c r="G78" s="355"/>
      <c r="H78" s="354"/>
      <c r="I78" s="354"/>
      <c r="J78" s="354"/>
      <c r="K78" s="354"/>
      <c r="L78" s="354"/>
      <c r="M78" s="354"/>
      <c r="N78" s="354"/>
      <c r="O78" s="354"/>
      <c r="P78" s="354"/>
      <c r="Q78" s="354"/>
    </row>
    <row r="79" spans="1:246" x14ac:dyDescent="0.2">
      <c r="B79" s="374" t="s">
        <v>349</v>
      </c>
      <c r="C79" s="374"/>
      <c r="D79" s="374"/>
      <c r="E79" s="374"/>
      <c r="F79" s="374"/>
      <c r="G79" s="374"/>
      <c r="H79" s="374"/>
      <c r="I79" s="374"/>
      <c r="J79" s="374"/>
      <c r="K79" s="374"/>
      <c r="L79" s="374"/>
      <c r="M79" s="374"/>
      <c r="N79" s="374"/>
      <c r="O79" s="374"/>
      <c r="P79" s="374"/>
      <c r="Q79" s="374"/>
    </row>
    <row r="80" spans="1:246" x14ac:dyDescent="0.2">
      <c r="B80" s="374"/>
      <c r="C80" s="374"/>
      <c r="D80" s="374"/>
      <c r="E80" s="374"/>
      <c r="F80" s="374"/>
      <c r="G80" s="374"/>
      <c r="H80" s="374"/>
      <c r="I80" s="374"/>
      <c r="J80" s="374"/>
      <c r="K80" s="374"/>
      <c r="L80" s="374"/>
      <c r="M80" s="374"/>
      <c r="N80" s="374"/>
      <c r="O80" s="374"/>
      <c r="P80" s="374"/>
      <c r="Q80" s="374"/>
    </row>
    <row r="81" spans="2:17" x14ac:dyDescent="0.2">
      <c r="B81" s="374"/>
      <c r="C81" s="374"/>
      <c r="D81" s="374"/>
      <c r="E81" s="374"/>
      <c r="F81" s="374"/>
      <c r="G81" s="374"/>
      <c r="H81" s="374"/>
      <c r="I81" s="374"/>
      <c r="J81" s="374"/>
      <c r="K81" s="374"/>
      <c r="L81" s="374"/>
      <c r="M81" s="374"/>
      <c r="N81" s="374"/>
      <c r="O81" s="374"/>
      <c r="P81" s="374"/>
      <c r="Q81" s="374"/>
    </row>
  </sheetData>
  <sheetProtection selectLockedCells="1" selectUnlockedCells="1"/>
  <autoFilter ref="A12:Q91" xr:uid="{00000000-0009-0000-0000-000008000000}"/>
  <mergeCells count="14">
    <mergeCell ref="B79:Q81"/>
    <mergeCell ref="R26:S26"/>
    <mergeCell ref="A1:G1"/>
    <mergeCell ref="A3:H3"/>
    <mergeCell ref="A4:H4"/>
    <mergeCell ref="A8:D8"/>
    <mergeCell ref="G8:J8"/>
    <mergeCell ref="A10:A11"/>
    <mergeCell ref="B10:B11"/>
    <mergeCell ref="C10:C11"/>
    <mergeCell ref="D10:D11"/>
    <mergeCell ref="E10:E11"/>
    <mergeCell ref="G10:L10"/>
    <mergeCell ref="M10:Q10"/>
  </mergeCells>
  <pageMargins left="0.39374999999999999" right="0" top="0.59027777777777779" bottom="0.39374999999999999" header="0.51180555555555551" footer="0.51180555555555551"/>
  <pageSetup paperSize="9" firstPageNumber="0" orientation="landscape" horizontalDpi="300" verticalDpi="300" r:id="rId1"/>
  <headerFooter alignWithMargins="0"/>
  <rowBreaks count="1" manualBreakCount="1">
    <brk id="69" max="16383" man="1"/>
  </rowBreaks>
  <ignoredErrors>
    <ignoredError sqref="E27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Darblapas</vt:lpstr>
      </vt:variant>
      <vt:variant>
        <vt:i4>13</vt:i4>
      </vt:variant>
      <vt:variant>
        <vt:lpstr>Diapazoni ar nosaukumiem</vt:lpstr>
      </vt:variant>
      <vt:variant>
        <vt:i4>35</vt:i4>
      </vt:variant>
    </vt:vector>
  </HeadingPairs>
  <TitlesOfParts>
    <vt:vector size="48" baseType="lpstr">
      <vt:lpstr>k</vt:lpstr>
      <vt:lpstr>KPDV</vt:lpstr>
      <vt:lpstr>AR </vt:lpstr>
      <vt:lpstr>logi</vt:lpstr>
      <vt:lpstr>C</vt:lpstr>
      <vt:lpstr>P</vt:lpstr>
      <vt:lpstr>IM</vt:lpstr>
      <vt:lpstr>BS</vt:lpstr>
      <vt:lpstr>Jumts</vt:lpstr>
      <vt:lpstr>apjomi</vt:lpstr>
      <vt:lpstr>BK</vt:lpstr>
      <vt:lpstr>AVK</vt:lpstr>
      <vt:lpstr>zibens</vt:lpstr>
      <vt:lpstr>'AR '!__xlnm__FilterDatabase</vt:lpstr>
      <vt:lpstr>BK!__xlnm__FilterDatabase</vt:lpstr>
      <vt:lpstr>BS!__xlnm__FilterDatabase</vt:lpstr>
      <vt:lpstr>'C'!__xlnm__FilterDatabase</vt:lpstr>
      <vt:lpstr>IM!__xlnm__FilterDatabase</vt:lpstr>
      <vt:lpstr>Jumts!__xlnm__FilterDatabase</vt:lpstr>
      <vt:lpstr>P!__xlnm__FilterDatabase</vt:lpstr>
      <vt:lpstr>__xlnm__FilterDatabase_1</vt:lpstr>
      <vt:lpstr>P!__xlnm__FilterDatabase_2</vt:lpstr>
      <vt:lpstr>__xlnm__FilterDatabase_2</vt:lpstr>
      <vt:lpstr>__xlnm__FilterDatabase_3</vt:lpstr>
      <vt:lpstr>__xlnm__FilterDatabase_5</vt:lpstr>
      <vt:lpstr>BK!__xlnm__FilterDatabase_6</vt:lpstr>
      <vt:lpstr>__xlnm__FilterDatabase_6</vt:lpstr>
      <vt:lpstr>apjomi!__xlnm_Print_Area</vt:lpstr>
      <vt:lpstr>'AR '!__xlnm_Print_Area</vt:lpstr>
      <vt:lpstr>'C'!__xlnm_Print_Area</vt:lpstr>
      <vt:lpstr>KPDV!__xlnm_Print_Area</vt:lpstr>
      <vt:lpstr>logi!__xlnm_Print_Area</vt:lpstr>
      <vt:lpstr>P!__xlnm_Print_Area</vt:lpstr>
      <vt:lpstr>'AR '!__xlnm_Print_Titles</vt:lpstr>
      <vt:lpstr>BK!__xlnm_Print_Titles</vt:lpstr>
      <vt:lpstr>BS!__xlnm_Print_Titles</vt:lpstr>
      <vt:lpstr>'C'!__xlnm_Print_Titles</vt:lpstr>
      <vt:lpstr>IM!__xlnm_Print_Titles</vt:lpstr>
      <vt:lpstr>Jumts!__xlnm_Print_Titles</vt:lpstr>
      <vt:lpstr>P!__xlnm_Print_Titles</vt:lpstr>
      <vt:lpstr>apjomi!Drukas_apgabals</vt:lpstr>
      <vt:lpstr>'AR '!Drukāt_virsrakstus</vt:lpstr>
      <vt:lpstr>BK!Drukāt_virsrakstus</vt:lpstr>
      <vt:lpstr>BS!Drukāt_virsrakstus</vt:lpstr>
      <vt:lpstr>'C'!Drukāt_virsrakstus</vt:lpstr>
      <vt:lpstr>IM!Drukāt_virsrakstus</vt:lpstr>
      <vt:lpstr>Jumts!Drukāt_virsrakstus</vt:lpstr>
      <vt:lpstr>P!Drukāt_virsrakstus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Sandijs-I7</dc:creator>
  <cp:lastModifiedBy>Prezenta</cp:lastModifiedBy>
  <dcterms:created xsi:type="dcterms:W3CDTF">2017-07-03T14:35:32Z</dcterms:created>
  <dcterms:modified xsi:type="dcterms:W3CDTF">2019-07-12T11:01:44Z</dcterms:modified>
</cp:coreProperties>
</file>