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66925"/>
  <mc:AlternateContent xmlns:mc="http://schemas.openxmlformats.org/markup-compatibility/2006">
    <mc:Choice Requires="x15">
      <x15ac:absPath xmlns:x15ac="http://schemas.microsoft.com/office/spreadsheetml/2010/11/ac" url="\\192.168.2.20\docs\Pagaidu dokumenti\Renovācija_iepirkums\Altum_iepirkumi\53_Vanes_9\"/>
    </mc:Choice>
  </mc:AlternateContent>
  <xr:revisionPtr revIDLastSave="0" documentId="13_ncr:1_{29DCD020-6A7D-4DCB-9C75-77E1508892B0}" xr6:coauthVersionLast="43" xr6:coauthVersionMax="43" xr10:uidLastSave="{00000000-0000-0000-0000-000000000000}"/>
  <bookViews>
    <workbookView xWindow="2940" yWindow="315" windowWidth="22290" windowHeight="15345" tabRatio="846" xr2:uid="{5D9A5C31-EB66-4807-93B2-F9DF804BDB8A}"/>
  </bookViews>
  <sheets>
    <sheet name="Kopt a" sheetId="1" r:id="rId1"/>
    <sheet name="Kops a" sheetId="2" r:id="rId2"/>
    <sheet name="1a" sheetId="3" r:id="rId3"/>
    <sheet name="2a" sheetId="4" r:id="rId4"/>
    <sheet name="apjomi" sheetId="33" state="hidden" r:id="rId5"/>
    <sheet name="3a" sheetId="5" r:id="rId6"/>
    <sheet name="4a" sheetId="6" r:id="rId7"/>
    <sheet name="5a" sheetId="7" r:id="rId8"/>
    <sheet name="6a" sheetId="8" r:id="rId9"/>
    <sheet name="7a" sheetId="9" r:id="rId10"/>
    <sheet name="8a" sheetId="10" r:id="rId11"/>
    <sheet name="9a" sheetId="11" r:id="rId12"/>
    <sheet name="10a" sheetId="12" r:id="rId13"/>
    <sheet name="11a" sheetId="13" r:id="rId14"/>
  </sheets>
  <definedNames>
    <definedName name="__xlnm__FilterDatabase_1_1">#REF!</definedName>
    <definedName name="__xlnm__FilterDatabase_7">#REF!</definedName>
    <definedName name="__xlnm__FilterDatabase_8">#REF!</definedName>
    <definedName name="__xlnm_Print_Area" localSheetId="4">apjomi!$A$1:$W$36</definedName>
    <definedName name="_xlnm.Print_Area" localSheetId="4">apjomi!$A$1:$W$56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 l="1"/>
  <c r="I56" i="33"/>
  <c r="D54" i="33"/>
  <c r="I54" i="33" s="1"/>
  <c r="D53" i="33"/>
  <c r="I53" i="33" s="1"/>
  <c r="I52" i="33"/>
  <c r="H51" i="33"/>
  <c r="F51" i="33"/>
  <c r="I51" i="33" s="1"/>
  <c r="D51" i="33"/>
  <c r="I50" i="33"/>
  <c r="G41" i="33"/>
  <c r="D40" i="33"/>
  <c r="C36" i="33"/>
  <c r="C34" i="33"/>
  <c r="C27" i="33"/>
  <c r="E25" i="33"/>
  <c r="D25" i="33"/>
  <c r="C25" i="33"/>
  <c r="U19" i="33"/>
  <c r="T19" i="33"/>
  <c r="S19" i="33"/>
  <c r="R19" i="33"/>
  <c r="M19" i="33"/>
  <c r="O19" i="33" s="1"/>
  <c r="L19" i="33"/>
  <c r="N19" i="33" s="1"/>
  <c r="H19" i="33"/>
  <c r="J19" i="33" s="1"/>
  <c r="C19" i="33"/>
  <c r="I19" i="33" s="1"/>
  <c r="K19" i="33" s="1"/>
  <c r="T18" i="33"/>
  <c r="U18" i="33" s="1"/>
  <c r="R18" i="33"/>
  <c r="S18" i="33" s="1"/>
  <c r="M18" i="33"/>
  <c r="O18" i="33" s="1"/>
  <c r="L18" i="33"/>
  <c r="N18" i="33" s="1"/>
  <c r="H18" i="33"/>
  <c r="I18" i="33" s="1"/>
  <c r="C18" i="33"/>
  <c r="U17" i="33"/>
  <c r="T17" i="33"/>
  <c r="S17" i="33"/>
  <c r="R17" i="33"/>
  <c r="O17" i="33"/>
  <c r="M17" i="33"/>
  <c r="L17" i="33"/>
  <c r="N17" i="33" s="1"/>
  <c r="H17" i="33"/>
  <c r="J17" i="33" s="1"/>
  <c r="C17" i="33"/>
  <c r="I17" i="33" s="1"/>
  <c r="K17" i="33" s="1"/>
  <c r="T16" i="33"/>
  <c r="U16" i="33" s="1"/>
  <c r="R16" i="33"/>
  <c r="S16" i="33" s="1"/>
  <c r="M16" i="33"/>
  <c r="O16" i="33" s="1"/>
  <c r="L16" i="33"/>
  <c r="N16" i="33" s="1"/>
  <c r="J16" i="33"/>
  <c r="H16" i="33"/>
  <c r="I16" i="33" s="1"/>
  <c r="C16" i="33"/>
  <c r="P15" i="33"/>
  <c r="H15" i="33"/>
  <c r="I15" i="33" s="1"/>
  <c r="D15" i="33"/>
  <c r="V14" i="33"/>
  <c r="U14" i="33"/>
  <c r="T14" i="33"/>
  <c r="S14" i="33"/>
  <c r="R14" i="33"/>
  <c r="Q14" i="33"/>
  <c r="P14" i="33"/>
  <c r="O14" i="33"/>
  <c r="L14" i="33"/>
  <c r="N14" i="33" s="1"/>
  <c r="H14" i="33"/>
  <c r="I14" i="33" s="1"/>
  <c r="C14" i="33"/>
  <c r="V13" i="33"/>
  <c r="T13" i="33"/>
  <c r="U13" i="33" s="1"/>
  <c r="R13" i="33"/>
  <c r="S13" i="33" s="1"/>
  <c r="Q13" i="33"/>
  <c r="P13" i="33"/>
  <c r="M13" i="33"/>
  <c r="O13" i="33" s="1"/>
  <c r="L13" i="33"/>
  <c r="N13" i="33" s="1"/>
  <c r="J13" i="33"/>
  <c r="H13" i="33"/>
  <c r="I13" i="33" s="1"/>
  <c r="C13" i="33"/>
  <c r="V12" i="33"/>
  <c r="T12" i="33"/>
  <c r="U12" i="33" s="1"/>
  <c r="R12" i="33"/>
  <c r="S12" i="33" s="1"/>
  <c r="Q12" i="33"/>
  <c r="P12" i="33"/>
  <c r="M12" i="33"/>
  <c r="O12" i="33" s="1"/>
  <c r="L12" i="33"/>
  <c r="N12" i="33" s="1"/>
  <c r="H12" i="33"/>
  <c r="I12" i="33" s="1"/>
  <c r="C12" i="33"/>
  <c r="V11" i="33"/>
  <c r="T11" i="33"/>
  <c r="U11" i="33" s="1"/>
  <c r="R11" i="33"/>
  <c r="S11" i="33" s="1"/>
  <c r="Q11" i="33"/>
  <c r="P11" i="33"/>
  <c r="M11" i="33"/>
  <c r="O11" i="33" s="1"/>
  <c r="L11" i="33"/>
  <c r="N11" i="33" s="1"/>
  <c r="J11" i="33"/>
  <c r="H11" i="33"/>
  <c r="I11" i="33" s="1"/>
  <c r="C11" i="33"/>
  <c r="V10" i="33"/>
  <c r="T10" i="33"/>
  <c r="U10" i="33" s="1"/>
  <c r="R10" i="33"/>
  <c r="S10" i="33" s="1"/>
  <c r="Q10" i="33"/>
  <c r="P10" i="33"/>
  <c r="M10" i="33"/>
  <c r="O10" i="33" s="1"/>
  <c r="L10" i="33"/>
  <c r="N10" i="33" s="1"/>
  <c r="H10" i="33"/>
  <c r="I10" i="33" s="1"/>
  <c r="C10" i="33"/>
  <c r="V9" i="33"/>
  <c r="T9" i="33"/>
  <c r="U9" i="33" s="1"/>
  <c r="R9" i="33"/>
  <c r="S9" i="33" s="1"/>
  <c r="Q9" i="33"/>
  <c r="P9" i="33"/>
  <c r="M9" i="33"/>
  <c r="O9" i="33" s="1"/>
  <c r="L9" i="33"/>
  <c r="N9" i="33" s="1"/>
  <c r="J9" i="33"/>
  <c r="H9" i="33"/>
  <c r="I9" i="33" s="1"/>
  <c r="C9" i="33"/>
  <c r="V8" i="33"/>
  <c r="T8" i="33"/>
  <c r="U8" i="33" s="1"/>
  <c r="R8" i="33"/>
  <c r="S8" i="33" s="1"/>
  <c r="Q8" i="33"/>
  <c r="P8" i="33"/>
  <c r="M8" i="33"/>
  <c r="O8" i="33" s="1"/>
  <c r="L8" i="33"/>
  <c r="N8" i="33" s="1"/>
  <c r="H8" i="33"/>
  <c r="I8" i="33" s="1"/>
  <c r="C8" i="33"/>
  <c r="V7" i="33"/>
  <c r="T7" i="33"/>
  <c r="U7" i="33" s="1"/>
  <c r="R7" i="33"/>
  <c r="S7" i="33" s="1"/>
  <c r="N7" i="33"/>
  <c r="L7" i="33"/>
  <c r="J7" i="33"/>
  <c r="H7" i="33"/>
  <c r="E7" i="33"/>
  <c r="Q7" i="33" s="1"/>
  <c r="D7" i="33"/>
  <c r="V6" i="33"/>
  <c r="T6" i="33"/>
  <c r="U6" i="33" s="1"/>
  <c r="S6" i="33"/>
  <c r="R6" i="33"/>
  <c r="Q6" i="33"/>
  <c r="P6" i="33"/>
  <c r="M6" i="33"/>
  <c r="O6" i="33" s="1"/>
  <c r="L6" i="33"/>
  <c r="N6" i="33" s="1"/>
  <c r="H6" i="33"/>
  <c r="J6" i="33" s="1"/>
  <c r="C6" i="33"/>
  <c r="I6" i="33" s="1"/>
  <c r="K6" i="33" s="1"/>
  <c r="M5" i="33"/>
  <c r="O5" i="33" s="1"/>
  <c r="H5" i="33"/>
  <c r="J5" i="33" s="1"/>
  <c r="E5" i="33"/>
  <c r="V5" i="33" s="1"/>
  <c r="D5" i="33"/>
  <c r="P5" i="33" s="1"/>
  <c r="C5" i="33"/>
  <c r="I5" i="33" s="1"/>
  <c r="V4" i="33"/>
  <c r="U4" i="33"/>
  <c r="T4" i="33"/>
  <c r="S4" i="33"/>
  <c r="R4" i="33"/>
  <c r="Q4" i="33"/>
  <c r="P4" i="33"/>
  <c r="M4" i="33"/>
  <c r="L4" i="33"/>
  <c r="H4" i="33"/>
  <c r="J4" i="33" s="1"/>
  <c r="C4" i="33"/>
  <c r="I4" i="33" s="1"/>
  <c r="J3" i="33"/>
  <c r="I3" i="33"/>
  <c r="K4" i="33" l="1"/>
  <c r="K5" i="33"/>
  <c r="O4" i="33"/>
  <c r="Q5" i="33"/>
  <c r="K15" i="33"/>
  <c r="D44" i="33"/>
  <c r="F44" i="33" s="1"/>
  <c r="H44" i="33" s="1"/>
  <c r="D41" i="33"/>
  <c r="F40" i="33"/>
  <c r="H40" i="33" s="1"/>
  <c r="D45" i="33"/>
  <c r="I55" i="33"/>
  <c r="N4" i="33"/>
  <c r="L5" i="33"/>
  <c r="N5" i="33" s="1"/>
  <c r="R5" i="33"/>
  <c r="S5" i="33" s="1"/>
  <c r="T5" i="33"/>
  <c r="U5" i="33" s="1"/>
  <c r="M7" i="33"/>
  <c r="O7" i="33" s="1"/>
  <c r="C7" i="33"/>
  <c r="I7" i="33"/>
  <c r="K7" i="33" s="1"/>
  <c r="P7" i="33"/>
  <c r="P20" i="33" s="1"/>
  <c r="J8" i="33"/>
  <c r="K8" i="33" s="1"/>
  <c r="K9" i="33"/>
  <c r="J10" i="33"/>
  <c r="K10" i="33" s="1"/>
  <c r="K11" i="33"/>
  <c r="J12" i="33"/>
  <c r="K12" i="33" s="1"/>
  <c r="K13" i="33"/>
  <c r="J14" i="33"/>
  <c r="K14" i="33" s="1"/>
  <c r="M15" i="33"/>
  <c r="O15" i="33" s="1"/>
  <c r="E15" i="33"/>
  <c r="J15" i="33"/>
  <c r="K16" i="33"/>
  <c r="J18" i="33"/>
  <c r="K18" i="33" s="1"/>
  <c r="C28" i="33"/>
  <c r="C26" i="33"/>
  <c r="C30" i="33" s="1"/>
  <c r="C32" i="33" s="1"/>
  <c r="C35" i="33" s="1"/>
  <c r="C29" i="33"/>
  <c r="C67" i="5"/>
  <c r="C64" i="5"/>
  <c r="C59" i="5"/>
  <c r="C29" i="6"/>
  <c r="C26" i="6"/>
  <c r="C21" i="6"/>
  <c r="C62" i="7"/>
  <c r="C59" i="7"/>
  <c r="C54" i="7"/>
  <c r="C41" i="8"/>
  <c r="C38" i="8"/>
  <c r="C33" i="8"/>
  <c r="C134" i="9"/>
  <c r="C131" i="9"/>
  <c r="C126" i="9"/>
  <c r="C129" i="10"/>
  <c r="C126" i="10"/>
  <c r="C121" i="10"/>
  <c r="C122" i="11"/>
  <c r="C119" i="11"/>
  <c r="C114" i="11"/>
  <c r="C53" i="12"/>
  <c r="C50" i="12"/>
  <c r="C45" i="12"/>
  <c r="C56" i="13"/>
  <c r="C53" i="13"/>
  <c r="C48" i="13"/>
  <c r="C79" i="4"/>
  <c r="C76" i="4"/>
  <c r="C71" i="4"/>
  <c r="C89" i="3"/>
  <c r="C86" i="3"/>
  <c r="C81" i="3"/>
  <c r="A38" i="2"/>
  <c r="A62" i="5" s="1"/>
  <c r="P10" i="5" s="1"/>
  <c r="E20" i="33" l="1"/>
  <c r="Q15" i="33"/>
  <c r="Q20" i="33" s="1"/>
  <c r="V15" i="33"/>
  <c r="V20" i="33" s="1"/>
  <c r="R15" i="33"/>
  <c r="S15" i="33" s="1"/>
  <c r="S20" i="33" s="1"/>
  <c r="T15" i="33"/>
  <c r="U15" i="33" s="1"/>
  <c r="U20" i="33" s="1"/>
  <c r="L15" i="33"/>
  <c r="N15" i="33" s="1"/>
  <c r="R20" i="33"/>
  <c r="N20" i="33"/>
  <c r="O20" i="33"/>
  <c r="J20" i="33"/>
  <c r="T20" i="33"/>
  <c r="L20" i="33"/>
  <c r="H46" i="33"/>
  <c r="F45" i="33"/>
  <c r="H45" i="33" s="1"/>
  <c r="D42" i="33"/>
  <c r="F41" i="33"/>
  <c r="H41" i="33" s="1"/>
  <c r="M20" i="33"/>
  <c r="I20" i="33"/>
  <c r="K20" i="33" s="1"/>
  <c r="A84" i="3"/>
  <c r="P10" i="3" s="1"/>
  <c r="A48" i="12"/>
  <c r="P10" i="12" s="1"/>
  <c r="A124" i="10"/>
  <c r="P10" i="10" s="1"/>
  <c r="A36" i="8"/>
  <c r="P10" i="8" s="1"/>
  <c r="A24" i="6"/>
  <c r="P10" i="6" s="1"/>
  <c r="A74" i="4"/>
  <c r="P10" i="4" s="1"/>
  <c r="A51" i="13"/>
  <c r="P10" i="13" s="1"/>
  <c r="A117" i="11"/>
  <c r="P10" i="11" s="1"/>
  <c r="A129" i="9"/>
  <c r="P10" i="9" s="1"/>
  <c r="A57" i="7"/>
  <c r="P10" i="7" s="1"/>
  <c r="C24" i="2"/>
  <c r="D9" i="2"/>
  <c r="D8" i="2"/>
  <c r="D7" i="2"/>
  <c r="D6" i="2"/>
  <c r="F42" i="33" l="1"/>
  <c r="H42" i="33" s="1"/>
  <c r="H43" i="33"/>
  <c r="D7" i="13"/>
  <c r="D7" i="12"/>
  <c r="D7" i="11"/>
  <c r="D7" i="10"/>
  <c r="D7" i="9"/>
  <c r="D7" i="8"/>
  <c r="D7" i="7"/>
  <c r="D7" i="6"/>
  <c r="D7" i="5"/>
  <c r="D7" i="4"/>
  <c r="D8" i="13"/>
  <c r="D8" i="12"/>
  <c r="D8" i="11"/>
  <c r="D8" i="10"/>
  <c r="D8" i="9"/>
  <c r="D8" i="8"/>
  <c r="D8" i="7"/>
  <c r="D8" i="6"/>
  <c r="D8" i="5"/>
  <c r="D8" i="4"/>
  <c r="D5" i="13"/>
  <c r="D5" i="12"/>
  <c r="D5" i="11"/>
  <c r="D5" i="10"/>
  <c r="D5" i="9"/>
  <c r="D5" i="8"/>
  <c r="D5" i="7"/>
  <c r="D5" i="6"/>
  <c r="D5" i="5"/>
  <c r="D5" i="4"/>
  <c r="D6" i="13"/>
  <c r="D6" i="12"/>
  <c r="D6" i="11"/>
  <c r="D6" i="10"/>
  <c r="D6" i="9"/>
  <c r="D6" i="8"/>
  <c r="D6" i="7"/>
  <c r="D6" i="6"/>
  <c r="D6" i="5"/>
  <c r="D6" i="4"/>
  <c r="D6" i="3"/>
  <c r="D7" i="3"/>
  <c r="D5" i="3"/>
  <c r="D8" i="3"/>
  <c r="H15" i="6"/>
  <c r="H16" i="6"/>
  <c r="H17" i="6"/>
  <c r="H15" i="7"/>
  <c r="H16" i="7"/>
  <c r="H18" i="7"/>
  <c r="H20" i="7"/>
  <c r="H22" i="7"/>
  <c r="H24" i="7"/>
  <c r="H25" i="7"/>
  <c r="H26" i="7"/>
  <c r="H27" i="7"/>
  <c r="H28" i="7"/>
  <c r="H29" i="7"/>
  <c r="H30" i="7"/>
  <c r="H31" i="7"/>
  <c r="H32" i="7"/>
  <c r="H34" i="7"/>
  <c r="H36" i="7"/>
  <c r="H38" i="7"/>
  <c r="H40" i="7"/>
  <c r="H41" i="7"/>
  <c r="H42" i="7"/>
  <c r="H43" i="7"/>
  <c r="H45" i="7"/>
  <c r="H46" i="7"/>
  <c r="H47" i="7"/>
  <c r="H48" i="7"/>
  <c r="H49" i="7"/>
  <c r="H50" i="7"/>
  <c r="H16" i="8"/>
  <c r="H18" i="8"/>
  <c r="H20" i="8"/>
  <c r="H22" i="8"/>
  <c r="H24" i="8"/>
  <c r="H26" i="8"/>
  <c r="H28" i="8"/>
  <c r="H16" i="9"/>
  <c r="H18" i="9"/>
  <c r="H20" i="9"/>
  <c r="H22" i="9"/>
  <c r="H24" i="9"/>
  <c r="H26" i="9"/>
  <c r="H28" i="9"/>
  <c r="H30" i="9"/>
  <c r="H34" i="9"/>
  <c r="H36" i="9"/>
  <c r="H38" i="9"/>
  <c r="H40" i="9"/>
  <c r="H42" i="9"/>
  <c r="H44" i="9"/>
  <c r="H46" i="9"/>
  <c r="H48" i="9"/>
  <c r="H50" i="9"/>
  <c r="H52" i="9"/>
  <c r="H54" i="9"/>
  <c r="H56" i="9"/>
  <c r="H58" i="9"/>
  <c r="H60" i="9"/>
  <c r="H62" i="9"/>
  <c r="H64" i="9"/>
  <c r="H66" i="9"/>
  <c r="H68" i="9"/>
  <c r="H70" i="9"/>
  <c r="H74" i="9"/>
  <c r="H76" i="9"/>
  <c r="H78" i="9"/>
  <c r="H80" i="9"/>
  <c r="H82" i="9"/>
  <c r="H84" i="9"/>
  <c r="H86" i="9"/>
  <c r="H88" i="9"/>
  <c r="H90" i="9"/>
  <c r="H92" i="9"/>
  <c r="H94" i="9"/>
  <c r="H96" i="9"/>
  <c r="H98" i="9"/>
  <c r="H100" i="9"/>
  <c r="H102" i="9"/>
  <c r="H104" i="9"/>
  <c r="H106" i="9"/>
  <c r="H110" i="9"/>
  <c r="H112" i="9"/>
  <c r="H114" i="9"/>
  <c r="H116" i="9"/>
  <c r="H118" i="9"/>
  <c r="H120" i="9"/>
  <c r="H122" i="9"/>
  <c r="H16" i="10"/>
  <c r="H18" i="10"/>
  <c r="H20" i="10"/>
  <c r="H22" i="10"/>
  <c r="H24" i="10"/>
  <c r="H28" i="10"/>
  <c r="H32" i="10"/>
  <c r="H36" i="10"/>
  <c r="H40" i="10"/>
  <c r="H44" i="10"/>
  <c r="H48" i="10"/>
  <c r="H52" i="10"/>
  <c r="H56" i="10"/>
  <c r="H60" i="10"/>
  <c r="H64" i="10"/>
  <c r="H68" i="10"/>
  <c r="H72" i="10"/>
  <c r="H76" i="10"/>
  <c r="H80" i="10"/>
  <c r="H84" i="10"/>
  <c r="H88" i="10"/>
  <c r="H92" i="10"/>
  <c r="H96" i="10"/>
  <c r="H100" i="10"/>
  <c r="H104" i="10"/>
  <c r="H108" i="10"/>
  <c r="H112" i="10"/>
  <c r="H114" i="10"/>
  <c r="H116" i="10"/>
  <c r="H16" i="11"/>
  <c r="H18" i="11"/>
  <c r="H20" i="11"/>
  <c r="H22" i="11"/>
  <c r="H24" i="11"/>
  <c r="H26" i="11"/>
  <c r="H28" i="11"/>
  <c r="H30" i="11"/>
  <c r="H32" i="11"/>
  <c r="H34" i="11"/>
  <c r="H36" i="11"/>
  <c r="H38" i="11"/>
  <c r="H40" i="11"/>
  <c r="H42" i="11"/>
  <c r="H44" i="11"/>
  <c r="H46" i="11"/>
  <c r="H48" i="11"/>
  <c r="H50" i="11"/>
  <c r="H52" i="11"/>
  <c r="H54" i="11"/>
  <c r="H56" i="11"/>
  <c r="H58" i="11"/>
  <c r="H60" i="11"/>
  <c r="H62" i="11"/>
  <c r="H64" i="11"/>
  <c r="H66" i="11"/>
  <c r="H68" i="11"/>
  <c r="H70" i="11"/>
  <c r="H72" i="11"/>
  <c r="H74" i="11"/>
  <c r="H76" i="11"/>
  <c r="H78" i="11"/>
  <c r="H80" i="11"/>
  <c r="H82" i="11"/>
  <c r="H84" i="11"/>
  <c r="H86" i="11"/>
  <c r="H88" i="11"/>
  <c r="H90" i="11"/>
  <c r="H92" i="11"/>
  <c r="H94" i="11"/>
  <c r="H96" i="11"/>
  <c r="H98" i="11"/>
  <c r="H100" i="11"/>
  <c r="H102" i="11"/>
  <c r="H104" i="11"/>
  <c r="H106" i="11"/>
  <c r="H108" i="11"/>
  <c r="H110" i="11"/>
  <c r="H16" i="12"/>
  <c r="H18" i="12"/>
  <c r="H20" i="12"/>
  <c r="H22" i="12"/>
  <c r="H24" i="12"/>
  <c r="H26" i="12"/>
  <c r="H28" i="12"/>
  <c r="H30" i="12"/>
  <c r="H32" i="12"/>
  <c r="H36" i="12"/>
  <c r="H38" i="12"/>
  <c r="H40" i="12"/>
  <c r="H16" i="13"/>
  <c r="H18" i="13"/>
  <c r="H20" i="13"/>
  <c r="H22" i="13"/>
  <c r="H24" i="13"/>
  <c r="H26" i="13"/>
  <c r="H28" i="13"/>
  <c r="H30" i="13"/>
  <c r="H32" i="13"/>
  <c r="H34" i="13"/>
  <c r="H36" i="13"/>
  <c r="H38" i="13"/>
  <c r="H40" i="13"/>
  <c r="H42" i="13"/>
  <c r="H44" i="13"/>
  <c r="H14" i="6"/>
  <c r="H14" i="7"/>
  <c r="H14" i="9"/>
  <c r="H14" i="10"/>
  <c r="H14" i="13"/>
  <c r="H19" i="7"/>
  <c r="H23" i="7"/>
  <c r="H35" i="7"/>
  <c r="H39" i="7"/>
  <c r="H44" i="7"/>
  <c r="H17" i="8"/>
  <c r="H21" i="8"/>
  <c r="H25" i="8"/>
  <c r="H29" i="8"/>
  <c r="H15" i="9"/>
  <c r="H19" i="9"/>
  <c r="H23" i="9"/>
  <c r="H27" i="9"/>
  <c r="H31" i="9"/>
  <c r="H35" i="9"/>
  <c r="H39" i="9"/>
  <c r="H43" i="9"/>
  <c r="H47" i="9"/>
  <c r="H51" i="9"/>
  <c r="H55" i="9"/>
  <c r="H63" i="9"/>
  <c r="H67" i="9"/>
  <c r="H71" i="9"/>
  <c r="H75" i="9"/>
  <c r="H79" i="9"/>
  <c r="H83" i="9"/>
  <c r="H87" i="9"/>
  <c r="H91" i="9"/>
  <c r="H95" i="9"/>
  <c r="H99" i="9"/>
  <c r="H103" i="9"/>
  <c r="H107" i="9"/>
  <c r="H111" i="9"/>
  <c r="H115" i="9"/>
  <c r="H119" i="9"/>
  <c r="H29" i="10"/>
  <c r="H33" i="10"/>
  <c r="H49" i="10"/>
  <c r="H65" i="10"/>
  <c r="H81" i="10"/>
  <c r="H93" i="10"/>
  <c r="H101" i="10"/>
  <c r="H109" i="10"/>
  <c r="H113" i="10"/>
  <c r="H117" i="10"/>
  <c r="H67" i="11"/>
  <c r="H83" i="11"/>
  <c r="N15" i="4"/>
  <c r="N17" i="4"/>
  <c r="N18" i="4"/>
  <c r="N19" i="4"/>
  <c r="N21" i="4"/>
  <c r="N22" i="4"/>
  <c r="N23" i="4"/>
  <c r="N25" i="4"/>
  <c r="N26" i="4"/>
  <c r="N27" i="4"/>
  <c r="N29" i="4"/>
  <c r="N30" i="4"/>
  <c r="N31" i="4"/>
  <c r="N33" i="4"/>
  <c r="N34" i="4"/>
  <c r="N35" i="4"/>
  <c r="N37" i="4"/>
  <c r="N38" i="4"/>
  <c r="N39" i="4"/>
  <c r="N41" i="4"/>
  <c r="N42" i="4"/>
  <c r="N43" i="4"/>
  <c r="N45" i="4"/>
  <c r="N46" i="4"/>
  <c r="N47" i="4"/>
  <c r="N49" i="4"/>
  <c r="N50" i="4"/>
  <c r="N51" i="4"/>
  <c r="N53" i="4"/>
  <c r="N54" i="4"/>
  <c r="N55" i="4"/>
  <c r="N57" i="4"/>
  <c r="N58" i="4"/>
  <c r="N59" i="4"/>
  <c r="N61" i="4"/>
  <c r="N62" i="4"/>
  <c r="N63" i="4"/>
  <c r="N65" i="4"/>
  <c r="N66" i="4"/>
  <c r="N67" i="4"/>
  <c r="N15" i="5"/>
  <c r="N16" i="5"/>
  <c r="N17" i="5"/>
  <c r="N19" i="5"/>
  <c r="N20" i="5"/>
  <c r="N21" i="5"/>
  <c r="N23" i="5"/>
  <c r="N24" i="5"/>
  <c r="N25" i="5"/>
  <c r="N27" i="5"/>
  <c r="N28" i="5"/>
  <c r="N29" i="5"/>
  <c r="N31" i="5"/>
  <c r="N32" i="5"/>
  <c r="N33" i="5"/>
  <c r="N35" i="5"/>
  <c r="N36" i="5"/>
  <c r="N37" i="5"/>
  <c r="N39" i="5"/>
  <c r="N40" i="5"/>
  <c r="N41" i="5"/>
  <c r="N43" i="5"/>
  <c r="N44" i="5"/>
  <c r="N45" i="5"/>
  <c r="N47" i="5"/>
  <c r="N48" i="5"/>
  <c r="N49" i="5"/>
  <c r="N51" i="5"/>
  <c r="N52" i="5"/>
  <c r="N53" i="5"/>
  <c r="N55" i="5"/>
  <c r="N14" i="4"/>
  <c r="C25" i="2"/>
  <c r="C23" i="2"/>
  <c r="C22" i="2"/>
  <c r="C21" i="2"/>
  <c r="C20" i="2"/>
  <c r="C19" i="2"/>
  <c r="C18" i="2"/>
  <c r="C17" i="2"/>
  <c r="C16" i="2"/>
  <c r="C15" i="2"/>
  <c r="H37" i="7"/>
  <c r="H33" i="7"/>
  <c r="H21" i="7"/>
  <c r="H17" i="7"/>
  <c r="H27" i="8"/>
  <c r="H23" i="8"/>
  <c r="H19" i="8"/>
  <c r="H15" i="8"/>
  <c r="H121" i="9"/>
  <c r="H117" i="9"/>
  <c r="H113" i="9"/>
  <c r="H109" i="9"/>
  <c r="H105" i="9"/>
  <c r="H101" i="9"/>
  <c r="H97" i="9"/>
  <c r="H93" i="9"/>
  <c r="H89" i="9"/>
  <c r="H85" i="9"/>
  <c r="H81" i="9"/>
  <c r="H77" i="9"/>
  <c r="H73" i="9"/>
  <c r="H72" i="9"/>
  <c r="H69" i="9"/>
  <c r="H65" i="9"/>
  <c r="H61" i="9"/>
  <c r="H57" i="9"/>
  <c r="H53" i="9"/>
  <c r="H49" i="9"/>
  <c r="H45" i="9"/>
  <c r="H41" i="9"/>
  <c r="H37" i="9"/>
  <c r="H33" i="9"/>
  <c r="H29" i="9"/>
  <c r="H25" i="9"/>
  <c r="H21" i="9"/>
  <c r="H17" i="9"/>
  <c r="H115" i="10"/>
  <c r="H111" i="10"/>
  <c r="H107" i="10"/>
  <c r="H103" i="10"/>
  <c r="H99" i="10"/>
  <c r="H95" i="10"/>
  <c r="H91" i="10"/>
  <c r="H87" i="10"/>
  <c r="H83" i="10"/>
  <c r="H79" i="10"/>
  <c r="H75" i="10"/>
  <c r="H71" i="10"/>
  <c r="H67" i="10"/>
  <c r="H63" i="10"/>
  <c r="H59" i="10"/>
  <c r="H55" i="10"/>
  <c r="H51" i="10"/>
  <c r="H47" i="10"/>
  <c r="H43" i="10"/>
  <c r="H39" i="10"/>
  <c r="H35" i="10"/>
  <c r="H31" i="10"/>
  <c r="H27" i="10"/>
  <c r="H23" i="10"/>
  <c r="H19" i="10"/>
  <c r="H15" i="10"/>
  <c r="H109" i="11"/>
  <c r="H105" i="11"/>
  <c r="H101" i="11"/>
  <c r="H97" i="11"/>
  <c r="H93" i="11"/>
  <c r="H89" i="11"/>
  <c r="H85" i="11"/>
  <c r="H81" i="11"/>
  <c r="H77" i="11"/>
  <c r="H73" i="11"/>
  <c r="H69" i="11"/>
  <c r="H65" i="11"/>
  <c r="H61" i="11"/>
  <c r="H57" i="11"/>
  <c r="H53" i="11"/>
  <c r="H49" i="11"/>
  <c r="H45" i="11"/>
  <c r="H41" i="11"/>
  <c r="H37" i="11"/>
  <c r="H33" i="11"/>
  <c r="H29" i="11"/>
  <c r="H25" i="11"/>
  <c r="H21" i="11"/>
  <c r="H17" i="11"/>
  <c r="H39" i="12"/>
  <c r="H35" i="12"/>
  <c r="H31" i="12"/>
  <c r="H27" i="12"/>
  <c r="H23" i="12"/>
  <c r="H19" i="12"/>
  <c r="H15" i="12"/>
  <c r="H41" i="13"/>
  <c r="H37" i="13"/>
  <c r="H33" i="13"/>
  <c r="H29" i="13"/>
  <c r="H25" i="13"/>
  <c r="H21" i="13"/>
  <c r="H17" i="13"/>
  <c r="L55" i="5"/>
  <c r="H55" i="5"/>
  <c r="N54" i="5"/>
  <c r="L54" i="5"/>
  <c r="H54" i="5"/>
  <c r="M54" i="5" s="1"/>
  <c r="L53" i="5"/>
  <c r="H53" i="5"/>
  <c r="L52" i="5"/>
  <c r="H52" i="5"/>
  <c r="O52" i="5" s="1"/>
  <c r="L51" i="5"/>
  <c r="H51" i="5"/>
  <c r="N50" i="5"/>
  <c r="L50" i="5"/>
  <c r="H50" i="5"/>
  <c r="M50" i="5" s="1"/>
  <c r="L49" i="5"/>
  <c r="H49" i="5"/>
  <c r="L48" i="5"/>
  <c r="H48" i="5"/>
  <c r="O48" i="5" s="1"/>
  <c r="L47" i="5"/>
  <c r="H47" i="5"/>
  <c r="N46" i="5"/>
  <c r="L46" i="5"/>
  <c r="H46" i="5"/>
  <c r="L45" i="5"/>
  <c r="H45" i="5"/>
  <c r="L44" i="5"/>
  <c r="H44" i="5"/>
  <c r="O44" i="5" s="1"/>
  <c r="L43" i="5"/>
  <c r="H43" i="5"/>
  <c r="N42" i="5"/>
  <c r="L42" i="5"/>
  <c r="H42" i="5"/>
  <c r="M42" i="5" s="1"/>
  <c r="L41" i="5"/>
  <c r="H41" i="5"/>
  <c r="L40" i="5"/>
  <c r="H40" i="5"/>
  <c r="O40" i="5" s="1"/>
  <c r="L39" i="5"/>
  <c r="H39" i="5"/>
  <c r="N38" i="5"/>
  <c r="L38" i="5"/>
  <c r="H38" i="5"/>
  <c r="M38" i="5" s="1"/>
  <c r="L37" i="5"/>
  <c r="H37" i="5"/>
  <c r="L36" i="5"/>
  <c r="H36" i="5"/>
  <c r="O36" i="5" s="1"/>
  <c r="L35" i="5"/>
  <c r="H35" i="5"/>
  <c r="N34" i="5"/>
  <c r="L34" i="5"/>
  <c r="H34" i="5"/>
  <c r="M34" i="5" s="1"/>
  <c r="L33" i="5"/>
  <c r="H33" i="5"/>
  <c r="L32" i="5"/>
  <c r="H32" i="5"/>
  <c r="O32" i="5" s="1"/>
  <c r="L31" i="5"/>
  <c r="H31" i="5"/>
  <c r="N30" i="5"/>
  <c r="L30" i="5"/>
  <c r="H30" i="5"/>
  <c r="L29" i="5"/>
  <c r="H29" i="5"/>
  <c r="L28" i="5"/>
  <c r="H28" i="5"/>
  <c r="O28" i="5" s="1"/>
  <c r="L27" i="5"/>
  <c r="H27" i="5"/>
  <c r="N26" i="5"/>
  <c r="L26" i="5"/>
  <c r="H26" i="5"/>
  <c r="M26" i="5" s="1"/>
  <c r="L25" i="5"/>
  <c r="H25" i="5"/>
  <c r="L24" i="5"/>
  <c r="H24" i="5"/>
  <c r="O24" i="5" s="1"/>
  <c r="L23" i="5"/>
  <c r="H23" i="5"/>
  <c r="N22" i="5"/>
  <c r="L22" i="5"/>
  <c r="H22" i="5"/>
  <c r="M22" i="5" s="1"/>
  <c r="L21" i="5"/>
  <c r="H21" i="5"/>
  <c r="L20" i="5"/>
  <c r="H20" i="5"/>
  <c r="O20" i="5" s="1"/>
  <c r="L19" i="5"/>
  <c r="H19" i="5"/>
  <c r="N18" i="5"/>
  <c r="L18" i="5"/>
  <c r="H18" i="5"/>
  <c r="M18" i="5" s="1"/>
  <c r="L17" i="5"/>
  <c r="H17" i="5"/>
  <c r="L16" i="5"/>
  <c r="H16" i="5"/>
  <c r="O16" i="5" s="1"/>
  <c r="L15" i="5"/>
  <c r="H15" i="5"/>
  <c r="N14" i="5"/>
  <c r="L14" i="5"/>
  <c r="H14" i="5"/>
  <c r="M14" i="5" s="1"/>
  <c r="L67" i="4"/>
  <c r="H67" i="4"/>
  <c r="L66" i="4"/>
  <c r="H66" i="4"/>
  <c r="L65" i="4"/>
  <c r="H65" i="4"/>
  <c r="M65" i="4" s="1"/>
  <c r="N64" i="4"/>
  <c r="L64" i="4"/>
  <c r="H64" i="4"/>
  <c r="L63" i="4"/>
  <c r="H63" i="4"/>
  <c r="L62" i="4"/>
  <c r="H62" i="4"/>
  <c r="L61" i="4"/>
  <c r="H61" i="4"/>
  <c r="N60" i="4"/>
  <c r="L60" i="4"/>
  <c r="H60" i="4"/>
  <c r="L59" i="4"/>
  <c r="H59" i="4"/>
  <c r="L58" i="4"/>
  <c r="H58" i="4"/>
  <c r="L57" i="4"/>
  <c r="H57" i="4"/>
  <c r="O57" i="4" s="1"/>
  <c r="N56" i="4"/>
  <c r="L56" i="4"/>
  <c r="H56" i="4"/>
  <c r="L55" i="4"/>
  <c r="H55" i="4"/>
  <c r="L54" i="4"/>
  <c r="H54" i="4"/>
  <c r="L53" i="4"/>
  <c r="H53" i="4"/>
  <c r="N52" i="4"/>
  <c r="L52" i="4"/>
  <c r="H52" i="4"/>
  <c r="L51" i="4"/>
  <c r="H51" i="4"/>
  <c r="L50" i="4"/>
  <c r="H50" i="4"/>
  <c r="L49" i="4"/>
  <c r="H49" i="4"/>
  <c r="N48" i="4"/>
  <c r="L48" i="4"/>
  <c r="H48" i="4"/>
  <c r="L47" i="4"/>
  <c r="H47" i="4"/>
  <c r="L46" i="4"/>
  <c r="H46" i="4"/>
  <c r="L45" i="4"/>
  <c r="H45" i="4"/>
  <c r="N44" i="4"/>
  <c r="L44" i="4"/>
  <c r="H44" i="4"/>
  <c r="L43" i="4"/>
  <c r="H43" i="4"/>
  <c r="L42" i="4"/>
  <c r="H42" i="4"/>
  <c r="M42" i="4" s="1"/>
  <c r="L41" i="4"/>
  <c r="H41" i="4"/>
  <c r="N40" i="4"/>
  <c r="L40" i="4"/>
  <c r="H40" i="4"/>
  <c r="L39" i="4"/>
  <c r="H39" i="4"/>
  <c r="L38" i="4"/>
  <c r="H38" i="4"/>
  <c r="M38" i="4" s="1"/>
  <c r="L37" i="4"/>
  <c r="H37" i="4"/>
  <c r="N36" i="4"/>
  <c r="L36" i="4"/>
  <c r="H36" i="4"/>
  <c r="L35" i="4"/>
  <c r="H35" i="4"/>
  <c r="L34" i="4"/>
  <c r="H34" i="4"/>
  <c r="L33" i="4"/>
  <c r="H33" i="4"/>
  <c r="M33" i="4" s="1"/>
  <c r="N32" i="4"/>
  <c r="L32" i="4"/>
  <c r="H32" i="4"/>
  <c r="L31" i="4"/>
  <c r="H31" i="4"/>
  <c r="L30" i="4"/>
  <c r="H30" i="4"/>
  <c r="L29" i="4"/>
  <c r="H29" i="4"/>
  <c r="M29" i="4" s="1"/>
  <c r="N28" i="4"/>
  <c r="L28" i="4"/>
  <c r="H28" i="4"/>
  <c r="L27" i="4"/>
  <c r="H27" i="4"/>
  <c r="L26" i="4"/>
  <c r="H26" i="4"/>
  <c r="L25" i="4"/>
  <c r="H25" i="4"/>
  <c r="N24" i="4"/>
  <c r="L24" i="4"/>
  <c r="H24" i="4"/>
  <c r="L23" i="4"/>
  <c r="H23" i="4"/>
  <c r="L22" i="4"/>
  <c r="H22" i="4"/>
  <c r="M22" i="4" s="1"/>
  <c r="L21" i="4"/>
  <c r="H21" i="4"/>
  <c r="N20" i="4"/>
  <c r="L20" i="4"/>
  <c r="H20" i="4"/>
  <c r="L19" i="4"/>
  <c r="H19" i="4"/>
  <c r="L18" i="4"/>
  <c r="H18" i="4"/>
  <c r="M18" i="4" s="1"/>
  <c r="L17" i="4"/>
  <c r="H17" i="4"/>
  <c r="M17" i="4" s="1"/>
  <c r="N16" i="4"/>
  <c r="L16" i="4"/>
  <c r="H16" i="4"/>
  <c r="L15" i="4"/>
  <c r="H15" i="4"/>
  <c r="L14" i="4"/>
  <c r="H14" i="4"/>
  <c r="O14" i="4" s="1"/>
  <c r="L91" i="11" l="1"/>
  <c r="L43" i="11"/>
  <c r="L35" i="11"/>
  <c r="L28" i="8"/>
  <c r="L40" i="12"/>
  <c r="L36" i="12"/>
  <c r="L32" i="12"/>
  <c r="L28" i="12"/>
  <c r="L116" i="10"/>
  <c r="L112" i="10"/>
  <c r="L108" i="10"/>
  <c r="L104" i="10"/>
  <c r="L100" i="10"/>
  <c r="L96" i="10"/>
  <c r="L92" i="10"/>
  <c r="L88" i="10"/>
  <c r="L84" i="10"/>
  <c r="L80" i="10"/>
  <c r="L76" i="10"/>
  <c r="L72" i="10"/>
  <c r="L68" i="10"/>
  <c r="L64" i="10"/>
  <c r="L60" i="10"/>
  <c r="L56" i="10"/>
  <c r="L52" i="10"/>
  <c r="L48" i="10"/>
  <c r="L44" i="10"/>
  <c r="L40" i="10"/>
  <c r="L36" i="10"/>
  <c r="L32" i="10"/>
  <c r="L28" i="10"/>
  <c r="N107" i="11"/>
  <c r="N103" i="11"/>
  <c r="N99" i="11"/>
  <c r="N95" i="11"/>
  <c r="N91" i="11"/>
  <c r="N87" i="11"/>
  <c r="N83" i="11"/>
  <c r="N79" i="11"/>
  <c r="N75" i="11"/>
  <c r="N71" i="11"/>
  <c r="N67" i="11"/>
  <c r="N63" i="11"/>
  <c r="N59" i="11"/>
  <c r="N55" i="11"/>
  <c r="N51" i="11"/>
  <c r="N47" i="11"/>
  <c r="N43" i="11"/>
  <c r="N39" i="11"/>
  <c r="N35" i="11"/>
  <c r="N31" i="11"/>
  <c r="N27" i="11"/>
  <c r="N119" i="9"/>
  <c r="N43" i="13"/>
  <c r="N39" i="13"/>
  <c r="N35" i="13"/>
  <c r="N31" i="13"/>
  <c r="N27" i="13"/>
  <c r="N91" i="10"/>
  <c r="N23" i="13"/>
  <c r="N19" i="13"/>
  <c r="N15" i="13"/>
  <c r="N21" i="12"/>
  <c r="N17" i="12"/>
  <c r="N23" i="11"/>
  <c r="N19" i="11"/>
  <c r="N15" i="11"/>
  <c r="N21" i="10"/>
  <c r="N17" i="10"/>
  <c r="M67" i="11"/>
  <c r="O104" i="10"/>
  <c r="O96" i="10"/>
  <c r="O88" i="10"/>
  <c r="O80" i="10"/>
  <c r="O72" i="10"/>
  <c r="O40" i="10"/>
  <c r="O56" i="10"/>
  <c r="O32" i="10"/>
  <c r="O48" i="10"/>
  <c r="O64" i="10"/>
  <c r="O28" i="8"/>
  <c r="L22" i="13"/>
  <c r="L18" i="13"/>
  <c r="L24" i="12"/>
  <c r="L20" i="12"/>
  <c r="L16" i="12"/>
  <c r="L22" i="11"/>
  <c r="L18" i="11"/>
  <c r="L24" i="10"/>
  <c r="L20" i="10"/>
  <c r="L16" i="10"/>
  <c r="L22" i="9"/>
  <c r="L18" i="9"/>
  <c r="L24" i="8"/>
  <c r="L20" i="8"/>
  <c r="L16" i="8"/>
  <c r="L22" i="7"/>
  <c r="L18" i="7"/>
  <c r="L16" i="6"/>
  <c r="N40" i="12"/>
  <c r="N36" i="12"/>
  <c r="N32" i="12"/>
  <c r="N28" i="12"/>
  <c r="N116" i="10"/>
  <c r="N112" i="10"/>
  <c r="N108" i="10"/>
  <c r="N104" i="10"/>
  <c r="N100" i="10"/>
  <c r="N96" i="10"/>
  <c r="N92" i="10"/>
  <c r="N88" i="10"/>
  <c r="N84" i="10"/>
  <c r="N80" i="10"/>
  <c r="N76" i="10"/>
  <c r="N72" i="10"/>
  <c r="N68" i="10"/>
  <c r="N64" i="10"/>
  <c r="N60" i="10"/>
  <c r="N56" i="10"/>
  <c r="N52" i="10"/>
  <c r="N48" i="10"/>
  <c r="N44" i="10"/>
  <c r="N40" i="10"/>
  <c r="N36" i="10"/>
  <c r="N32" i="10"/>
  <c r="N28" i="10"/>
  <c r="N48" i="7"/>
  <c r="N28" i="8"/>
  <c r="L21" i="12"/>
  <c r="L17" i="12"/>
  <c r="L95" i="11"/>
  <c r="L47" i="11"/>
  <c r="L39" i="11"/>
  <c r="N14" i="12"/>
  <c r="N14" i="8"/>
  <c r="O18" i="13"/>
  <c r="O22" i="13"/>
  <c r="M18" i="9"/>
  <c r="O20" i="8"/>
  <c r="O22" i="9"/>
  <c r="O24" i="8"/>
  <c r="N22" i="13"/>
  <c r="N18" i="13"/>
  <c r="N24" i="12"/>
  <c r="N20" i="12"/>
  <c r="N16" i="12"/>
  <c r="N22" i="11"/>
  <c r="N18" i="11"/>
  <c r="N24" i="10"/>
  <c r="N20" i="10"/>
  <c r="N16" i="10"/>
  <c r="N22" i="9"/>
  <c r="N18" i="9"/>
  <c r="N24" i="8"/>
  <c r="N20" i="8"/>
  <c r="N16" i="8"/>
  <c r="N22" i="7"/>
  <c r="N18" i="7"/>
  <c r="N16" i="6"/>
  <c r="K52" i="9"/>
  <c r="M79" i="9"/>
  <c r="N41" i="12"/>
  <c r="N37" i="12"/>
  <c r="N33" i="12"/>
  <c r="N29" i="12"/>
  <c r="N25" i="12"/>
  <c r="L34" i="12"/>
  <c r="H34" i="12"/>
  <c r="K34" i="12" s="1"/>
  <c r="L110" i="10"/>
  <c r="H110" i="10"/>
  <c r="L106" i="10"/>
  <c r="H106" i="10"/>
  <c r="L102" i="10"/>
  <c r="H102" i="10"/>
  <c r="L98" i="10"/>
  <c r="H98" i="10"/>
  <c r="L94" i="10"/>
  <c r="H94" i="10"/>
  <c r="L90" i="10"/>
  <c r="H90" i="10"/>
  <c r="L86" i="10"/>
  <c r="H86" i="10"/>
  <c r="L82" i="10"/>
  <c r="H82" i="10"/>
  <c r="L78" i="10"/>
  <c r="H78" i="10"/>
  <c r="L74" i="10"/>
  <c r="H74" i="10"/>
  <c r="L70" i="10"/>
  <c r="H70" i="10"/>
  <c r="L66" i="10"/>
  <c r="H66" i="10"/>
  <c r="L62" i="10"/>
  <c r="H62" i="10"/>
  <c r="L58" i="10"/>
  <c r="H58" i="10"/>
  <c r="L54" i="10"/>
  <c r="H54" i="10"/>
  <c r="L50" i="10"/>
  <c r="H50" i="10"/>
  <c r="L46" i="10"/>
  <c r="H46" i="10"/>
  <c r="L42" i="10"/>
  <c r="H42" i="10"/>
  <c r="L38" i="10"/>
  <c r="H38" i="10"/>
  <c r="L34" i="10"/>
  <c r="H34" i="10"/>
  <c r="L30" i="10"/>
  <c r="H30" i="10"/>
  <c r="L26" i="10"/>
  <c r="H26" i="10"/>
  <c r="L108" i="9"/>
  <c r="H108" i="9"/>
  <c r="L32" i="9"/>
  <c r="H32" i="9"/>
  <c r="K41" i="11"/>
  <c r="N19" i="10"/>
  <c r="L41" i="12"/>
  <c r="L37" i="12"/>
  <c r="L33" i="12"/>
  <c r="L29" i="12"/>
  <c r="L25" i="12"/>
  <c r="L105" i="10"/>
  <c r="L77" i="10"/>
  <c r="L61" i="10"/>
  <c r="L45" i="10"/>
  <c r="N36" i="13"/>
  <c r="L32" i="13"/>
  <c r="L104" i="9"/>
  <c r="L96" i="9"/>
  <c r="N92" i="9"/>
  <c r="N88" i="9"/>
  <c r="L84" i="9"/>
  <c r="N80" i="9"/>
  <c r="N68" i="9"/>
  <c r="L44" i="9"/>
  <c r="L40" i="9"/>
  <c r="N28" i="9"/>
  <c r="N44" i="7"/>
  <c r="L27" i="13"/>
  <c r="H27" i="13"/>
  <c r="K24" i="7"/>
  <c r="L90" i="11"/>
  <c r="N90" i="11"/>
  <c r="L43" i="13"/>
  <c r="H43" i="13"/>
  <c r="M43" i="13" s="1"/>
  <c r="L39" i="13"/>
  <c r="H39" i="13"/>
  <c r="M39" i="13" s="1"/>
  <c r="L35" i="13"/>
  <c r="H35" i="13"/>
  <c r="L31" i="13"/>
  <c r="H31" i="13"/>
  <c r="L23" i="13"/>
  <c r="H23" i="13"/>
  <c r="O23" i="13" s="1"/>
  <c r="L19" i="13"/>
  <c r="H19" i="13"/>
  <c r="O19" i="13" s="1"/>
  <c r="L15" i="13"/>
  <c r="H15" i="13"/>
  <c r="O15" i="13" s="1"/>
  <c r="H63" i="11"/>
  <c r="L63" i="11"/>
  <c r="H23" i="11"/>
  <c r="L23" i="11"/>
  <c r="L42" i="13"/>
  <c r="N42" i="13"/>
  <c r="L38" i="13"/>
  <c r="N38" i="13"/>
  <c r="L34" i="13"/>
  <c r="N34" i="13"/>
  <c r="L30" i="13"/>
  <c r="N30" i="13"/>
  <c r="L26" i="13"/>
  <c r="N26" i="13"/>
  <c r="N110" i="11"/>
  <c r="L110" i="11"/>
  <c r="L106" i="11"/>
  <c r="N106" i="11"/>
  <c r="M106" i="11"/>
  <c r="N102" i="11"/>
  <c r="L102" i="11"/>
  <c r="L98" i="11"/>
  <c r="N98" i="11"/>
  <c r="N94" i="11"/>
  <c r="L94" i="11"/>
  <c r="N86" i="11"/>
  <c r="L86" i="11"/>
  <c r="N82" i="11"/>
  <c r="L82" i="11"/>
  <c r="N78" i="11"/>
  <c r="L78" i="11"/>
  <c r="N74" i="11"/>
  <c r="L74" i="11"/>
  <c r="L70" i="11"/>
  <c r="N70" i="11"/>
  <c r="N66" i="11"/>
  <c r="L66" i="11"/>
  <c r="N62" i="11"/>
  <c r="L62" i="11"/>
  <c r="N58" i="11"/>
  <c r="L58" i="11"/>
  <c r="N54" i="11"/>
  <c r="L54" i="11"/>
  <c r="N50" i="11"/>
  <c r="L50" i="11"/>
  <c r="N46" i="11"/>
  <c r="L46" i="11"/>
  <c r="N42" i="11"/>
  <c r="L42" i="11"/>
  <c r="N38" i="11"/>
  <c r="L38" i="11"/>
  <c r="L34" i="11"/>
  <c r="N34" i="11"/>
  <c r="N30" i="11"/>
  <c r="L30" i="11"/>
  <c r="N26" i="11"/>
  <c r="L26" i="11"/>
  <c r="N122" i="9"/>
  <c r="L122" i="9"/>
  <c r="N118" i="9"/>
  <c r="L118" i="9"/>
  <c r="N114" i="9"/>
  <c r="L114" i="9"/>
  <c r="N110" i="9"/>
  <c r="L110" i="9"/>
  <c r="L106" i="9"/>
  <c r="N106" i="9"/>
  <c r="N102" i="9"/>
  <c r="L102" i="9"/>
  <c r="L98" i="9"/>
  <c r="N98" i="9"/>
  <c r="N94" i="9"/>
  <c r="L94" i="9"/>
  <c r="N90" i="9"/>
  <c r="L90" i="9"/>
  <c r="N86" i="9"/>
  <c r="L86" i="9"/>
  <c r="L82" i="9"/>
  <c r="N82" i="9"/>
  <c r="L78" i="9"/>
  <c r="N78" i="9"/>
  <c r="N74" i="9"/>
  <c r="L74" i="9"/>
  <c r="L70" i="9"/>
  <c r="N70" i="9"/>
  <c r="N66" i="9"/>
  <c r="L66" i="9"/>
  <c r="N62" i="9"/>
  <c r="L62" i="9"/>
  <c r="N58" i="9"/>
  <c r="L58" i="9"/>
  <c r="L54" i="9"/>
  <c r="N54" i="9"/>
  <c r="N50" i="9"/>
  <c r="L50" i="9"/>
  <c r="L46" i="9"/>
  <c r="N46" i="9"/>
  <c r="N42" i="9"/>
  <c r="L42" i="9"/>
  <c r="L38" i="9"/>
  <c r="N38" i="9"/>
  <c r="N34" i="9"/>
  <c r="L34" i="9"/>
  <c r="N30" i="9"/>
  <c r="L30" i="9"/>
  <c r="L26" i="9"/>
  <c r="N26" i="9"/>
  <c r="O34" i="13"/>
  <c r="O66" i="11"/>
  <c r="O70" i="11"/>
  <c r="H87" i="11"/>
  <c r="O87" i="11" s="1"/>
  <c r="L87" i="11"/>
  <c r="H31" i="11"/>
  <c r="L31" i="11"/>
  <c r="H27" i="11"/>
  <c r="O27" i="11" s="1"/>
  <c r="L27" i="11"/>
  <c r="H19" i="11"/>
  <c r="L19" i="11"/>
  <c r="H15" i="11"/>
  <c r="L15" i="11"/>
  <c r="O30" i="13"/>
  <c r="M102" i="11"/>
  <c r="O26" i="13"/>
  <c r="O38" i="13"/>
  <c r="O34" i="11"/>
  <c r="H97" i="10"/>
  <c r="L97" i="10"/>
  <c r="O38" i="11"/>
  <c r="O46" i="11"/>
  <c r="O54" i="11"/>
  <c r="O62" i="11"/>
  <c r="O82" i="11"/>
  <c r="M90" i="11"/>
  <c r="O98" i="11"/>
  <c r="M34" i="9"/>
  <c r="O30" i="11"/>
  <c r="O42" i="11"/>
  <c r="O50" i="11"/>
  <c r="O58" i="11"/>
  <c r="M86" i="11"/>
  <c r="O90" i="9"/>
  <c r="O70" i="9"/>
  <c r="O94" i="9"/>
  <c r="M98" i="9"/>
  <c r="O46" i="9"/>
  <c r="O114" i="9"/>
  <c r="M26" i="9"/>
  <c r="O42" i="9"/>
  <c r="O58" i="9"/>
  <c r="O102" i="9"/>
  <c r="M106" i="9"/>
  <c r="L22" i="10"/>
  <c r="L18" i="10"/>
  <c r="N24" i="9"/>
  <c r="L20" i="9"/>
  <c r="N16" i="9"/>
  <c r="L50" i="7"/>
  <c r="N50" i="7"/>
  <c r="N46" i="7"/>
  <c r="L46" i="7"/>
  <c r="L42" i="7"/>
  <c r="N42" i="7"/>
  <c r="N38" i="7"/>
  <c r="L38" i="7"/>
  <c r="L34" i="7"/>
  <c r="N34" i="7"/>
  <c r="L30" i="7"/>
  <c r="N30" i="7"/>
  <c r="L26" i="7"/>
  <c r="N26" i="7"/>
  <c r="K36" i="7"/>
  <c r="L107" i="11"/>
  <c r="H107" i="11"/>
  <c r="O107" i="11" s="1"/>
  <c r="L103" i="11"/>
  <c r="H103" i="11"/>
  <c r="O103" i="11" s="1"/>
  <c r="L99" i="11"/>
  <c r="H99" i="11"/>
  <c r="O99" i="11" s="1"/>
  <c r="L79" i="11"/>
  <c r="H79" i="11"/>
  <c r="O79" i="11" s="1"/>
  <c r="L75" i="11"/>
  <c r="H75" i="11"/>
  <c r="L71" i="11"/>
  <c r="H71" i="11"/>
  <c r="L59" i="11"/>
  <c r="H59" i="11"/>
  <c r="O59" i="11" s="1"/>
  <c r="L55" i="11"/>
  <c r="H55" i="11"/>
  <c r="O55" i="11" s="1"/>
  <c r="L51" i="11"/>
  <c r="H51" i="11"/>
  <c r="L89" i="10"/>
  <c r="H89" i="10"/>
  <c r="K89" i="10" s="1"/>
  <c r="L85" i="10"/>
  <c r="H85" i="10"/>
  <c r="L73" i="10"/>
  <c r="H73" i="10"/>
  <c r="L69" i="10"/>
  <c r="H69" i="10"/>
  <c r="L57" i="10"/>
  <c r="H57" i="10"/>
  <c r="K57" i="10" s="1"/>
  <c r="L53" i="10"/>
  <c r="H53" i="10"/>
  <c r="M53" i="10" s="1"/>
  <c r="L41" i="10"/>
  <c r="H41" i="10"/>
  <c r="L37" i="10"/>
  <c r="H37" i="10"/>
  <c r="M37" i="10" s="1"/>
  <c r="L25" i="10"/>
  <c r="H25" i="10"/>
  <c r="L21" i="10"/>
  <c r="H21" i="10"/>
  <c r="L17" i="10"/>
  <c r="H17" i="10"/>
  <c r="L59" i="9"/>
  <c r="H59" i="9"/>
  <c r="H17" i="12"/>
  <c r="O17" i="12" s="1"/>
  <c r="H21" i="12"/>
  <c r="O21" i="12" s="1"/>
  <c r="H25" i="12"/>
  <c r="O25" i="12" s="1"/>
  <c r="H29" i="12"/>
  <c r="O29" i="12" s="1"/>
  <c r="H33" i="12"/>
  <c r="O33" i="12" s="1"/>
  <c r="H37" i="12"/>
  <c r="O37" i="12" s="1"/>
  <c r="H41" i="12"/>
  <c r="O41" i="12" s="1"/>
  <c r="H35" i="11"/>
  <c r="K37" i="11"/>
  <c r="H39" i="11"/>
  <c r="O39" i="11" s="1"/>
  <c r="L83" i="11"/>
  <c r="K97" i="11"/>
  <c r="L33" i="10"/>
  <c r="H45" i="10"/>
  <c r="L65" i="10"/>
  <c r="H77" i="10"/>
  <c r="H43" i="11"/>
  <c r="O43" i="11" s="1"/>
  <c r="H47" i="11"/>
  <c r="O47" i="11" s="1"/>
  <c r="H95" i="11"/>
  <c r="O95" i="11" s="1"/>
  <c r="L67" i="11"/>
  <c r="H91" i="11"/>
  <c r="O91" i="11" s="1"/>
  <c r="L49" i="10"/>
  <c r="H61" i="10"/>
  <c r="M61" i="10" s="1"/>
  <c r="L81" i="10"/>
  <c r="H105" i="10"/>
  <c r="K20" i="7"/>
  <c r="K53" i="11"/>
  <c r="K111" i="10"/>
  <c r="K81" i="11"/>
  <c r="K101" i="9"/>
  <c r="K33" i="7"/>
  <c r="O50" i="7"/>
  <c r="O34" i="7"/>
  <c r="O42" i="7"/>
  <c r="M18" i="7"/>
  <c r="O46" i="7"/>
  <c r="N107" i="10"/>
  <c r="N99" i="10"/>
  <c r="N83" i="10"/>
  <c r="N75" i="10"/>
  <c r="N67" i="10"/>
  <c r="N59" i="10"/>
  <c r="N51" i="10"/>
  <c r="N43" i="10"/>
  <c r="N35" i="10"/>
  <c r="N27" i="10"/>
  <c r="N93" i="9"/>
  <c r="N29" i="9"/>
  <c r="N99" i="9"/>
  <c r="N71" i="9"/>
  <c r="N35" i="7"/>
  <c r="M57" i="4"/>
  <c r="K121" i="9"/>
  <c r="K44" i="7"/>
  <c r="L14" i="11"/>
  <c r="H14" i="11"/>
  <c r="K103" i="10"/>
  <c r="M90" i="9"/>
  <c r="K48" i="7"/>
  <c r="K15" i="10"/>
  <c r="K95" i="10"/>
  <c r="K41" i="9"/>
  <c r="K58" i="9"/>
  <c r="K69" i="9"/>
  <c r="K93" i="11"/>
  <c r="K109" i="11"/>
  <c r="K31" i="10"/>
  <c r="K39" i="10"/>
  <c r="K47" i="10"/>
  <c r="K55" i="10"/>
  <c r="K63" i="10"/>
  <c r="K71" i="10"/>
  <c r="K79" i="10"/>
  <c r="K87" i="10"/>
  <c r="K116" i="9"/>
  <c r="K28" i="7"/>
  <c r="K32" i="7"/>
  <c r="L25" i="11"/>
  <c r="L111" i="10"/>
  <c r="L103" i="10"/>
  <c r="L95" i="10"/>
  <c r="L87" i="10"/>
  <c r="L79" i="10"/>
  <c r="L71" i="10"/>
  <c r="L63" i="10"/>
  <c r="L55" i="10"/>
  <c r="L47" i="10"/>
  <c r="L39" i="10"/>
  <c r="L31" i="10"/>
  <c r="L23" i="10"/>
  <c r="L15" i="10"/>
  <c r="L81" i="9"/>
  <c r="L49" i="9"/>
  <c r="M24" i="4"/>
  <c r="M44" i="4"/>
  <c r="O44" i="4"/>
  <c r="O53" i="4"/>
  <c r="M15" i="4"/>
  <c r="O15" i="4"/>
  <c r="O25" i="4"/>
  <c r="M27" i="4"/>
  <c r="O27" i="4"/>
  <c r="M36" i="4"/>
  <c r="O36" i="4"/>
  <c r="O46" i="4"/>
  <c r="M55" i="4"/>
  <c r="O55" i="4"/>
  <c r="M63" i="4"/>
  <c r="O63" i="4"/>
  <c r="M19" i="4"/>
  <c r="O19" i="4"/>
  <c r="M20" i="4"/>
  <c r="O20" i="4"/>
  <c r="O21" i="4"/>
  <c r="O22" i="4"/>
  <c r="O30" i="4"/>
  <c r="M31" i="4"/>
  <c r="O31" i="4"/>
  <c r="M32" i="4"/>
  <c r="O32" i="4"/>
  <c r="O33" i="4"/>
  <c r="O41" i="4"/>
  <c r="O42" i="4"/>
  <c r="M46" i="4"/>
  <c r="O49" i="4"/>
  <c r="O50" i="4"/>
  <c r="M51" i="4"/>
  <c r="O51" i="4"/>
  <c r="M52" i="4"/>
  <c r="O58" i="4"/>
  <c r="M59" i="4"/>
  <c r="O59" i="4"/>
  <c r="M60" i="4"/>
  <c r="O66" i="4"/>
  <c r="M67" i="4"/>
  <c r="O67" i="4"/>
  <c r="O23" i="5"/>
  <c r="M25" i="5"/>
  <c r="O25" i="5"/>
  <c r="O26" i="5"/>
  <c r="P26" i="5" s="1"/>
  <c r="O39" i="5"/>
  <c r="M41" i="5"/>
  <c r="O41" i="5"/>
  <c r="O42" i="5"/>
  <c r="P42" i="5" s="1"/>
  <c r="O55" i="5"/>
  <c r="O27" i="5"/>
  <c r="M29" i="5"/>
  <c r="O29" i="5"/>
  <c r="O30" i="5"/>
  <c r="O43" i="5"/>
  <c r="M45" i="5"/>
  <c r="O45" i="5"/>
  <c r="O46" i="5"/>
  <c r="M23" i="4"/>
  <c r="O23" i="4"/>
  <c r="M43" i="4"/>
  <c r="O43" i="4"/>
  <c r="O61" i="4"/>
  <c r="M16" i="4"/>
  <c r="O16" i="4"/>
  <c r="O26" i="4"/>
  <c r="O37" i="4"/>
  <c r="O45" i="4"/>
  <c r="O54" i="4"/>
  <c r="M56" i="4"/>
  <c r="O56" i="4"/>
  <c r="M64" i="4"/>
  <c r="O64" i="4"/>
  <c r="O15" i="5"/>
  <c r="M17" i="5"/>
  <c r="O17" i="5"/>
  <c r="O18" i="5"/>
  <c r="P18" i="5" s="1"/>
  <c r="O31" i="5"/>
  <c r="M33" i="5"/>
  <c r="O33" i="5"/>
  <c r="O34" i="5"/>
  <c r="P34" i="5" s="1"/>
  <c r="O47" i="5"/>
  <c r="M49" i="5"/>
  <c r="O49" i="5"/>
  <c r="O50" i="5"/>
  <c r="P50" i="5" s="1"/>
  <c r="O34" i="4"/>
  <c r="O17" i="4"/>
  <c r="M28" i="4"/>
  <c r="O28" i="4"/>
  <c r="M35" i="4"/>
  <c r="O35" i="4"/>
  <c r="O38" i="4"/>
  <c r="P38" i="4" s="1"/>
  <c r="O62" i="4"/>
  <c r="O18" i="4"/>
  <c r="O29" i="4"/>
  <c r="M34" i="4"/>
  <c r="M39" i="4"/>
  <c r="O39" i="4"/>
  <c r="M40" i="4"/>
  <c r="M47" i="4"/>
  <c r="O47" i="4"/>
  <c r="M48" i="4"/>
  <c r="M53" i="4"/>
  <c r="K57" i="4"/>
  <c r="M61" i="4"/>
  <c r="O65" i="4"/>
  <c r="O19" i="5"/>
  <c r="M21" i="5"/>
  <c r="O21" i="5"/>
  <c r="O22" i="5"/>
  <c r="M30" i="5"/>
  <c r="P30" i="5" s="1"/>
  <c r="O35" i="5"/>
  <c r="M37" i="5"/>
  <c r="O37" i="5"/>
  <c r="O38" i="5"/>
  <c r="P38" i="5" s="1"/>
  <c r="M46" i="5"/>
  <c r="O51" i="5"/>
  <c r="M53" i="5"/>
  <c r="O53" i="5"/>
  <c r="O54" i="5"/>
  <c r="M42" i="13"/>
  <c r="O42" i="13"/>
  <c r="M28" i="12"/>
  <c r="O28" i="12"/>
  <c r="K21" i="11"/>
  <c r="M93" i="10"/>
  <c r="M101" i="10"/>
  <c r="M109" i="10"/>
  <c r="O116" i="10"/>
  <c r="K37" i="9"/>
  <c r="M46" i="9"/>
  <c r="K55" i="9"/>
  <c r="K61" i="9"/>
  <c r="M110" i="9"/>
  <c r="O110" i="9"/>
  <c r="M118" i="9"/>
  <c r="O38" i="7"/>
  <c r="P38" i="7" s="1"/>
  <c r="M38" i="7"/>
  <c r="M16" i="12"/>
  <c r="O16" i="12"/>
  <c r="M32" i="12"/>
  <c r="O32" i="12"/>
  <c r="M40" i="12"/>
  <c r="O40" i="12"/>
  <c r="K33" i="11"/>
  <c r="K44" i="11"/>
  <c r="K61" i="11"/>
  <c r="K65" i="11"/>
  <c r="K69" i="11"/>
  <c r="K73" i="11"/>
  <c r="K77" i="11"/>
  <c r="O83" i="11"/>
  <c r="K100" i="11"/>
  <c r="M29" i="10"/>
  <c r="O29" i="10"/>
  <c r="K49" i="10"/>
  <c r="K81" i="10"/>
  <c r="M117" i="10"/>
  <c r="O117" i="10"/>
  <c r="P117" i="10" s="1"/>
  <c r="K28" i="9"/>
  <c r="M38" i="9"/>
  <c r="O38" i="9"/>
  <c r="M62" i="9"/>
  <c r="O62" i="9"/>
  <c r="O66" i="9"/>
  <c r="K92" i="9"/>
  <c r="K100" i="9"/>
  <c r="K108" i="9"/>
  <c r="O119" i="9"/>
  <c r="M20" i="12"/>
  <c r="O20" i="12"/>
  <c r="K16" i="11"/>
  <c r="O40" i="11"/>
  <c r="M47" i="11"/>
  <c r="P47" i="11" s="1"/>
  <c r="K57" i="11"/>
  <c r="O67" i="11"/>
  <c r="P67" i="11" s="1"/>
  <c r="O74" i="11"/>
  <c r="O78" i="11"/>
  <c r="K85" i="11"/>
  <c r="O90" i="11"/>
  <c r="O94" i="11"/>
  <c r="K96" i="11"/>
  <c r="K101" i="11"/>
  <c r="O106" i="11"/>
  <c r="O110" i="11"/>
  <c r="M20" i="10"/>
  <c r="K23" i="10"/>
  <c r="M28" i="10"/>
  <c r="K28" i="10"/>
  <c r="M36" i="10"/>
  <c r="O36" i="10"/>
  <c r="M44" i="10"/>
  <c r="M52" i="10"/>
  <c r="M60" i="10"/>
  <c r="M68" i="10"/>
  <c r="M76" i="10"/>
  <c r="M84" i="10"/>
  <c r="O112" i="10"/>
  <c r="M113" i="10"/>
  <c r="K114" i="10"/>
  <c r="M116" i="10"/>
  <c r="O18" i="9"/>
  <c r="K35" i="9"/>
  <c r="K46" i="9"/>
  <c r="K49" i="9"/>
  <c r="M58" i="9"/>
  <c r="K67" i="9"/>
  <c r="O74" i="9"/>
  <c r="M74" i="9"/>
  <c r="K77" i="9"/>
  <c r="K16" i="7"/>
  <c r="O30" i="7"/>
  <c r="M30" i="7"/>
  <c r="K49" i="7"/>
  <c r="M15" i="13"/>
  <c r="K17" i="13"/>
  <c r="M19" i="13"/>
  <c r="M23" i="13"/>
  <c r="K25" i="13"/>
  <c r="K33" i="13"/>
  <c r="K37" i="13"/>
  <c r="K41" i="13"/>
  <c r="M24" i="12"/>
  <c r="O24" i="12"/>
  <c r="K30" i="12"/>
  <c r="M36" i="12"/>
  <c r="O36" i="12"/>
  <c r="P36" i="12" s="1"/>
  <c r="K38" i="12"/>
  <c r="K45" i="11"/>
  <c r="K49" i="11"/>
  <c r="K68" i="11"/>
  <c r="O86" i="11"/>
  <c r="K92" i="11"/>
  <c r="O102" i="11"/>
  <c r="K108" i="11"/>
  <c r="M33" i="10"/>
  <c r="M41" i="10"/>
  <c r="M49" i="10"/>
  <c r="M57" i="10"/>
  <c r="M65" i="10"/>
  <c r="M73" i="10"/>
  <c r="M81" i="10"/>
  <c r="M89" i="10"/>
  <c r="M92" i="10"/>
  <c r="M100" i="10"/>
  <c r="M108" i="10"/>
  <c r="K36" i="9"/>
  <c r="K44" i="9"/>
  <c r="K51" i="9"/>
  <c r="M54" i="9"/>
  <c r="K60" i="9"/>
  <c r="M66" i="9"/>
  <c r="K68" i="9"/>
  <c r="K79" i="9"/>
  <c r="M82" i="9"/>
  <c r="O86" i="9"/>
  <c r="M86" i="9"/>
  <c r="K90" i="9"/>
  <c r="K93" i="9"/>
  <c r="O98" i="9"/>
  <c r="O106" i="9"/>
  <c r="K109" i="9"/>
  <c r="K113" i="9"/>
  <c r="O115" i="9"/>
  <c r="K21" i="8"/>
  <c r="K40" i="7"/>
  <c r="O105" i="11"/>
  <c r="O93" i="11"/>
  <c r="O73" i="11"/>
  <c r="O65" i="11"/>
  <c r="M115" i="10"/>
  <c r="O89" i="9"/>
  <c r="K21" i="9"/>
  <c r="M16" i="6"/>
  <c r="K16" i="6"/>
  <c r="O26" i="9"/>
  <c r="M30" i="9"/>
  <c r="O34" i="9"/>
  <c r="P34" i="9" s="1"/>
  <c r="M50" i="9"/>
  <c r="K59" i="9"/>
  <c r="M78" i="9"/>
  <c r="O91" i="9"/>
  <c r="O111" i="9"/>
  <c r="M122" i="9"/>
  <c r="K17" i="7"/>
  <c r="M16" i="8"/>
  <c r="N117" i="10"/>
  <c r="L117" i="10"/>
  <c r="N113" i="10"/>
  <c r="L113" i="10"/>
  <c r="N109" i="10"/>
  <c r="L109" i="10"/>
  <c r="N105" i="10"/>
  <c r="N101" i="10"/>
  <c r="L101" i="10"/>
  <c r="N97" i="10"/>
  <c r="N93" i="10"/>
  <c r="L93" i="10"/>
  <c r="N89" i="10"/>
  <c r="O85" i="10"/>
  <c r="N85" i="10"/>
  <c r="N81" i="10"/>
  <c r="N77" i="10"/>
  <c r="N73" i="10"/>
  <c r="N69" i="10"/>
  <c r="N65" i="10"/>
  <c r="O61" i="10"/>
  <c r="N61" i="10"/>
  <c r="N57" i="10"/>
  <c r="N53" i="10"/>
  <c r="N49" i="10"/>
  <c r="O45" i="10"/>
  <c r="N45" i="10"/>
  <c r="N41" i="10"/>
  <c r="N37" i="10"/>
  <c r="N33" i="10"/>
  <c r="N29" i="10"/>
  <c r="L29" i="10"/>
  <c r="N25" i="10"/>
  <c r="M25" i="10"/>
  <c r="L119" i="9"/>
  <c r="N115" i="9"/>
  <c r="M115" i="9"/>
  <c r="L115" i="9"/>
  <c r="N111" i="9"/>
  <c r="L111" i="9"/>
  <c r="N107" i="9"/>
  <c r="L107" i="9"/>
  <c r="N103" i="9"/>
  <c r="L103" i="9"/>
  <c r="L99" i="9"/>
  <c r="O99" i="9"/>
  <c r="M95" i="9"/>
  <c r="L95" i="9"/>
  <c r="N95" i="9"/>
  <c r="L91" i="9"/>
  <c r="N91" i="9"/>
  <c r="L87" i="9"/>
  <c r="N87" i="9"/>
  <c r="O83" i="9"/>
  <c r="N83" i="9"/>
  <c r="L83" i="9"/>
  <c r="L79" i="9"/>
  <c r="N79" i="9"/>
  <c r="N75" i="9"/>
  <c r="L75" i="9"/>
  <c r="L71" i="9"/>
  <c r="L67" i="9"/>
  <c r="N67" i="9"/>
  <c r="M67" i="9"/>
  <c r="N63" i="9"/>
  <c r="L63" i="9"/>
  <c r="N59" i="9"/>
  <c r="N55" i="9"/>
  <c r="L55" i="9"/>
  <c r="L51" i="9"/>
  <c r="N51" i="9"/>
  <c r="L47" i="9"/>
  <c r="O47" i="9"/>
  <c r="N47" i="9"/>
  <c r="N43" i="9"/>
  <c r="L43" i="9"/>
  <c r="L39" i="9"/>
  <c r="N39" i="9"/>
  <c r="M35" i="9"/>
  <c r="L35" i="9"/>
  <c r="N35" i="9"/>
  <c r="L31" i="9"/>
  <c r="N31" i="9"/>
  <c r="N27" i="9"/>
  <c r="L27" i="9"/>
  <c r="L23" i="9"/>
  <c r="N23" i="9"/>
  <c r="N19" i="9"/>
  <c r="M19" i="9"/>
  <c r="L19" i="9"/>
  <c r="L15" i="9"/>
  <c r="N15" i="9"/>
  <c r="L29" i="8"/>
  <c r="O29" i="8"/>
  <c r="N29" i="8"/>
  <c r="N25" i="8"/>
  <c r="L25" i="8"/>
  <c r="N21" i="8"/>
  <c r="L21" i="8"/>
  <c r="N17" i="8"/>
  <c r="L17" i="8"/>
  <c r="O47" i="7"/>
  <c r="N47" i="7"/>
  <c r="L47" i="7"/>
  <c r="N43" i="7"/>
  <c r="L43" i="7"/>
  <c r="O43" i="7"/>
  <c r="L39" i="7"/>
  <c r="O39" i="7"/>
  <c r="N39" i="7"/>
  <c r="L35" i="7"/>
  <c r="O35" i="7"/>
  <c r="L31" i="7"/>
  <c r="N31" i="7"/>
  <c r="L27" i="7"/>
  <c r="N27" i="7"/>
  <c r="O27" i="7"/>
  <c r="O23" i="7"/>
  <c r="N23" i="7"/>
  <c r="L23" i="7"/>
  <c r="O19" i="7"/>
  <c r="N19" i="7"/>
  <c r="L19" i="7"/>
  <c r="O15" i="7"/>
  <c r="N15" i="7"/>
  <c r="L15" i="7"/>
  <c r="L17" i="6"/>
  <c r="N17" i="6"/>
  <c r="M45" i="10"/>
  <c r="M85" i="10"/>
  <c r="M17" i="8"/>
  <c r="M25" i="8"/>
  <c r="M19" i="7"/>
  <c r="M21" i="8"/>
  <c r="M47" i="7"/>
  <c r="M23" i="7"/>
  <c r="M31" i="7"/>
  <c r="M43" i="7"/>
  <c r="M35" i="7"/>
  <c r="M39" i="7"/>
  <c r="O40" i="13"/>
  <c r="O72" i="9"/>
  <c r="O64" i="9"/>
  <c r="O52" i="9"/>
  <c r="O32" i="7"/>
  <c r="N26" i="12"/>
  <c r="L26" i="12"/>
  <c r="N18" i="12"/>
  <c r="L18" i="12"/>
  <c r="L14" i="12"/>
  <c r="H14" i="12"/>
  <c r="O14" i="12" s="1"/>
  <c r="L14" i="8"/>
  <c r="H14" i="8"/>
  <c r="M14" i="8" s="1"/>
  <c r="K27" i="11"/>
  <c r="K14" i="4"/>
  <c r="K14" i="9"/>
  <c r="O26" i="11"/>
  <c r="O22" i="11"/>
  <c r="O18" i="11"/>
  <c r="O25" i="10"/>
  <c r="O26" i="7"/>
  <c r="O22" i="7"/>
  <c r="O18" i="7"/>
  <c r="O17" i="6"/>
  <c r="O14" i="9"/>
  <c r="O14" i="5"/>
  <c r="P14" i="5" s="1"/>
  <c r="L41" i="13"/>
  <c r="O41" i="13"/>
  <c r="N41" i="13"/>
  <c r="M41" i="13"/>
  <c r="M37" i="13"/>
  <c r="L37" i="13"/>
  <c r="O37" i="13"/>
  <c r="N37" i="13"/>
  <c r="N33" i="13"/>
  <c r="M33" i="13"/>
  <c r="L33" i="13"/>
  <c r="O33" i="13"/>
  <c r="N29" i="13"/>
  <c r="M29" i="13"/>
  <c r="L29" i="13"/>
  <c r="L25" i="13"/>
  <c r="N25" i="13"/>
  <c r="M25" i="13"/>
  <c r="M21" i="13"/>
  <c r="L21" i="13"/>
  <c r="N21" i="13"/>
  <c r="N17" i="13"/>
  <c r="M17" i="13"/>
  <c r="L17" i="13"/>
  <c r="O39" i="12"/>
  <c r="N39" i="12"/>
  <c r="L39" i="12"/>
  <c r="L35" i="12"/>
  <c r="O35" i="12"/>
  <c r="N35" i="12"/>
  <c r="O31" i="12"/>
  <c r="N31" i="12"/>
  <c r="L31" i="12"/>
  <c r="N27" i="12"/>
  <c r="L27" i="12"/>
  <c r="N23" i="12"/>
  <c r="L23" i="12"/>
  <c r="N19" i="12"/>
  <c r="L19" i="12"/>
  <c r="L15" i="12"/>
  <c r="N15" i="12"/>
  <c r="O109" i="11"/>
  <c r="N109" i="11"/>
  <c r="L109" i="11"/>
  <c r="L101" i="11"/>
  <c r="M101" i="11"/>
  <c r="M97" i="11"/>
  <c r="N97" i="11"/>
  <c r="O89" i="11"/>
  <c r="N89" i="11"/>
  <c r="L89" i="11"/>
  <c r="N85" i="11"/>
  <c r="O81" i="11"/>
  <c r="L81" i="11"/>
  <c r="O77" i="11"/>
  <c r="L77" i="11"/>
  <c r="N77" i="11"/>
  <c r="O69" i="11"/>
  <c r="N69" i="11"/>
  <c r="L69" i="11"/>
  <c r="N61" i="11"/>
  <c r="M61" i="11"/>
  <c r="O57" i="11"/>
  <c r="L57" i="11"/>
  <c r="N53" i="11"/>
  <c r="M53" i="11"/>
  <c r="M49" i="11"/>
  <c r="L49" i="11"/>
  <c r="O45" i="11"/>
  <c r="L45" i="11"/>
  <c r="M41" i="11"/>
  <c r="N41" i="11"/>
  <c r="O37" i="11"/>
  <c r="L37" i="11"/>
  <c r="O33" i="11"/>
  <c r="N33" i="11"/>
  <c r="N29" i="11"/>
  <c r="M29" i="11"/>
  <c r="M21" i="11"/>
  <c r="N21" i="11"/>
  <c r="M17" i="11"/>
  <c r="L17" i="11"/>
  <c r="O27" i="12"/>
  <c r="O23" i="12"/>
  <c r="O19" i="12"/>
  <c r="O15" i="12"/>
  <c r="M15" i="12"/>
  <c r="M93" i="11"/>
  <c r="M73" i="11"/>
  <c r="K20" i="9"/>
  <c r="K15" i="8"/>
  <c r="K19" i="8"/>
  <c r="M65" i="11"/>
  <c r="K25" i="10"/>
  <c r="K18" i="7"/>
  <c r="O24" i="10"/>
  <c r="O16" i="10"/>
  <c r="O27" i="9"/>
  <c r="O23" i="9"/>
  <c r="O19" i="9"/>
  <c r="O15" i="9"/>
  <c r="K23" i="8"/>
  <c r="O14" i="13"/>
  <c r="L14" i="13"/>
  <c r="O44" i="13"/>
  <c r="N44" i="13"/>
  <c r="L44" i="13"/>
  <c r="N40" i="13"/>
  <c r="L40" i="13"/>
  <c r="L36" i="13"/>
  <c r="O36" i="13"/>
  <c r="O32" i="13"/>
  <c r="N32" i="13"/>
  <c r="O28" i="13"/>
  <c r="N28" i="13"/>
  <c r="L28" i="13"/>
  <c r="O24" i="13"/>
  <c r="N24" i="13"/>
  <c r="L24" i="13"/>
  <c r="O20" i="13"/>
  <c r="N20" i="13"/>
  <c r="L20" i="13"/>
  <c r="O16" i="13"/>
  <c r="N16" i="13"/>
  <c r="L16" i="13"/>
  <c r="N38" i="12"/>
  <c r="L38" i="12"/>
  <c r="N34" i="12"/>
  <c r="N30" i="12"/>
  <c r="L30" i="12"/>
  <c r="N22" i="12"/>
  <c r="L22" i="12"/>
  <c r="N108" i="11"/>
  <c r="L108" i="11"/>
  <c r="N104" i="11"/>
  <c r="L104" i="11"/>
  <c r="O100" i="11"/>
  <c r="N100" i="11"/>
  <c r="L100" i="11"/>
  <c r="N96" i="11"/>
  <c r="L96" i="11"/>
  <c r="N92" i="11"/>
  <c r="L92" i="11"/>
  <c r="N88" i="11"/>
  <c r="L88" i="11"/>
  <c r="N84" i="11"/>
  <c r="L84" i="11"/>
  <c r="L80" i="11"/>
  <c r="N80" i="11"/>
  <c r="L76" i="11"/>
  <c r="N76" i="11"/>
  <c r="L72" i="11"/>
  <c r="N72" i="11"/>
  <c r="N68" i="11"/>
  <c r="L68" i="11"/>
  <c r="N64" i="11"/>
  <c r="L64" i="11"/>
  <c r="N60" i="11"/>
  <c r="L60" i="11"/>
  <c r="N56" i="11"/>
  <c r="L56" i="11"/>
  <c r="N52" i="11"/>
  <c r="L52" i="11"/>
  <c r="N48" i="11"/>
  <c r="L48" i="11"/>
  <c r="L44" i="11"/>
  <c r="O44" i="11"/>
  <c r="N44" i="11"/>
  <c r="L40" i="11"/>
  <c r="N40" i="11"/>
  <c r="L36" i="11"/>
  <c r="N36" i="11"/>
  <c r="N32" i="11"/>
  <c r="L32" i="11"/>
  <c r="N28" i="11"/>
  <c r="L28" i="11"/>
  <c r="N24" i="11"/>
  <c r="L24" i="11"/>
  <c r="N20" i="11"/>
  <c r="L20" i="11"/>
  <c r="N16" i="11"/>
  <c r="L16" i="11"/>
  <c r="O26" i="12"/>
  <c r="O22" i="12"/>
  <c r="O18" i="12"/>
  <c r="O25" i="11"/>
  <c r="K25" i="11"/>
  <c r="K18" i="12"/>
  <c r="K22" i="12"/>
  <c r="K26" i="12"/>
  <c r="K15" i="9"/>
  <c r="K18" i="8"/>
  <c r="M112" i="9"/>
  <c r="M116" i="9"/>
  <c r="K19" i="9"/>
  <c r="K23" i="9"/>
  <c r="M48" i="9"/>
  <c r="M52" i="9"/>
  <c r="M120" i="9"/>
  <c r="K27" i="9"/>
  <c r="M76" i="9"/>
  <c r="M56" i="9"/>
  <c r="K26" i="8"/>
  <c r="K22" i="8"/>
  <c r="P61" i="4"/>
  <c r="P65" i="4"/>
  <c r="L14" i="7"/>
  <c r="N14" i="7"/>
  <c r="P57" i="4"/>
  <c r="P17" i="4"/>
  <c r="L14" i="10"/>
  <c r="O14" i="10"/>
  <c r="O14" i="6"/>
  <c r="N14" i="6"/>
  <c r="L14" i="6"/>
  <c r="N105" i="11"/>
  <c r="L105" i="11"/>
  <c r="O101" i="11"/>
  <c r="N101" i="11"/>
  <c r="L97" i="11"/>
  <c r="O97" i="11"/>
  <c r="N93" i="11"/>
  <c r="P93" i="11" s="1"/>
  <c r="L93" i="11"/>
  <c r="M85" i="11"/>
  <c r="L85" i="11"/>
  <c r="N81" i="11"/>
  <c r="M81" i="11"/>
  <c r="N73" i="11"/>
  <c r="L73" i="11"/>
  <c r="N65" i="11"/>
  <c r="L65" i="11"/>
  <c r="L61" i="11"/>
  <c r="O61" i="11"/>
  <c r="N57" i="11"/>
  <c r="M57" i="11"/>
  <c r="L53" i="11"/>
  <c r="O53" i="11"/>
  <c r="O49" i="11"/>
  <c r="N49" i="11"/>
  <c r="N45" i="11"/>
  <c r="M45" i="11"/>
  <c r="L41" i="11"/>
  <c r="O41" i="11"/>
  <c r="N37" i="11"/>
  <c r="M37" i="11"/>
  <c r="M33" i="11"/>
  <c r="L33" i="11"/>
  <c r="L29" i="11"/>
  <c r="N25" i="11"/>
  <c r="M25" i="11"/>
  <c r="L21" i="11"/>
  <c r="O21" i="11"/>
  <c r="N17" i="11"/>
  <c r="L115" i="10"/>
  <c r="N115" i="10"/>
  <c r="O111" i="10"/>
  <c r="N111" i="10"/>
  <c r="L107" i="10"/>
  <c r="O107" i="10"/>
  <c r="O103" i="10"/>
  <c r="N103" i="10"/>
  <c r="L99" i="10"/>
  <c r="O99" i="10"/>
  <c r="O95" i="10"/>
  <c r="N95" i="10"/>
  <c r="L91" i="10"/>
  <c r="O91" i="10"/>
  <c r="O87" i="10"/>
  <c r="N87" i="10"/>
  <c r="L83" i="10"/>
  <c r="O83" i="10"/>
  <c r="O79" i="10"/>
  <c r="N79" i="10"/>
  <c r="L75" i="10"/>
  <c r="O75" i="10"/>
  <c r="O71" i="10"/>
  <c r="N71" i="10"/>
  <c r="L67" i="10"/>
  <c r="O67" i="10"/>
  <c r="O63" i="10"/>
  <c r="N63" i="10"/>
  <c r="L59" i="10"/>
  <c r="O59" i="10"/>
  <c r="O55" i="10"/>
  <c r="N55" i="10"/>
  <c r="L51" i="10"/>
  <c r="O51" i="10"/>
  <c r="O47" i="10"/>
  <c r="N47" i="10"/>
  <c r="L43" i="10"/>
  <c r="O43" i="10"/>
  <c r="O39" i="10"/>
  <c r="N39" i="10"/>
  <c r="L35" i="10"/>
  <c r="O35" i="10"/>
  <c r="O31" i="10"/>
  <c r="N31" i="10"/>
  <c r="L27" i="10"/>
  <c r="O27" i="10"/>
  <c r="O23" i="10"/>
  <c r="N23" i="10"/>
  <c r="L19" i="10"/>
  <c r="O19" i="10"/>
  <c r="O15" i="10"/>
  <c r="N15" i="10"/>
  <c r="O121" i="9"/>
  <c r="L121" i="9"/>
  <c r="N121" i="9"/>
  <c r="N117" i="9"/>
  <c r="L117" i="9"/>
  <c r="N113" i="9"/>
  <c r="L113" i="9"/>
  <c r="N109" i="9"/>
  <c r="L109" i="9"/>
  <c r="O109" i="9"/>
  <c r="O105" i="9"/>
  <c r="L105" i="9"/>
  <c r="N105" i="9"/>
  <c r="L101" i="9"/>
  <c r="O101" i="9"/>
  <c r="N101" i="9"/>
  <c r="L97" i="9"/>
  <c r="N97" i="9"/>
  <c r="O97" i="9"/>
  <c r="O93" i="9"/>
  <c r="L93" i="9"/>
  <c r="L89" i="9"/>
  <c r="N89" i="9"/>
  <c r="O85" i="9"/>
  <c r="N85" i="9"/>
  <c r="L85" i="9"/>
  <c r="O81" i="9"/>
  <c r="N81" i="9"/>
  <c r="O77" i="9"/>
  <c r="N77" i="9"/>
  <c r="L77" i="9"/>
  <c r="P22" i="4"/>
  <c r="P33" i="4"/>
  <c r="N14" i="10"/>
  <c r="L73" i="9"/>
  <c r="O73" i="9"/>
  <c r="N73" i="9"/>
  <c r="O69" i="9"/>
  <c r="N69" i="9"/>
  <c r="L69" i="9"/>
  <c r="L65" i="9"/>
  <c r="O65" i="9"/>
  <c r="N65" i="9"/>
  <c r="O61" i="9"/>
  <c r="N61" i="9"/>
  <c r="L61" i="9"/>
  <c r="O57" i="9"/>
  <c r="N57" i="9"/>
  <c r="L57" i="9"/>
  <c r="N53" i="9"/>
  <c r="O53" i="9"/>
  <c r="L53" i="9"/>
  <c r="N49" i="9"/>
  <c r="O49" i="9"/>
  <c r="N45" i="9"/>
  <c r="O45" i="9"/>
  <c r="L45" i="9"/>
  <c r="L41" i="9"/>
  <c r="O41" i="9"/>
  <c r="N41" i="9"/>
  <c r="L37" i="9"/>
  <c r="O37" i="9"/>
  <c r="N37" i="9"/>
  <c r="L33" i="9"/>
  <c r="O33" i="9"/>
  <c r="N33" i="9"/>
  <c r="L29" i="9"/>
  <c r="L25" i="9"/>
  <c r="N25" i="9"/>
  <c r="O25" i="9"/>
  <c r="O21" i="9"/>
  <c r="N21" i="9"/>
  <c r="L21" i="9"/>
  <c r="O17" i="9"/>
  <c r="N17" i="9"/>
  <c r="L17" i="9"/>
  <c r="N27" i="8"/>
  <c r="L27" i="8"/>
  <c r="O27" i="8"/>
  <c r="O23" i="8"/>
  <c r="N23" i="8"/>
  <c r="L23" i="8"/>
  <c r="N19" i="8"/>
  <c r="M19" i="8"/>
  <c r="L19" i="8"/>
  <c r="O19" i="8"/>
  <c r="N15" i="8"/>
  <c r="L15" i="8"/>
  <c r="O15" i="8"/>
  <c r="L49" i="7"/>
  <c r="O49" i="7"/>
  <c r="N49" i="7"/>
  <c r="M49" i="7"/>
  <c r="L45" i="7"/>
  <c r="N45" i="7"/>
  <c r="M45" i="7"/>
  <c r="O41" i="7"/>
  <c r="N41" i="7"/>
  <c r="L41" i="7"/>
  <c r="O37" i="7"/>
  <c r="N37" i="7"/>
  <c r="L37" i="7"/>
  <c r="M33" i="7"/>
  <c r="L33" i="7"/>
  <c r="O33" i="7"/>
  <c r="N33" i="7"/>
  <c r="O29" i="7"/>
  <c r="N29" i="7"/>
  <c r="L29" i="7"/>
  <c r="L25" i="7"/>
  <c r="O25" i="7"/>
  <c r="N25" i="7"/>
  <c r="O21" i="7"/>
  <c r="N21" i="7"/>
  <c r="L21" i="7"/>
  <c r="N17" i="7"/>
  <c r="L17" i="7"/>
  <c r="O17" i="7"/>
  <c r="O15" i="6"/>
  <c r="N15" i="6"/>
  <c r="L15" i="6"/>
  <c r="M69" i="11"/>
  <c r="M77" i="11"/>
  <c r="M109" i="11"/>
  <c r="M101" i="9"/>
  <c r="K14" i="11"/>
  <c r="M14" i="10"/>
  <c r="M15" i="10"/>
  <c r="M19" i="10"/>
  <c r="M23" i="10"/>
  <c r="M27" i="10"/>
  <c r="M31" i="10"/>
  <c r="M35" i="10"/>
  <c r="M39" i="10"/>
  <c r="M43" i="10"/>
  <c r="M47" i="10"/>
  <c r="M51" i="10"/>
  <c r="M55" i="10"/>
  <c r="M59" i="10"/>
  <c r="M63" i="10"/>
  <c r="M67" i="10"/>
  <c r="M71" i="10"/>
  <c r="M75" i="10"/>
  <c r="M79" i="10"/>
  <c r="M83" i="10"/>
  <c r="M87" i="10"/>
  <c r="M91" i="10"/>
  <c r="M95" i="10"/>
  <c r="M99" i="10"/>
  <c r="M103" i="10"/>
  <c r="M107" i="10"/>
  <c r="M111" i="10"/>
  <c r="M29" i="9"/>
  <c r="M45" i="9"/>
  <c r="M57" i="9"/>
  <c r="M109" i="9"/>
  <c r="M41" i="9"/>
  <c r="M93" i="9"/>
  <c r="M97" i="9"/>
  <c r="M37" i="9"/>
  <c r="P46" i="9"/>
  <c r="M49" i="9"/>
  <c r="M53" i="9"/>
  <c r="M77" i="9"/>
  <c r="M89" i="9"/>
  <c r="M117" i="9"/>
  <c r="M21" i="9"/>
  <c r="M61" i="9"/>
  <c r="M69" i="9"/>
  <c r="M81" i="9"/>
  <c r="M113" i="9"/>
  <c r="M121" i="9"/>
  <c r="M17" i="7"/>
  <c r="O14" i="11"/>
  <c r="K16" i="4"/>
  <c r="M25" i="4"/>
  <c r="M30" i="4"/>
  <c r="P30" i="4" s="1"/>
  <c r="K32" i="4"/>
  <c r="M49" i="4"/>
  <c r="P49" i="4" s="1"/>
  <c r="M54" i="4"/>
  <c r="K56" i="4"/>
  <c r="P64" i="4"/>
  <c r="M24" i="5"/>
  <c r="P24" i="5" s="1"/>
  <c r="K24" i="5"/>
  <c r="M40" i="5"/>
  <c r="P40" i="5" s="1"/>
  <c r="K40" i="5"/>
  <c r="M21" i="4"/>
  <c r="P21" i="4" s="1"/>
  <c r="M26" i="4"/>
  <c r="P26" i="4" s="1"/>
  <c r="M37" i="4"/>
  <c r="P37" i="4" s="1"/>
  <c r="M41" i="4"/>
  <c r="P41" i="4" s="1"/>
  <c r="M45" i="4"/>
  <c r="M50" i="4"/>
  <c r="P50" i="4" s="1"/>
  <c r="M58" i="4"/>
  <c r="M62" i="4"/>
  <c r="P62" i="4" s="1"/>
  <c r="M66" i="4"/>
  <c r="P66" i="4" s="1"/>
  <c r="M28" i="5"/>
  <c r="P28" i="5" s="1"/>
  <c r="K28" i="5"/>
  <c r="M44" i="5"/>
  <c r="P44" i="5" s="1"/>
  <c r="K44" i="5"/>
  <c r="M16" i="5"/>
  <c r="P16" i="5" s="1"/>
  <c r="K16" i="5"/>
  <c r="M32" i="5"/>
  <c r="P32" i="5" s="1"/>
  <c r="K32" i="5"/>
  <c r="M48" i="5"/>
  <c r="P48" i="5" s="1"/>
  <c r="K48" i="5"/>
  <c r="K20" i="4"/>
  <c r="K36" i="4"/>
  <c r="M20" i="5"/>
  <c r="P20" i="5" s="1"/>
  <c r="K20" i="5"/>
  <c r="M36" i="5"/>
  <c r="P36" i="5" s="1"/>
  <c r="K36" i="5"/>
  <c r="M52" i="5"/>
  <c r="P52" i="5" s="1"/>
  <c r="K52" i="5"/>
  <c r="K17" i="5"/>
  <c r="K21" i="5"/>
  <c r="K25" i="5"/>
  <c r="K29" i="5"/>
  <c r="K33" i="5"/>
  <c r="K37" i="5"/>
  <c r="K41" i="5"/>
  <c r="K45" i="5"/>
  <c r="K49" i="5"/>
  <c r="K53" i="5"/>
  <c r="M19" i="12"/>
  <c r="K19" i="12"/>
  <c r="K21" i="12"/>
  <c r="M21" i="12"/>
  <c r="P21" i="12" s="1"/>
  <c r="M23" i="12"/>
  <c r="K23" i="12"/>
  <c r="K25" i="12"/>
  <c r="M25" i="12"/>
  <c r="P25" i="12" s="1"/>
  <c r="M27" i="12"/>
  <c r="K27" i="12"/>
  <c r="K29" i="12"/>
  <c r="M29" i="12"/>
  <c r="P29" i="12" s="1"/>
  <c r="M31" i="12"/>
  <c r="K31" i="12"/>
  <c r="K33" i="12"/>
  <c r="M33" i="12"/>
  <c r="P33" i="12" s="1"/>
  <c r="M35" i="12"/>
  <c r="K35" i="12"/>
  <c r="K37" i="12"/>
  <c r="M37" i="12"/>
  <c r="P37" i="12" s="1"/>
  <c r="M39" i="12"/>
  <c r="K39" i="12"/>
  <c r="K41" i="12"/>
  <c r="M41" i="12"/>
  <c r="P41" i="12" s="1"/>
  <c r="K15" i="12"/>
  <c r="M17" i="12"/>
  <c r="P17" i="12" s="1"/>
  <c r="K22" i="11"/>
  <c r="M22" i="11"/>
  <c r="K38" i="11"/>
  <c r="M38" i="11"/>
  <c r="P38" i="11" s="1"/>
  <c r="K54" i="11"/>
  <c r="M54" i="11"/>
  <c r="P54" i="11" s="1"/>
  <c r="K66" i="11"/>
  <c r="M66" i="11"/>
  <c r="P66" i="11" s="1"/>
  <c r="K82" i="11"/>
  <c r="M82" i="11"/>
  <c r="P82" i="11" s="1"/>
  <c r="M105" i="11"/>
  <c r="K105" i="11"/>
  <c r="K83" i="9"/>
  <c r="M83" i="9"/>
  <c r="K18" i="11"/>
  <c r="M18" i="11"/>
  <c r="M27" i="11"/>
  <c r="P27" i="11" s="1"/>
  <c r="K34" i="11"/>
  <c r="M34" i="11"/>
  <c r="P34" i="11" s="1"/>
  <c r="M43" i="11"/>
  <c r="P43" i="11" s="1"/>
  <c r="K50" i="11"/>
  <c r="M50" i="11"/>
  <c r="P50" i="11" s="1"/>
  <c r="K62" i="11"/>
  <c r="M62" i="11"/>
  <c r="P62" i="11" s="1"/>
  <c r="M23" i="11"/>
  <c r="K30" i="11"/>
  <c r="M30" i="11"/>
  <c r="P30" i="11" s="1"/>
  <c r="M39" i="11"/>
  <c r="P39" i="11" s="1"/>
  <c r="K46" i="11"/>
  <c r="M46" i="11"/>
  <c r="P46" i="11" s="1"/>
  <c r="M55" i="11"/>
  <c r="P55" i="11" s="1"/>
  <c r="K70" i="11"/>
  <c r="M70" i="11"/>
  <c r="P70" i="11" s="1"/>
  <c r="M89" i="11"/>
  <c r="K89" i="11"/>
  <c r="K98" i="11"/>
  <c r="M98" i="11"/>
  <c r="P98" i="11" s="1"/>
  <c r="K26" i="11"/>
  <c r="M26" i="11"/>
  <c r="K42" i="11"/>
  <c r="M42" i="11"/>
  <c r="P42" i="11" s="1"/>
  <c r="K58" i="11"/>
  <c r="M58" i="11"/>
  <c r="P58" i="11" s="1"/>
  <c r="K59" i="11"/>
  <c r="M59" i="11"/>
  <c r="P59" i="11" s="1"/>
  <c r="M16" i="10"/>
  <c r="K16" i="10"/>
  <c r="M24" i="10"/>
  <c r="K24" i="10"/>
  <c r="M32" i="10"/>
  <c r="P32" i="10" s="1"/>
  <c r="K32" i="10"/>
  <c r="M40" i="10"/>
  <c r="P40" i="10" s="1"/>
  <c r="K40" i="10"/>
  <c r="M48" i="10"/>
  <c r="P48" i="10" s="1"/>
  <c r="K48" i="10"/>
  <c r="M56" i="10"/>
  <c r="P56" i="10" s="1"/>
  <c r="K56" i="10"/>
  <c r="M64" i="10"/>
  <c r="P64" i="10" s="1"/>
  <c r="K64" i="10"/>
  <c r="M72" i="10"/>
  <c r="P72" i="10" s="1"/>
  <c r="K72" i="10"/>
  <c r="M80" i="10"/>
  <c r="P80" i="10" s="1"/>
  <c r="K80" i="10"/>
  <c r="M88" i="10"/>
  <c r="P88" i="10" s="1"/>
  <c r="K88" i="10"/>
  <c r="M96" i="10"/>
  <c r="P96" i="10" s="1"/>
  <c r="K96" i="10"/>
  <c r="M104" i="10"/>
  <c r="P104" i="10" s="1"/>
  <c r="K104" i="10"/>
  <c r="K21" i="7"/>
  <c r="M21" i="7"/>
  <c r="K29" i="7"/>
  <c r="M29" i="7"/>
  <c r="K37" i="7"/>
  <c r="M37" i="7"/>
  <c r="M17" i="6"/>
  <c r="K17" i="6"/>
  <c r="M25" i="9"/>
  <c r="K25" i="9"/>
  <c r="M33" i="9"/>
  <c r="K33" i="9"/>
  <c r="M42" i="9"/>
  <c r="P42" i="9" s="1"/>
  <c r="K42" i="9"/>
  <c r="M73" i="9"/>
  <c r="K73" i="9"/>
  <c r="M102" i="9"/>
  <c r="P102" i="9" s="1"/>
  <c r="K102" i="9"/>
  <c r="K19" i="10"/>
  <c r="K27" i="10"/>
  <c r="K35" i="10"/>
  <c r="P36" i="10"/>
  <c r="K43" i="10"/>
  <c r="K51" i="10"/>
  <c r="K59" i="10"/>
  <c r="K67" i="10"/>
  <c r="K75" i="10"/>
  <c r="K83" i="10"/>
  <c r="K91" i="10"/>
  <c r="K99" i="10"/>
  <c r="K107" i="10"/>
  <c r="M17" i="9"/>
  <c r="K17" i="9"/>
  <c r="K47" i="9"/>
  <c r="M47" i="9"/>
  <c r="M65" i="9"/>
  <c r="K65" i="9"/>
  <c r="M85" i="9"/>
  <c r="K85" i="9"/>
  <c r="M94" i="9"/>
  <c r="P94" i="9" s="1"/>
  <c r="K94" i="9"/>
  <c r="M24" i="8"/>
  <c r="P24" i="8" s="1"/>
  <c r="K24" i="8"/>
  <c r="M74" i="11"/>
  <c r="P74" i="11" s="1"/>
  <c r="M78" i="11"/>
  <c r="M94" i="11"/>
  <c r="M110" i="11"/>
  <c r="P110" i="11" s="1"/>
  <c r="M112" i="10"/>
  <c r="P112" i="10" s="1"/>
  <c r="M22" i="9"/>
  <c r="P22" i="9" s="1"/>
  <c r="K22" i="9"/>
  <c r="M70" i="9"/>
  <c r="P70" i="9" s="1"/>
  <c r="K70" i="9"/>
  <c r="K99" i="9"/>
  <c r="M99" i="9"/>
  <c r="M105" i="9"/>
  <c r="K105" i="9"/>
  <c r="M114" i="9"/>
  <c r="P114" i="9" s="1"/>
  <c r="K114" i="9"/>
  <c r="K45" i="9"/>
  <c r="K53" i="9"/>
  <c r="K57" i="9"/>
  <c r="K81" i="9"/>
  <c r="K89" i="9"/>
  <c r="K97" i="9"/>
  <c r="K27" i="8"/>
  <c r="M27" i="8"/>
  <c r="M29" i="8"/>
  <c r="K29" i="8"/>
  <c r="M25" i="7"/>
  <c r="K25" i="7"/>
  <c r="K34" i="7"/>
  <c r="M34" i="7"/>
  <c r="P34" i="7" s="1"/>
  <c r="M15" i="9"/>
  <c r="M31" i="9"/>
  <c r="M51" i="9"/>
  <c r="M63" i="9"/>
  <c r="M111" i="9"/>
  <c r="K41" i="7"/>
  <c r="M41" i="7"/>
  <c r="K50" i="7"/>
  <c r="M50" i="7"/>
  <c r="P50" i="7" s="1"/>
  <c r="K23" i="7"/>
  <c r="K35" i="7"/>
  <c r="K43" i="7"/>
  <c r="M14" i="4"/>
  <c r="P14" i="4" s="1"/>
  <c r="P43" i="4"/>
  <c r="N56" i="5"/>
  <c r="G17" i="2" s="1"/>
  <c r="P18" i="4"/>
  <c r="P29" i="4"/>
  <c r="P34" i="4"/>
  <c r="P53" i="4"/>
  <c r="N14" i="9"/>
  <c r="L14" i="9"/>
  <c r="O114" i="10"/>
  <c r="N114" i="10"/>
  <c r="L114" i="10"/>
  <c r="O110" i="10"/>
  <c r="N110" i="10"/>
  <c r="O106" i="10"/>
  <c r="N106" i="10"/>
  <c r="O102" i="10"/>
  <c r="N102" i="10"/>
  <c r="O98" i="10"/>
  <c r="N98" i="10"/>
  <c r="O94" i="10"/>
  <c r="N94" i="10"/>
  <c r="O90" i="10"/>
  <c r="N90" i="10"/>
  <c r="O86" i="10"/>
  <c r="N86" i="10"/>
  <c r="O82" i="10"/>
  <c r="N82" i="10"/>
  <c r="O78" i="10"/>
  <c r="N78" i="10"/>
  <c r="O74" i="10"/>
  <c r="N74" i="10"/>
  <c r="O70" i="10"/>
  <c r="N70" i="10"/>
  <c r="O66" i="10"/>
  <c r="N66" i="10"/>
  <c r="O62" i="10"/>
  <c r="N62" i="10"/>
  <c r="O58" i="10"/>
  <c r="N58" i="10"/>
  <c r="O54" i="10"/>
  <c r="N54" i="10"/>
  <c r="O50" i="10"/>
  <c r="N50" i="10"/>
  <c r="O46" i="10"/>
  <c r="N46" i="10"/>
  <c r="O42" i="10"/>
  <c r="N42" i="10"/>
  <c r="O38" i="10"/>
  <c r="N38" i="10"/>
  <c r="O34" i="10"/>
  <c r="N34" i="10"/>
  <c r="O30" i="10"/>
  <c r="N30" i="10"/>
  <c r="O26" i="10"/>
  <c r="N26" i="10"/>
  <c r="O22" i="10"/>
  <c r="N22" i="10"/>
  <c r="O18" i="10"/>
  <c r="N18" i="10"/>
  <c r="N14" i="13"/>
  <c r="M14" i="9"/>
  <c r="P110" i="9"/>
  <c r="O120" i="9"/>
  <c r="N120" i="9"/>
  <c r="L120" i="9"/>
  <c r="N116" i="9"/>
  <c r="L116" i="9"/>
  <c r="O112" i="9"/>
  <c r="N112" i="9"/>
  <c r="L112" i="9"/>
  <c r="O108" i="9"/>
  <c r="N108" i="9"/>
  <c r="O104" i="9"/>
  <c r="N104" i="9"/>
  <c r="O100" i="9"/>
  <c r="N100" i="9"/>
  <c r="L100" i="9"/>
  <c r="O96" i="9"/>
  <c r="N96" i="9"/>
  <c r="L92" i="9"/>
  <c r="O92" i="9"/>
  <c r="L88" i="9"/>
  <c r="O88" i="9"/>
  <c r="N84" i="9"/>
  <c r="L80" i="9"/>
  <c r="O80" i="9"/>
  <c r="N76" i="9"/>
  <c r="L76" i="9"/>
  <c r="N72" i="9"/>
  <c r="L72" i="9"/>
  <c r="L68" i="9"/>
  <c r="O68" i="9"/>
  <c r="N64" i="9"/>
  <c r="L64" i="9"/>
  <c r="O60" i="9"/>
  <c r="N60" i="9"/>
  <c r="L60" i="9"/>
  <c r="O56" i="9"/>
  <c r="N56" i="9"/>
  <c r="L56" i="9"/>
  <c r="N52" i="9"/>
  <c r="L52" i="9"/>
  <c r="O48" i="9"/>
  <c r="N48" i="9"/>
  <c r="L48" i="9"/>
  <c r="O44" i="9"/>
  <c r="N44" i="9"/>
  <c r="O40" i="9"/>
  <c r="N40" i="9"/>
  <c r="O36" i="9"/>
  <c r="N36" i="9"/>
  <c r="L36" i="9"/>
  <c r="O32" i="9"/>
  <c r="N32" i="9"/>
  <c r="L28" i="9"/>
  <c r="O28" i="9"/>
  <c r="L24" i="9"/>
  <c r="O24" i="9"/>
  <c r="O20" i="9"/>
  <c r="N20" i="9"/>
  <c r="L16" i="9"/>
  <c r="O16" i="9"/>
  <c r="M26" i="8"/>
  <c r="L26" i="8"/>
  <c r="O26" i="8"/>
  <c r="N26" i="8"/>
  <c r="L22" i="8"/>
  <c r="O22" i="8"/>
  <c r="N22" i="8"/>
  <c r="M22" i="8"/>
  <c r="O18" i="8"/>
  <c r="N18" i="8"/>
  <c r="M18" i="8"/>
  <c r="L18" i="8"/>
  <c r="L48" i="7"/>
  <c r="O48" i="7"/>
  <c r="O44" i="7"/>
  <c r="L44" i="7"/>
  <c r="N40" i="7"/>
  <c r="O40" i="7"/>
  <c r="L40" i="7"/>
  <c r="L36" i="7"/>
  <c r="N36" i="7"/>
  <c r="O36" i="7"/>
  <c r="N32" i="7"/>
  <c r="L32" i="7"/>
  <c r="N28" i="7"/>
  <c r="O28" i="7"/>
  <c r="L28" i="7"/>
  <c r="L24" i="7"/>
  <c r="O24" i="7"/>
  <c r="N24" i="7"/>
  <c r="L20" i="7"/>
  <c r="O20" i="7"/>
  <c r="N20" i="7"/>
  <c r="L16" i="7"/>
  <c r="N16" i="7"/>
  <c r="O16" i="7"/>
  <c r="M28" i="9"/>
  <c r="M64" i="9"/>
  <c r="M68" i="9"/>
  <c r="M72" i="9"/>
  <c r="M92" i="9"/>
  <c r="M24" i="7"/>
  <c r="M20" i="9"/>
  <c r="M24" i="9"/>
  <c r="M44" i="9"/>
  <c r="M80" i="9"/>
  <c r="M84" i="9"/>
  <c r="M88" i="9"/>
  <c r="M108" i="9"/>
  <c r="M18" i="10"/>
  <c r="M22" i="10"/>
  <c r="M26" i="10"/>
  <c r="M30" i="10"/>
  <c r="M34" i="10"/>
  <c r="M38" i="10"/>
  <c r="M42" i="10"/>
  <c r="M46" i="10"/>
  <c r="M50" i="10"/>
  <c r="M54" i="10"/>
  <c r="M58" i="10"/>
  <c r="M62" i="10"/>
  <c r="M66" i="10"/>
  <c r="M70" i="10"/>
  <c r="M74" i="10"/>
  <c r="M78" i="10"/>
  <c r="M82" i="10"/>
  <c r="M86" i="10"/>
  <c r="M90" i="10"/>
  <c r="M94" i="10"/>
  <c r="M98" i="10"/>
  <c r="M102" i="10"/>
  <c r="M106" i="10"/>
  <c r="M110" i="10"/>
  <c r="M114" i="10"/>
  <c r="M32" i="9"/>
  <c r="M36" i="9"/>
  <c r="M40" i="9"/>
  <c r="M60" i="9"/>
  <c r="M96" i="9"/>
  <c r="M100" i="9"/>
  <c r="M104" i="9"/>
  <c r="M16" i="7"/>
  <c r="M20" i="7"/>
  <c r="M32" i="7"/>
  <c r="M36" i="7"/>
  <c r="M28" i="7"/>
  <c r="M48" i="7"/>
  <c r="K14" i="6"/>
  <c r="M14" i="6"/>
  <c r="M40" i="7"/>
  <c r="M44" i="7"/>
  <c r="P46" i="4"/>
  <c r="P54" i="4"/>
  <c r="P59" i="4"/>
  <c r="P67" i="4"/>
  <c r="L56" i="5"/>
  <c r="I17" i="2" s="1"/>
  <c r="P63" i="4"/>
  <c r="P15" i="4"/>
  <c r="P16" i="4"/>
  <c r="P19" i="4"/>
  <c r="P20" i="4"/>
  <c r="P23" i="4"/>
  <c r="P27" i="4"/>
  <c r="P28" i="4"/>
  <c r="P31" i="4"/>
  <c r="P32" i="4"/>
  <c r="P35" i="4"/>
  <c r="P36" i="4"/>
  <c r="P39" i="4"/>
  <c r="P17" i="5"/>
  <c r="P21" i="5"/>
  <c r="P22" i="5"/>
  <c r="P25" i="5"/>
  <c r="P29" i="5"/>
  <c r="P33" i="5"/>
  <c r="P37" i="5"/>
  <c r="P41" i="5"/>
  <c r="P45" i="5"/>
  <c r="P46" i="5"/>
  <c r="P49" i="5"/>
  <c r="P53" i="5"/>
  <c r="P54" i="5"/>
  <c r="P44" i="4"/>
  <c r="P42" i="4"/>
  <c r="P47" i="4"/>
  <c r="P51" i="4"/>
  <c r="P55" i="4"/>
  <c r="P56" i="4"/>
  <c r="P19" i="13"/>
  <c r="P15" i="12"/>
  <c r="P42" i="13"/>
  <c r="P16" i="12"/>
  <c r="P20" i="12"/>
  <c r="P24" i="12"/>
  <c r="P28" i="12"/>
  <c r="P40" i="12"/>
  <c r="P65" i="11"/>
  <c r="P86" i="11"/>
  <c r="P102" i="11"/>
  <c r="P116" i="10"/>
  <c r="P25" i="11"/>
  <c r="P57" i="11"/>
  <c r="P81" i="11"/>
  <c r="P90" i="11"/>
  <c r="P106" i="11"/>
  <c r="P26" i="9"/>
  <c r="P45" i="9"/>
  <c r="P58" i="9"/>
  <c r="P90" i="9"/>
  <c r="P106" i="9"/>
  <c r="P18" i="9"/>
  <c r="P66" i="9"/>
  <c r="P98" i="9"/>
  <c r="P18" i="7"/>
  <c r="M14" i="11"/>
  <c r="O14" i="7"/>
  <c r="N14" i="11"/>
  <c r="M15" i="5"/>
  <c r="P15" i="5" s="1"/>
  <c r="M19" i="5"/>
  <c r="P19" i="5" s="1"/>
  <c r="M23" i="5"/>
  <c r="P23" i="5" s="1"/>
  <c r="M27" i="5"/>
  <c r="P27" i="5" s="1"/>
  <c r="M31" i="5"/>
  <c r="P31" i="5" s="1"/>
  <c r="M35" i="5"/>
  <c r="P35" i="5" s="1"/>
  <c r="M39" i="5"/>
  <c r="P39" i="5" s="1"/>
  <c r="M43" i="5"/>
  <c r="P43" i="5" s="1"/>
  <c r="M47" i="5"/>
  <c r="P47" i="5" s="1"/>
  <c r="M51" i="5"/>
  <c r="P51" i="5" s="1"/>
  <c r="M55" i="5"/>
  <c r="P55" i="5" s="1"/>
  <c r="L45" i="13"/>
  <c r="I25" i="2" s="1"/>
  <c r="K20" i="13"/>
  <c r="M20" i="13"/>
  <c r="P20" i="13" s="1"/>
  <c r="K28" i="13"/>
  <c r="M28" i="13"/>
  <c r="P28" i="13" s="1"/>
  <c r="K36" i="13"/>
  <c r="M36" i="13"/>
  <c r="P36" i="13" s="1"/>
  <c r="P37" i="13"/>
  <c r="M18" i="13"/>
  <c r="P18" i="13" s="1"/>
  <c r="K18" i="13"/>
  <c r="M26" i="13"/>
  <c r="P26" i="13" s="1"/>
  <c r="K26" i="13"/>
  <c r="M34" i="13"/>
  <c r="P34" i="13" s="1"/>
  <c r="K34" i="13"/>
  <c r="K16" i="13"/>
  <c r="M16" i="13"/>
  <c r="P16" i="13" s="1"/>
  <c r="K24" i="13"/>
  <c r="M24" i="13"/>
  <c r="P24" i="13" s="1"/>
  <c r="K32" i="13"/>
  <c r="M32" i="13"/>
  <c r="P32" i="13" s="1"/>
  <c r="K40" i="13"/>
  <c r="M40" i="13"/>
  <c r="P40" i="13" s="1"/>
  <c r="M14" i="13"/>
  <c r="K14" i="13"/>
  <c r="P15" i="13"/>
  <c r="M22" i="13"/>
  <c r="P22" i="13" s="1"/>
  <c r="K22" i="13"/>
  <c r="P23" i="13"/>
  <c r="M30" i="13"/>
  <c r="P30" i="13" s="1"/>
  <c r="K30" i="13"/>
  <c r="M38" i="13"/>
  <c r="P38" i="13" s="1"/>
  <c r="K38" i="13"/>
  <c r="K44" i="13"/>
  <c r="M44" i="13"/>
  <c r="P44" i="13" s="1"/>
  <c r="K42" i="13"/>
  <c r="M14" i="12"/>
  <c r="K16" i="12"/>
  <c r="M18" i="12"/>
  <c r="P18" i="12" s="1"/>
  <c r="K20" i="12"/>
  <c r="M22" i="12"/>
  <c r="P22" i="12" s="1"/>
  <c r="K24" i="12"/>
  <c r="M26" i="12"/>
  <c r="P26" i="12" s="1"/>
  <c r="K28" i="12"/>
  <c r="M30" i="12"/>
  <c r="K32" i="12"/>
  <c r="M34" i="12"/>
  <c r="K36" i="12"/>
  <c r="M38" i="12"/>
  <c r="K40" i="12"/>
  <c r="M16" i="11"/>
  <c r="M20" i="11"/>
  <c r="M24" i="11"/>
  <c r="M28" i="11"/>
  <c r="M32" i="11"/>
  <c r="M36" i="11"/>
  <c r="M40" i="11"/>
  <c r="M44" i="11"/>
  <c r="M48" i="11"/>
  <c r="M52" i="11"/>
  <c r="M56" i="11"/>
  <c r="M60" i="11"/>
  <c r="M64" i="11"/>
  <c r="M68" i="11"/>
  <c r="M72" i="11"/>
  <c r="M76" i="11"/>
  <c r="M80" i="11"/>
  <c r="M84" i="11"/>
  <c r="M88" i="11"/>
  <c r="M92" i="11"/>
  <c r="M96" i="11"/>
  <c r="M100" i="11"/>
  <c r="P100" i="11" s="1"/>
  <c r="M104" i="11"/>
  <c r="M108" i="11"/>
  <c r="M79" i="11"/>
  <c r="P79" i="11" s="1"/>
  <c r="M83" i="11"/>
  <c r="P83" i="11" s="1"/>
  <c r="M87" i="11"/>
  <c r="P87" i="11" s="1"/>
  <c r="M91" i="11"/>
  <c r="P91" i="11" s="1"/>
  <c r="M95" i="11"/>
  <c r="P95" i="11" s="1"/>
  <c r="M99" i="11"/>
  <c r="P99" i="11" s="1"/>
  <c r="M103" i="11"/>
  <c r="P103" i="11" s="1"/>
  <c r="M107" i="11"/>
  <c r="P107" i="11" s="1"/>
  <c r="K14" i="10"/>
  <c r="K18" i="10"/>
  <c r="K22" i="10"/>
  <c r="K26" i="10"/>
  <c r="K30" i="10"/>
  <c r="K34" i="10"/>
  <c r="K38" i="10"/>
  <c r="K42" i="10"/>
  <c r="K46" i="10"/>
  <c r="K50" i="10"/>
  <c r="K54" i="10"/>
  <c r="K58" i="10"/>
  <c r="K62" i="10"/>
  <c r="K66" i="10"/>
  <c r="K70" i="10"/>
  <c r="K74" i="10"/>
  <c r="K78" i="10"/>
  <c r="K82" i="10"/>
  <c r="K86" i="10"/>
  <c r="K90" i="10"/>
  <c r="K94" i="10"/>
  <c r="K98" i="10"/>
  <c r="K102" i="10"/>
  <c r="K106" i="10"/>
  <c r="K110" i="10"/>
  <c r="K117" i="10"/>
  <c r="M16" i="9"/>
  <c r="K16" i="9"/>
  <c r="K32" i="9"/>
  <c r="K48" i="9"/>
  <c r="K64" i="9"/>
  <c r="K80" i="9"/>
  <c r="K96" i="9"/>
  <c r="P111" i="9"/>
  <c r="K112" i="9"/>
  <c r="M27" i="9"/>
  <c r="P27" i="9" s="1"/>
  <c r="M43" i="9"/>
  <c r="M59" i="9"/>
  <c r="M75" i="9"/>
  <c r="M91" i="9"/>
  <c r="M107" i="9"/>
  <c r="M23" i="9"/>
  <c r="P23" i="9" s="1"/>
  <c r="K24" i="9"/>
  <c r="M39" i="9"/>
  <c r="K40" i="9"/>
  <c r="M55" i="9"/>
  <c r="K56" i="9"/>
  <c r="M71" i="9"/>
  <c r="K72" i="9"/>
  <c r="M87" i="9"/>
  <c r="K88" i="9"/>
  <c r="M103" i="9"/>
  <c r="K104" i="9"/>
  <c r="M119" i="9"/>
  <c r="K120" i="9"/>
  <c r="K42" i="7"/>
  <c r="M42" i="7"/>
  <c r="P42" i="7" s="1"/>
  <c r="K22" i="7"/>
  <c r="M22" i="7"/>
  <c r="P22" i="7" s="1"/>
  <c r="M20" i="8"/>
  <c r="P20" i="8" s="1"/>
  <c r="K20" i="8"/>
  <c r="M28" i="8"/>
  <c r="P28" i="8" s="1"/>
  <c r="K28" i="8"/>
  <c r="K19" i="7"/>
  <c r="K39" i="7"/>
  <c r="M15" i="8"/>
  <c r="P15" i="8" s="1"/>
  <c r="M23" i="8"/>
  <c r="P23" i="8" s="1"/>
  <c r="K46" i="7"/>
  <c r="M46" i="7"/>
  <c r="P46" i="7" s="1"/>
  <c r="P47" i="7"/>
  <c r="K14" i="7"/>
  <c r="M14" i="7"/>
  <c r="M15" i="7"/>
  <c r="P15" i="7" s="1"/>
  <c r="K15" i="7"/>
  <c r="K26" i="7"/>
  <c r="M26" i="7"/>
  <c r="P26" i="7" s="1"/>
  <c r="M27" i="7"/>
  <c r="P27" i="7" s="1"/>
  <c r="K27" i="7"/>
  <c r="K47" i="7"/>
  <c r="P35" i="7"/>
  <c r="P43" i="7"/>
  <c r="M15" i="6"/>
  <c r="P15" i="6" s="1"/>
  <c r="K15" i="6"/>
  <c r="P14" i="6"/>
  <c r="N68" i="4"/>
  <c r="G16" i="2" s="1"/>
  <c r="K19" i="4"/>
  <c r="K23" i="4"/>
  <c r="K27" i="4"/>
  <c r="K31" i="4"/>
  <c r="K55" i="4"/>
  <c r="K59" i="4"/>
  <c r="K63" i="4"/>
  <c r="K15" i="4"/>
  <c r="K35" i="4"/>
  <c r="K39" i="4"/>
  <c r="K43" i="4"/>
  <c r="K47" i="4"/>
  <c r="K51" i="4"/>
  <c r="K67" i="4"/>
  <c r="L68" i="4"/>
  <c r="I16" i="2" s="1"/>
  <c r="P32" i="12" l="1"/>
  <c r="P73" i="11"/>
  <c r="P41" i="11"/>
  <c r="P44" i="11"/>
  <c r="P49" i="11"/>
  <c r="P74" i="9"/>
  <c r="P23" i="7"/>
  <c r="P30" i="7"/>
  <c r="P33" i="11"/>
  <c r="P78" i="11"/>
  <c r="P14" i="10"/>
  <c r="P15" i="9"/>
  <c r="P16" i="9"/>
  <c r="P105" i="11"/>
  <c r="P91" i="10"/>
  <c r="P38" i="9"/>
  <c r="P99" i="9"/>
  <c r="K117" i="9"/>
  <c r="O117" i="9"/>
  <c r="P25" i="4"/>
  <c r="P107" i="10"/>
  <c r="P75" i="10"/>
  <c r="P59" i="10"/>
  <c r="P43" i="10"/>
  <c r="P45" i="4"/>
  <c r="P58" i="4"/>
  <c r="M105" i="10"/>
  <c r="O105" i="10"/>
  <c r="K31" i="7"/>
  <c r="O31" i="7"/>
  <c r="O21" i="10"/>
  <c r="P21" i="10" s="1"/>
  <c r="M21" i="10"/>
  <c r="O69" i="10"/>
  <c r="M69" i="10"/>
  <c r="M31" i="11"/>
  <c r="O31" i="11"/>
  <c r="O23" i="11"/>
  <c r="P23" i="11" s="1"/>
  <c r="O27" i="13"/>
  <c r="M27" i="13"/>
  <c r="P99" i="10"/>
  <c r="P83" i="10"/>
  <c r="P67" i="10"/>
  <c r="P51" i="10"/>
  <c r="P83" i="9"/>
  <c r="P39" i="7"/>
  <c r="K84" i="9"/>
  <c r="O84" i="9"/>
  <c r="P84" i="9" s="1"/>
  <c r="P52" i="9"/>
  <c r="P109" i="9"/>
  <c r="P109" i="11"/>
  <c r="K56" i="11"/>
  <c r="O56" i="11"/>
  <c r="P56" i="11" s="1"/>
  <c r="O24" i="4"/>
  <c r="P24" i="4" s="1"/>
  <c r="K24" i="4"/>
  <c r="K76" i="9"/>
  <c r="O76" i="9"/>
  <c r="O97" i="10"/>
  <c r="M97" i="10"/>
  <c r="K88" i="11"/>
  <c r="O88" i="11"/>
  <c r="P88" i="11" s="1"/>
  <c r="K24" i="11"/>
  <c r="O24" i="11"/>
  <c r="P24" i="11" s="1"/>
  <c r="O20" i="10"/>
  <c r="P20" i="10" s="1"/>
  <c r="K20" i="10"/>
  <c r="K48" i="11"/>
  <c r="O48" i="11"/>
  <c r="P48" i="11" s="1"/>
  <c r="P31" i="7"/>
  <c r="O14" i="8"/>
  <c r="P14" i="8" s="1"/>
  <c r="P47" i="9"/>
  <c r="M17" i="10"/>
  <c r="P27" i="8"/>
  <c r="M19" i="11"/>
  <c r="M31" i="13"/>
  <c r="K31" i="13"/>
  <c r="P19" i="7"/>
  <c r="P86" i="9"/>
  <c r="P29" i="8"/>
  <c r="P111" i="10"/>
  <c r="P95" i="10"/>
  <c r="P79" i="10"/>
  <c r="P63" i="10"/>
  <c r="P47" i="10"/>
  <c r="K32" i="11"/>
  <c r="O32" i="11"/>
  <c r="P32" i="11" s="1"/>
  <c r="K52" i="11"/>
  <c r="O52" i="11"/>
  <c r="P52" i="11" s="1"/>
  <c r="K29" i="11"/>
  <c r="O29" i="11"/>
  <c r="P29" i="11" s="1"/>
  <c r="K104" i="11"/>
  <c r="O104" i="11"/>
  <c r="P104" i="11" s="1"/>
  <c r="O77" i="10"/>
  <c r="M77" i="10"/>
  <c r="K25" i="8"/>
  <c r="O25" i="8"/>
  <c r="K17" i="8"/>
  <c r="O17" i="8"/>
  <c r="P17" i="8" s="1"/>
  <c r="P61" i="11"/>
  <c r="P26" i="11"/>
  <c r="P76" i="9"/>
  <c r="M71" i="11"/>
  <c r="O71" i="11"/>
  <c r="M35" i="13"/>
  <c r="O116" i="9"/>
  <c r="P116" i="9" s="1"/>
  <c r="P97" i="11"/>
  <c r="P77" i="9"/>
  <c r="P87" i="10"/>
  <c r="P25" i="8"/>
  <c r="P18" i="11"/>
  <c r="P36" i="9"/>
  <c r="P44" i="9"/>
  <c r="P100" i="9"/>
  <c r="K45" i="7"/>
  <c r="O45" i="7"/>
  <c r="P45" i="7" s="1"/>
  <c r="K84" i="11"/>
  <c r="O84" i="11"/>
  <c r="P84" i="11" s="1"/>
  <c r="O16" i="6"/>
  <c r="P16" i="6" s="1"/>
  <c r="P94" i="11"/>
  <c r="N18" i="6"/>
  <c r="G18" i="2" s="1"/>
  <c r="O30" i="12"/>
  <c r="P30" i="12" s="1"/>
  <c r="O92" i="11"/>
  <c r="P92" i="11" s="1"/>
  <c r="P62" i="9"/>
  <c r="K17" i="11"/>
  <c r="O17" i="11"/>
  <c r="P17" i="11" s="1"/>
  <c r="K29" i="9"/>
  <c r="O29" i="9"/>
  <c r="P29" i="9" s="1"/>
  <c r="K80" i="11"/>
  <c r="O80" i="11"/>
  <c r="P80" i="11" s="1"/>
  <c r="K28" i="11"/>
  <c r="O28" i="11"/>
  <c r="P28" i="11" s="1"/>
  <c r="P69" i="11"/>
  <c r="P48" i="7"/>
  <c r="P64" i="9"/>
  <c r="O28" i="10"/>
  <c r="P28" i="10" s="1"/>
  <c r="P53" i="9"/>
  <c r="M63" i="11"/>
  <c r="O63" i="11"/>
  <c r="M35" i="11"/>
  <c r="O35" i="11"/>
  <c r="O37" i="10"/>
  <c r="P37" i="10" s="1"/>
  <c r="O53" i="10"/>
  <c r="P53" i="10" s="1"/>
  <c r="O51" i="11"/>
  <c r="M51" i="11"/>
  <c r="M75" i="11"/>
  <c r="O75" i="11"/>
  <c r="P85" i="10"/>
  <c r="P69" i="9"/>
  <c r="N45" i="13"/>
  <c r="G25" i="2" s="1"/>
  <c r="P89" i="11"/>
  <c r="P65" i="9"/>
  <c r="K64" i="11"/>
  <c r="O64" i="11"/>
  <c r="P64" i="11" s="1"/>
  <c r="K36" i="11"/>
  <c r="O36" i="11"/>
  <c r="P36" i="11" s="1"/>
  <c r="O49" i="10"/>
  <c r="P49" i="10" s="1"/>
  <c r="K44" i="4"/>
  <c r="O81" i="10"/>
  <c r="P81" i="10" s="1"/>
  <c r="O55" i="9"/>
  <c r="P55" i="9" s="1"/>
  <c r="K45" i="10"/>
  <c r="O15" i="11"/>
  <c r="K15" i="11"/>
  <c r="K64" i="4"/>
  <c r="M15" i="11"/>
  <c r="L18" i="6"/>
  <c r="I18" i="2" s="1"/>
  <c r="P20" i="9"/>
  <c r="N111" i="11"/>
  <c r="G23" i="2" s="1"/>
  <c r="P17" i="9"/>
  <c r="K29" i="13"/>
  <c r="O29" i="13"/>
  <c r="P29" i="13" s="1"/>
  <c r="K21" i="13"/>
  <c r="O21" i="13"/>
  <c r="P21" i="13" s="1"/>
  <c r="O84" i="10"/>
  <c r="P84" i="10" s="1"/>
  <c r="K84" i="10"/>
  <c r="K76" i="11"/>
  <c r="O76" i="11"/>
  <c r="P76" i="11" s="1"/>
  <c r="K60" i="11"/>
  <c r="O60" i="11"/>
  <c r="P60" i="11" s="1"/>
  <c r="K85" i="10"/>
  <c r="K69" i="10"/>
  <c r="P16" i="10"/>
  <c r="O113" i="9"/>
  <c r="P113" i="9" s="1"/>
  <c r="O68" i="11"/>
  <c r="P68" i="11" s="1"/>
  <c r="O38" i="12"/>
  <c r="P38" i="12" s="1"/>
  <c r="O89" i="10"/>
  <c r="P89" i="10" s="1"/>
  <c r="P39" i="12"/>
  <c r="P35" i="12"/>
  <c r="P27" i="12"/>
  <c r="P23" i="12"/>
  <c r="P19" i="12"/>
  <c r="O108" i="11"/>
  <c r="P108" i="11" s="1"/>
  <c r="O17" i="13"/>
  <c r="P44" i="7"/>
  <c r="P25" i="9"/>
  <c r="P25" i="10"/>
  <c r="P29" i="10"/>
  <c r="P61" i="10"/>
  <c r="K115" i="10"/>
  <c r="O115" i="10"/>
  <c r="P115" i="10" s="1"/>
  <c r="K72" i="11"/>
  <c r="O72" i="11"/>
  <c r="P72" i="11" s="1"/>
  <c r="K20" i="11"/>
  <c r="O20" i="11"/>
  <c r="P20" i="11" s="1"/>
  <c r="K29" i="10"/>
  <c r="O57" i="10"/>
  <c r="P57" i="10" s="1"/>
  <c r="O85" i="11"/>
  <c r="P85" i="11" s="1"/>
  <c r="K15" i="13"/>
  <c r="O96" i="11"/>
  <c r="P96" i="11" s="1"/>
  <c r="K61" i="10"/>
  <c r="P89" i="9"/>
  <c r="P33" i="7"/>
  <c r="P117" i="9"/>
  <c r="P37" i="7"/>
  <c r="P31" i="10"/>
  <c r="P15" i="10"/>
  <c r="K65" i="10"/>
  <c r="O65" i="10"/>
  <c r="P65" i="10" s="1"/>
  <c r="O34" i="12"/>
  <c r="P34" i="12" s="1"/>
  <c r="P96" i="9"/>
  <c r="P88" i="9"/>
  <c r="P32" i="7"/>
  <c r="O16" i="8"/>
  <c r="P16" i="8" s="1"/>
  <c r="K16" i="8"/>
  <c r="K107" i="9"/>
  <c r="O107" i="9"/>
  <c r="P107" i="9" s="1"/>
  <c r="K31" i="9"/>
  <c r="O31" i="9"/>
  <c r="P31" i="9" s="1"/>
  <c r="K63" i="9"/>
  <c r="O63" i="9"/>
  <c r="P63" i="9" s="1"/>
  <c r="K75" i="9"/>
  <c r="O75" i="9"/>
  <c r="P75" i="9" s="1"/>
  <c r="K33" i="10"/>
  <c r="O33" i="10"/>
  <c r="P33" i="10" s="1"/>
  <c r="K103" i="9"/>
  <c r="O103" i="9"/>
  <c r="P103" i="9" s="1"/>
  <c r="K43" i="9"/>
  <c r="O43" i="9"/>
  <c r="P43" i="9" s="1"/>
  <c r="P61" i="9"/>
  <c r="P93" i="9"/>
  <c r="O51" i="9"/>
  <c r="P51" i="9" s="1"/>
  <c r="K36" i="10"/>
  <c r="P108" i="9"/>
  <c r="P80" i="9"/>
  <c r="P24" i="9"/>
  <c r="P32" i="9"/>
  <c r="O59" i="9"/>
  <c r="P59" i="9" s="1"/>
  <c r="P68" i="9"/>
  <c r="K95" i="9"/>
  <c r="O95" i="9"/>
  <c r="P95" i="9" s="1"/>
  <c r="O35" i="9"/>
  <c r="P35" i="9" s="1"/>
  <c r="O67" i="9"/>
  <c r="P67" i="9" s="1"/>
  <c r="P19" i="9"/>
  <c r="K62" i="9"/>
  <c r="P74" i="10"/>
  <c r="P19" i="10"/>
  <c r="P35" i="10"/>
  <c r="P41" i="13"/>
  <c r="P77" i="11"/>
  <c r="K71" i="9"/>
  <c r="O71" i="9"/>
  <c r="P71" i="9" s="1"/>
  <c r="K39" i="9"/>
  <c r="O39" i="9"/>
  <c r="P39" i="9" s="1"/>
  <c r="K87" i="9"/>
  <c r="O87" i="9"/>
  <c r="P87" i="9" s="1"/>
  <c r="K73" i="10"/>
  <c r="O73" i="10"/>
  <c r="P73" i="10" s="1"/>
  <c r="K41" i="10"/>
  <c r="O41" i="10"/>
  <c r="P41" i="10" s="1"/>
  <c r="K34" i="5"/>
  <c r="K31" i="5"/>
  <c r="K45" i="4"/>
  <c r="O79" i="9"/>
  <c r="P79" i="9" s="1"/>
  <c r="K17" i="12"/>
  <c r="K28" i="4"/>
  <c r="K66" i="4"/>
  <c r="P19" i="8"/>
  <c r="K112" i="10"/>
  <c r="K26" i="4"/>
  <c r="K49" i="4"/>
  <c r="P33" i="13"/>
  <c r="P115" i="9"/>
  <c r="K50" i="4"/>
  <c r="K27" i="13"/>
  <c r="K23" i="13"/>
  <c r="K91" i="11"/>
  <c r="K39" i="11"/>
  <c r="K102" i="11"/>
  <c r="K86" i="11"/>
  <c r="P97" i="9"/>
  <c r="P37" i="11"/>
  <c r="K83" i="11"/>
  <c r="K58" i="4"/>
  <c r="K62" i="4"/>
  <c r="K61" i="4"/>
  <c r="K19" i="13"/>
  <c r="K26" i="5"/>
  <c r="K23" i="5"/>
  <c r="P24" i="7"/>
  <c r="N51" i="7"/>
  <c r="G19" i="2" s="1"/>
  <c r="L51" i="7"/>
  <c r="I19" i="2" s="1"/>
  <c r="N30" i="8"/>
  <c r="G20" i="2" s="1"/>
  <c r="P28" i="9"/>
  <c r="L123" i="9"/>
  <c r="I21" i="2" s="1"/>
  <c r="P60" i="9"/>
  <c r="P92" i="9"/>
  <c r="P17" i="7"/>
  <c r="P21" i="7"/>
  <c r="P31" i="12"/>
  <c r="P103" i="10"/>
  <c r="P71" i="10"/>
  <c r="P55" i="10"/>
  <c r="P39" i="10"/>
  <c r="P23" i="10"/>
  <c r="P81" i="9"/>
  <c r="K106" i="11"/>
  <c r="K79" i="11"/>
  <c r="K99" i="11"/>
  <c r="K110" i="9"/>
  <c r="P58" i="10"/>
  <c r="P90" i="10"/>
  <c r="P106" i="10"/>
  <c r="L118" i="10"/>
  <c r="I22" i="2" s="1"/>
  <c r="P14" i="9"/>
  <c r="P21" i="11"/>
  <c r="P45" i="11"/>
  <c r="N42" i="12"/>
  <c r="G24" i="2" s="1"/>
  <c r="P53" i="11"/>
  <c r="P101" i="11"/>
  <c r="L42" i="12"/>
  <c r="I24" i="2" s="1"/>
  <c r="K18" i="9"/>
  <c r="K97" i="10"/>
  <c r="K107" i="11"/>
  <c r="K94" i="11"/>
  <c r="K71" i="11"/>
  <c r="K31" i="11"/>
  <c r="K38" i="7"/>
  <c r="P41" i="7"/>
  <c r="P17" i="13"/>
  <c r="P45" i="10"/>
  <c r="K116" i="10"/>
  <c r="K65" i="4"/>
  <c r="K46" i="5"/>
  <c r="K43" i="5"/>
  <c r="K55" i="5"/>
  <c r="P119" i="9"/>
  <c r="P98" i="10"/>
  <c r="P82" i="10"/>
  <c r="P66" i="10"/>
  <c r="P50" i="10"/>
  <c r="P17" i="6"/>
  <c r="O16" i="11"/>
  <c r="P16" i="11" s="1"/>
  <c r="K111" i="9"/>
  <c r="K91" i="9"/>
  <c r="K115" i="9"/>
  <c r="O82" i="9"/>
  <c r="P82" i="9" s="1"/>
  <c r="K82" i="9"/>
  <c r="K38" i="9"/>
  <c r="K113" i="10"/>
  <c r="O113" i="10"/>
  <c r="P113" i="10" s="1"/>
  <c r="K68" i="10"/>
  <c r="O68" i="10"/>
  <c r="P68" i="10" s="1"/>
  <c r="K52" i="10"/>
  <c r="O52" i="10"/>
  <c r="P52" i="10" s="1"/>
  <c r="K40" i="11"/>
  <c r="K35" i="11"/>
  <c r="K119" i="9"/>
  <c r="K66" i="9"/>
  <c r="K43" i="11"/>
  <c r="K35" i="13"/>
  <c r="O35" i="13"/>
  <c r="P35" i="13" s="1"/>
  <c r="K22" i="5"/>
  <c r="K19" i="5"/>
  <c r="K18" i="4"/>
  <c r="K17" i="4"/>
  <c r="K34" i="4"/>
  <c r="K42" i="5"/>
  <c r="K39" i="5"/>
  <c r="O60" i="4"/>
  <c r="P60" i="4" s="1"/>
  <c r="K60" i="4"/>
  <c r="K42" i="4"/>
  <c r="K33" i="4"/>
  <c r="K22" i="4"/>
  <c r="K46" i="4"/>
  <c r="K53" i="4"/>
  <c r="P91" i="9"/>
  <c r="P40" i="11"/>
  <c r="O21" i="8"/>
  <c r="O122" i="9"/>
  <c r="P122" i="9" s="1"/>
  <c r="K122" i="9"/>
  <c r="K106" i="9"/>
  <c r="O54" i="9"/>
  <c r="P54" i="9" s="1"/>
  <c r="K54" i="9"/>
  <c r="O108" i="10"/>
  <c r="P108" i="10" s="1"/>
  <c r="K108" i="10"/>
  <c r="O92" i="10"/>
  <c r="P92" i="10" s="1"/>
  <c r="K92" i="10"/>
  <c r="K30" i="7"/>
  <c r="K74" i="9"/>
  <c r="K105" i="10"/>
  <c r="K110" i="11"/>
  <c r="K95" i="11"/>
  <c r="K90" i="11"/>
  <c r="K78" i="11"/>
  <c r="K74" i="11"/>
  <c r="K67" i="11"/>
  <c r="K118" i="9"/>
  <c r="O118" i="9"/>
  <c r="P118" i="9" s="1"/>
  <c r="O101" i="10"/>
  <c r="P101" i="10" s="1"/>
  <c r="K101" i="10"/>
  <c r="K103" i="11"/>
  <c r="K87" i="11"/>
  <c r="K55" i="11"/>
  <c r="K47" i="11"/>
  <c r="K38" i="5"/>
  <c r="K35" i="5"/>
  <c r="K29" i="4"/>
  <c r="K38" i="4"/>
  <c r="K50" i="5"/>
  <c r="K47" i="5"/>
  <c r="K18" i="5"/>
  <c r="K15" i="5"/>
  <c r="K54" i="4"/>
  <c r="K37" i="4"/>
  <c r="K30" i="5"/>
  <c r="K27" i="5"/>
  <c r="N123" i="9"/>
  <c r="G21" i="2" s="1"/>
  <c r="P36" i="7"/>
  <c r="P24" i="10"/>
  <c r="P22" i="11"/>
  <c r="O25" i="13"/>
  <c r="K34" i="9"/>
  <c r="K26" i="9"/>
  <c r="K98" i="9"/>
  <c r="K86" i="9"/>
  <c r="K76" i="10"/>
  <c r="O76" i="10"/>
  <c r="P76" i="10" s="1"/>
  <c r="K60" i="10"/>
  <c r="O60" i="10"/>
  <c r="P60" i="10" s="1"/>
  <c r="K44" i="10"/>
  <c r="O44" i="10"/>
  <c r="K43" i="13"/>
  <c r="O43" i="13"/>
  <c r="P43" i="13" s="1"/>
  <c r="K39" i="13"/>
  <c r="O39" i="13"/>
  <c r="P39" i="13" s="1"/>
  <c r="K54" i="5"/>
  <c r="K51" i="5"/>
  <c r="K52" i="4"/>
  <c r="O52" i="4"/>
  <c r="P52" i="4" s="1"/>
  <c r="K41" i="4"/>
  <c r="K30" i="4"/>
  <c r="K21" i="4"/>
  <c r="K25" i="4"/>
  <c r="O78" i="9"/>
  <c r="P78" i="9" s="1"/>
  <c r="K78" i="9"/>
  <c r="O50" i="9"/>
  <c r="P50" i="9" s="1"/>
  <c r="K50" i="9"/>
  <c r="O30" i="9"/>
  <c r="K30" i="9"/>
  <c r="O100" i="10"/>
  <c r="P100" i="10" s="1"/>
  <c r="K100" i="10"/>
  <c r="O109" i="10"/>
  <c r="P109" i="10" s="1"/>
  <c r="K109" i="10"/>
  <c r="O93" i="10"/>
  <c r="P93" i="10" s="1"/>
  <c r="K93" i="10"/>
  <c r="O48" i="4"/>
  <c r="P48" i="4" s="1"/>
  <c r="K48" i="4"/>
  <c r="O40" i="4"/>
  <c r="K40" i="4"/>
  <c r="P49" i="9"/>
  <c r="P73" i="9"/>
  <c r="P33" i="9"/>
  <c r="P101" i="9"/>
  <c r="K14" i="12"/>
  <c r="P21" i="9"/>
  <c r="K14" i="5"/>
  <c r="N118" i="10"/>
  <c r="G22" i="2" s="1"/>
  <c r="P56" i="9"/>
  <c r="P120" i="9"/>
  <c r="P29" i="7"/>
  <c r="P37" i="9"/>
  <c r="P57" i="9"/>
  <c r="P121" i="9"/>
  <c r="P27" i="10"/>
  <c r="L30" i="8"/>
  <c r="I20" i="2" s="1"/>
  <c r="P48" i="9"/>
  <c r="P112" i="9"/>
  <c r="P46" i="10"/>
  <c r="P54" i="10"/>
  <c r="P62" i="10"/>
  <c r="P70" i="10"/>
  <c r="P78" i="10"/>
  <c r="P86" i="10"/>
  <c r="P94" i="10"/>
  <c r="P102" i="10"/>
  <c r="P110" i="10"/>
  <c r="P114" i="10"/>
  <c r="P25" i="7"/>
  <c r="P105" i="9"/>
  <c r="P85" i="9"/>
  <c r="P41" i="9"/>
  <c r="P49" i="7"/>
  <c r="P16" i="7"/>
  <c r="P30" i="10"/>
  <c r="P38" i="10"/>
  <c r="P22" i="10"/>
  <c r="P40" i="9"/>
  <c r="P34" i="10"/>
  <c r="P18" i="10"/>
  <c r="L111" i="11"/>
  <c r="I23" i="2" s="1"/>
  <c r="P40" i="7"/>
  <c r="P20" i="7"/>
  <c r="P104" i="9"/>
  <c r="P42" i="10"/>
  <c r="P26" i="10"/>
  <c r="P18" i="8"/>
  <c r="P22" i="8"/>
  <c r="P72" i="9"/>
  <c r="P26" i="8"/>
  <c r="P28" i="7"/>
  <c r="P14" i="11"/>
  <c r="M51" i="7"/>
  <c r="F19" i="2" s="1"/>
  <c r="P14" i="7"/>
  <c r="M118" i="10"/>
  <c r="F22" i="2" s="1"/>
  <c r="M123" i="9"/>
  <c r="F21" i="2" s="1"/>
  <c r="P14" i="13"/>
  <c r="M18" i="6"/>
  <c r="F18" i="2" s="1"/>
  <c r="M56" i="5"/>
  <c r="F17" i="2" s="1"/>
  <c r="M30" i="8"/>
  <c r="F20" i="2" s="1"/>
  <c r="P14" i="12"/>
  <c r="M68" i="4"/>
  <c r="F16" i="2" s="1"/>
  <c r="P69" i="10" l="1"/>
  <c r="P105" i="10"/>
  <c r="P77" i="10"/>
  <c r="P97" i="10"/>
  <c r="K75" i="11"/>
  <c r="K21" i="10"/>
  <c r="K23" i="11"/>
  <c r="P31" i="11"/>
  <c r="P27" i="13"/>
  <c r="O31" i="13"/>
  <c r="P31" i="13" s="1"/>
  <c r="K77" i="10"/>
  <c r="K63" i="11"/>
  <c r="K51" i="11"/>
  <c r="K14" i="8"/>
  <c r="O17" i="10"/>
  <c r="P17" i="10" s="1"/>
  <c r="K17" i="10"/>
  <c r="O19" i="11"/>
  <c r="P19" i="11" s="1"/>
  <c r="K19" i="11"/>
  <c r="M42" i="12"/>
  <c r="F24" i="2" s="1"/>
  <c r="M111" i="11"/>
  <c r="F23" i="2" s="1"/>
  <c r="P71" i="11"/>
  <c r="P75" i="11"/>
  <c r="K53" i="10"/>
  <c r="P35" i="11"/>
  <c r="P51" i="11"/>
  <c r="K37" i="10"/>
  <c r="P63" i="11"/>
  <c r="P15" i="11"/>
  <c r="M45" i="13"/>
  <c r="F25" i="2" s="1"/>
  <c r="O51" i="7"/>
  <c r="H19" i="2" s="1"/>
  <c r="P40" i="4"/>
  <c r="P68" i="4" s="1"/>
  <c r="E16" i="2" s="1"/>
  <c r="A16" i="2" s="1"/>
  <c r="O68" i="4"/>
  <c r="H16" i="2" s="1"/>
  <c r="P44" i="10"/>
  <c r="P118" i="10" s="1"/>
  <c r="E22" i="2" s="1"/>
  <c r="A22" i="2" s="1"/>
  <c r="P30" i="9"/>
  <c r="P25" i="13"/>
  <c r="O30" i="8"/>
  <c r="H20" i="2" s="1"/>
  <c r="P21" i="8"/>
  <c r="P30" i="8" s="1"/>
  <c r="N9" i="8" s="1"/>
  <c r="O18" i="6"/>
  <c r="H18" i="2" s="1"/>
  <c r="O56" i="5"/>
  <c r="H17" i="2" s="1"/>
  <c r="P56" i="5"/>
  <c r="E17" i="2" s="1"/>
  <c r="A17" i="2" s="1"/>
  <c r="P51" i="7"/>
  <c r="E19" i="2" s="1"/>
  <c r="A19" i="2" s="1"/>
  <c r="P18" i="6"/>
  <c r="N9" i="6" s="1"/>
  <c r="O118" i="10" l="1"/>
  <c r="H22" i="2" s="1"/>
  <c r="B16" i="2"/>
  <c r="D1" i="4"/>
  <c r="B17" i="2"/>
  <c r="D1" i="5"/>
  <c r="B22" i="2"/>
  <c r="D1" i="10"/>
  <c r="B19" i="2"/>
  <c r="D1" i="7"/>
  <c r="N9" i="4"/>
  <c r="O123" i="9"/>
  <c r="H21" i="2" s="1"/>
  <c r="O111" i="11"/>
  <c r="H23" i="2" s="1"/>
  <c r="P123" i="9"/>
  <c r="N9" i="9" s="1"/>
  <c r="O42" i="12"/>
  <c r="H24" i="2" s="1"/>
  <c r="P42" i="12"/>
  <c r="N9" i="12" s="1"/>
  <c r="O45" i="13"/>
  <c r="H25" i="2" s="1"/>
  <c r="E18" i="2"/>
  <c r="A18" i="2" s="1"/>
  <c r="N9" i="5"/>
  <c r="P111" i="11"/>
  <c r="E23" i="2" s="1"/>
  <c r="A23" i="2" s="1"/>
  <c r="P45" i="13"/>
  <c r="N9" i="13" s="1"/>
  <c r="N9" i="10"/>
  <c r="N9" i="7"/>
  <c r="E20" i="2"/>
  <c r="A20" i="2" s="1"/>
  <c r="B18" i="2" l="1"/>
  <c r="D1" i="6"/>
  <c r="B20" i="2"/>
  <c r="D1" i="8"/>
  <c r="B23" i="2"/>
  <c r="D1" i="11"/>
  <c r="E21" i="2"/>
  <c r="A21" i="2" s="1"/>
  <c r="E24" i="2"/>
  <c r="A24" i="2" s="1"/>
  <c r="N9" i="11"/>
  <c r="E25" i="2"/>
  <c r="A25" i="2" s="1"/>
  <c r="B24" i="2" l="1"/>
  <c r="D1" i="12"/>
  <c r="B21" i="2"/>
  <c r="D1" i="9"/>
  <c r="B25" i="2"/>
  <c r="D1" i="13"/>
  <c r="H14" i="3"/>
  <c r="N77" i="3"/>
  <c r="L77" i="3"/>
  <c r="H77" i="3"/>
  <c r="N76" i="3"/>
  <c r="L76" i="3"/>
  <c r="H76" i="3"/>
  <c r="N75" i="3"/>
  <c r="L75" i="3"/>
  <c r="H75" i="3"/>
  <c r="N74" i="3"/>
  <c r="L74" i="3"/>
  <c r="H74" i="3"/>
  <c r="N73" i="3"/>
  <c r="L73" i="3"/>
  <c r="H73" i="3"/>
  <c r="N72" i="3"/>
  <c r="L72" i="3"/>
  <c r="H72" i="3"/>
  <c r="N71" i="3"/>
  <c r="L71" i="3"/>
  <c r="H71" i="3"/>
  <c r="N70" i="3"/>
  <c r="L70" i="3"/>
  <c r="H70" i="3"/>
  <c r="N69" i="3"/>
  <c r="L69" i="3"/>
  <c r="H69" i="3"/>
  <c r="N68" i="3"/>
  <c r="L68" i="3"/>
  <c r="H68" i="3"/>
  <c r="N67" i="3"/>
  <c r="L67" i="3"/>
  <c r="H67" i="3"/>
  <c r="N66" i="3"/>
  <c r="L66" i="3"/>
  <c r="H66" i="3"/>
  <c r="N65" i="3"/>
  <c r="L65" i="3"/>
  <c r="H65" i="3"/>
  <c r="N64" i="3"/>
  <c r="L64" i="3"/>
  <c r="H64" i="3"/>
  <c r="N63" i="3"/>
  <c r="L63" i="3"/>
  <c r="H63" i="3"/>
  <c r="N62" i="3"/>
  <c r="L62" i="3"/>
  <c r="H62" i="3"/>
  <c r="N61" i="3"/>
  <c r="L61" i="3"/>
  <c r="H61" i="3"/>
  <c r="N60" i="3"/>
  <c r="L60" i="3"/>
  <c r="H60" i="3"/>
  <c r="N59" i="3"/>
  <c r="L59" i="3"/>
  <c r="H59" i="3"/>
  <c r="N58" i="3"/>
  <c r="L58" i="3"/>
  <c r="H58" i="3"/>
  <c r="N57" i="3"/>
  <c r="L57" i="3"/>
  <c r="H57" i="3"/>
  <c r="N56" i="3"/>
  <c r="L56" i="3"/>
  <c r="H56" i="3"/>
  <c r="N55" i="3"/>
  <c r="L55" i="3"/>
  <c r="H55" i="3"/>
  <c r="N54" i="3"/>
  <c r="L54" i="3"/>
  <c r="H54" i="3"/>
  <c r="N53" i="3"/>
  <c r="L53" i="3"/>
  <c r="H53" i="3"/>
  <c r="N52" i="3"/>
  <c r="L52" i="3"/>
  <c r="H52" i="3"/>
  <c r="N51" i="3"/>
  <c r="L51" i="3"/>
  <c r="H51" i="3"/>
  <c r="N50" i="3"/>
  <c r="L50" i="3"/>
  <c r="H50" i="3"/>
  <c r="N49" i="3"/>
  <c r="L49" i="3"/>
  <c r="H49" i="3"/>
  <c r="N48" i="3"/>
  <c r="L48" i="3"/>
  <c r="H48" i="3"/>
  <c r="N47" i="3"/>
  <c r="L47" i="3"/>
  <c r="H47" i="3"/>
  <c r="N46" i="3"/>
  <c r="L46" i="3"/>
  <c r="H46" i="3"/>
  <c r="N45" i="3"/>
  <c r="L45" i="3"/>
  <c r="H45" i="3"/>
  <c r="N44" i="3"/>
  <c r="L44" i="3"/>
  <c r="H44" i="3"/>
  <c r="N43" i="3"/>
  <c r="L43" i="3"/>
  <c r="H43" i="3"/>
  <c r="N42" i="3"/>
  <c r="L42" i="3"/>
  <c r="H42" i="3"/>
  <c r="N41" i="3"/>
  <c r="L41" i="3"/>
  <c r="H41" i="3"/>
  <c r="N40" i="3"/>
  <c r="L40" i="3"/>
  <c r="H40" i="3"/>
  <c r="N39" i="3"/>
  <c r="L39" i="3"/>
  <c r="H39" i="3"/>
  <c r="N38" i="3"/>
  <c r="L38" i="3"/>
  <c r="H38" i="3"/>
  <c r="N37" i="3"/>
  <c r="L37" i="3"/>
  <c r="H37" i="3"/>
  <c r="N36" i="3"/>
  <c r="L36" i="3"/>
  <c r="H36" i="3"/>
  <c r="N35" i="3"/>
  <c r="L35" i="3"/>
  <c r="H35" i="3"/>
  <c r="N34" i="3"/>
  <c r="L34" i="3"/>
  <c r="H34" i="3"/>
  <c r="N33" i="3"/>
  <c r="L33" i="3"/>
  <c r="H33" i="3"/>
  <c r="N32" i="3"/>
  <c r="L32" i="3"/>
  <c r="H32" i="3"/>
  <c r="N31" i="3"/>
  <c r="L31" i="3"/>
  <c r="H31" i="3"/>
  <c r="N30" i="3"/>
  <c r="L30" i="3"/>
  <c r="H30" i="3"/>
  <c r="N29" i="3"/>
  <c r="L29" i="3"/>
  <c r="H29" i="3"/>
  <c r="N28" i="3"/>
  <c r="L28" i="3"/>
  <c r="H28" i="3"/>
  <c r="N27" i="3"/>
  <c r="L27" i="3"/>
  <c r="H27" i="3"/>
  <c r="N26" i="3"/>
  <c r="L26" i="3"/>
  <c r="H26" i="3"/>
  <c r="N25" i="3"/>
  <c r="L25" i="3"/>
  <c r="H25" i="3"/>
  <c r="N24" i="3"/>
  <c r="L24" i="3"/>
  <c r="H24" i="3"/>
  <c r="N23" i="3"/>
  <c r="L23" i="3"/>
  <c r="H23" i="3"/>
  <c r="N22" i="3"/>
  <c r="L22" i="3"/>
  <c r="H22" i="3"/>
  <c r="N21" i="3"/>
  <c r="L21" i="3"/>
  <c r="H21" i="3"/>
  <c r="N20" i="3"/>
  <c r="L20" i="3"/>
  <c r="H20" i="3"/>
  <c r="N19" i="3"/>
  <c r="L19" i="3"/>
  <c r="H19" i="3"/>
  <c r="N18" i="3"/>
  <c r="L18" i="3"/>
  <c r="H18" i="3"/>
  <c r="N17" i="3"/>
  <c r="L17" i="3"/>
  <c r="H17" i="3"/>
  <c r="N16" i="3"/>
  <c r="L16" i="3"/>
  <c r="H16" i="3"/>
  <c r="N15" i="3"/>
  <c r="L15" i="3"/>
  <c r="H15" i="3"/>
  <c r="N14" i="3"/>
  <c r="M14" i="3"/>
  <c r="L14" i="3"/>
  <c r="O54" i="3" l="1"/>
  <c r="O55" i="3"/>
  <c r="M56" i="3"/>
  <c r="O56" i="3"/>
  <c r="M57" i="3"/>
  <c r="O57" i="3"/>
  <c r="O70" i="3"/>
  <c r="O71" i="3"/>
  <c r="M72" i="3"/>
  <c r="O72" i="3"/>
  <c r="M73" i="3"/>
  <c r="O73" i="3"/>
  <c r="O15" i="3"/>
  <c r="M16" i="3"/>
  <c r="O16" i="3"/>
  <c r="M17" i="3"/>
  <c r="O17" i="3"/>
  <c r="O18" i="3"/>
  <c r="O19" i="3"/>
  <c r="M20" i="3"/>
  <c r="O20" i="3"/>
  <c r="M21" i="3"/>
  <c r="O21" i="3"/>
  <c r="O22" i="3"/>
  <c r="O23" i="3"/>
  <c r="M24" i="3"/>
  <c r="O24" i="3"/>
  <c r="M25" i="3"/>
  <c r="O25" i="3"/>
  <c r="O26" i="3"/>
  <c r="O27" i="3"/>
  <c r="M28" i="3"/>
  <c r="O28" i="3"/>
  <c r="M29" i="3"/>
  <c r="O29" i="3"/>
  <c r="O30" i="3"/>
  <c r="O31" i="3"/>
  <c r="M32" i="3"/>
  <c r="O32" i="3"/>
  <c r="M33" i="3"/>
  <c r="O33" i="3"/>
  <c r="O34" i="3"/>
  <c r="O35" i="3"/>
  <c r="M36" i="3"/>
  <c r="O36" i="3"/>
  <c r="M37" i="3"/>
  <c r="O37" i="3"/>
  <c r="O38" i="3"/>
  <c r="O39" i="3"/>
  <c r="M40" i="3"/>
  <c r="O40" i="3"/>
  <c r="M41" i="3"/>
  <c r="O41" i="3"/>
  <c r="O42" i="3"/>
  <c r="O43" i="3"/>
  <c r="M44" i="3"/>
  <c r="O44" i="3"/>
  <c r="M45" i="3"/>
  <c r="O58" i="3"/>
  <c r="O59" i="3"/>
  <c r="M60" i="3"/>
  <c r="O60" i="3"/>
  <c r="M61" i="3"/>
  <c r="O74" i="3"/>
  <c r="O75" i="3"/>
  <c r="M76" i="3"/>
  <c r="O76" i="3"/>
  <c r="M77" i="3"/>
  <c r="O46" i="3"/>
  <c r="O47" i="3"/>
  <c r="M48" i="3"/>
  <c r="O48" i="3"/>
  <c r="M49" i="3"/>
  <c r="O49" i="3"/>
  <c r="O62" i="3"/>
  <c r="O63" i="3"/>
  <c r="M64" i="3"/>
  <c r="O64" i="3"/>
  <c r="M65" i="3"/>
  <c r="O65" i="3"/>
  <c r="O50" i="3"/>
  <c r="O51" i="3"/>
  <c r="M52" i="3"/>
  <c r="O52" i="3"/>
  <c r="M53" i="3"/>
  <c r="O66" i="3"/>
  <c r="O67" i="3"/>
  <c r="M68" i="3"/>
  <c r="O68" i="3"/>
  <c r="M69" i="3"/>
  <c r="O14" i="3"/>
  <c r="P14" i="3" s="1"/>
  <c r="M18" i="3"/>
  <c r="M22" i="3"/>
  <c r="M26" i="3"/>
  <c r="M30" i="3"/>
  <c r="M34" i="3"/>
  <c r="M38" i="3"/>
  <c r="M42" i="3"/>
  <c r="M46" i="3"/>
  <c r="M50" i="3"/>
  <c r="M54" i="3"/>
  <c r="M58" i="3"/>
  <c r="P58" i="3" s="1"/>
  <c r="M62" i="3"/>
  <c r="M66" i="3"/>
  <c r="M70" i="3"/>
  <c r="K72" i="3"/>
  <c r="M74" i="3"/>
  <c r="P41" i="3"/>
  <c r="P16" i="3"/>
  <c r="L78" i="3"/>
  <c r="M15" i="3"/>
  <c r="M19" i="3"/>
  <c r="M23" i="3"/>
  <c r="M27" i="3"/>
  <c r="M31" i="3"/>
  <c r="M35" i="3"/>
  <c r="M39" i="3"/>
  <c r="M43" i="3"/>
  <c r="M47" i="3"/>
  <c r="M51" i="3"/>
  <c r="M55" i="3"/>
  <c r="P55" i="3" s="1"/>
  <c r="M59" i="3"/>
  <c r="M63" i="3"/>
  <c r="M67" i="3"/>
  <c r="M71" i="3"/>
  <c r="M75" i="3"/>
  <c r="N78" i="3"/>
  <c r="P26" i="3" l="1"/>
  <c r="P18" i="3"/>
  <c r="P21" i="3"/>
  <c r="P74" i="3"/>
  <c r="P57" i="3"/>
  <c r="P72" i="3"/>
  <c r="P54" i="3"/>
  <c r="P42" i="3"/>
  <c r="P34" i="3"/>
  <c r="P30" i="3"/>
  <c r="P49" i="3"/>
  <c r="P70" i="3"/>
  <c r="P38" i="3"/>
  <c r="P22" i="3"/>
  <c r="P76" i="3"/>
  <c r="P44" i="3"/>
  <c r="P36" i="3"/>
  <c r="P33" i="3"/>
  <c r="P28" i="3"/>
  <c r="P25" i="3"/>
  <c r="P20" i="3"/>
  <c r="P17" i="3"/>
  <c r="P73" i="3"/>
  <c r="P56" i="3"/>
  <c r="P31" i="3"/>
  <c r="K76" i="3"/>
  <c r="P66" i="3"/>
  <c r="K20" i="3"/>
  <c r="P71" i="3"/>
  <c r="K41" i="3"/>
  <c r="P46" i="3"/>
  <c r="P60" i="3"/>
  <c r="P40" i="3"/>
  <c r="P37" i="3"/>
  <c r="P32" i="3"/>
  <c r="P29" i="3"/>
  <c r="P24" i="3"/>
  <c r="P47" i="3"/>
  <c r="K28" i="3"/>
  <c r="P39" i="3"/>
  <c r="K17" i="3"/>
  <c r="K25" i="3"/>
  <c r="P15" i="3"/>
  <c r="K36" i="3"/>
  <c r="P51" i="3"/>
  <c r="P59" i="3"/>
  <c r="K33" i="3"/>
  <c r="P23" i="3"/>
  <c r="K56" i="3"/>
  <c r="K44" i="3"/>
  <c r="P67" i="3"/>
  <c r="K64" i="3"/>
  <c r="P65" i="3"/>
  <c r="K52" i="3"/>
  <c r="P63" i="3"/>
  <c r="K37" i="3"/>
  <c r="K29" i="3"/>
  <c r="P75" i="3"/>
  <c r="P43" i="3"/>
  <c r="P35" i="3"/>
  <c r="P27" i="3"/>
  <c r="P19" i="3"/>
  <c r="G15" i="2"/>
  <c r="K21" i="3"/>
  <c r="K16" i="3"/>
  <c r="K60" i="3"/>
  <c r="K48" i="3"/>
  <c r="K40" i="3"/>
  <c r="K32" i="3"/>
  <c r="K24" i="3"/>
  <c r="P62" i="3"/>
  <c r="K59" i="3"/>
  <c r="K58" i="3"/>
  <c r="K65" i="3"/>
  <c r="K67" i="3"/>
  <c r="P64" i="3"/>
  <c r="K62" i="3"/>
  <c r="P48" i="3"/>
  <c r="K46" i="3"/>
  <c r="P50" i="3"/>
  <c r="K68" i="3"/>
  <c r="P68" i="3"/>
  <c r="K66" i="3"/>
  <c r="P52" i="3"/>
  <c r="K49" i="3"/>
  <c r="K63" i="3"/>
  <c r="K47" i="3"/>
  <c r="K45" i="3"/>
  <c r="O45" i="3"/>
  <c r="P45" i="3" s="1"/>
  <c r="O69" i="3"/>
  <c r="P69" i="3" s="1"/>
  <c r="K69" i="3"/>
  <c r="K50" i="3"/>
  <c r="K74" i="3"/>
  <c r="K43" i="3"/>
  <c r="K39" i="3"/>
  <c r="K35" i="3"/>
  <c r="K31" i="3"/>
  <c r="K27" i="3"/>
  <c r="K23" i="3"/>
  <c r="K19" i="3"/>
  <c r="K15" i="3"/>
  <c r="K71" i="3"/>
  <c r="K55" i="3"/>
  <c r="O53" i="3"/>
  <c r="P53" i="3" s="1"/>
  <c r="K53" i="3"/>
  <c r="K77" i="3"/>
  <c r="O77" i="3"/>
  <c r="P77" i="3" s="1"/>
  <c r="K73" i="3"/>
  <c r="K51" i="3"/>
  <c r="K75" i="3"/>
  <c r="K61" i="3"/>
  <c r="O61" i="3"/>
  <c r="P61" i="3" s="1"/>
  <c r="K57" i="3"/>
  <c r="K42" i="3"/>
  <c r="K38" i="3"/>
  <c r="K34" i="3"/>
  <c r="K30" i="3"/>
  <c r="K26" i="3"/>
  <c r="K22" i="3"/>
  <c r="K18" i="3"/>
  <c r="K70" i="3"/>
  <c r="K54" i="3"/>
  <c r="K14" i="3"/>
  <c r="I15" i="2"/>
  <c r="M78" i="3"/>
  <c r="P78" i="3" l="1"/>
  <c r="O78" i="3"/>
  <c r="F15" i="2"/>
  <c r="H15" i="2" l="1"/>
  <c r="N9" i="3"/>
  <c r="E15" i="2"/>
  <c r="A15" i="2" s="1"/>
  <c r="B15" i="2" l="1"/>
  <c r="D1" i="3"/>
  <c r="I26" i="2"/>
  <c r="H26" i="2"/>
  <c r="G26" i="2"/>
  <c r="F26" i="2"/>
  <c r="E26" i="2"/>
  <c r="E29" i="2" s="1"/>
  <c r="D11" i="2" l="1"/>
  <c r="E27" i="2"/>
  <c r="E28" i="2" s="1"/>
  <c r="E30" i="2" l="1"/>
  <c r="D10" i="2" l="1"/>
  <c r="C26" i="1"/>
  <c r="C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B13" authorId="0" shapeId="0" xr:uid="{2E0E01C3-FB58-43BE-AB46-9692B915B0F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Ar detalizēta informācija, par tāmju aizpildīšanu var iepazīties altum.lv
ALTUM Forma 2 sistēma atpazīst un darbojas tikai ar altum.lv publicētajām tāmju sagatavēm.
Tel. 67774064</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EEBAB0DC-380D-4AB2-8B71-E53F259BC062}">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CE894113-D8A2-4DF5-884F-6B6714054B73}">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445EDAF5-EE10-469C-A21D-A89EDA86D186}">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6" authorId="0" shapeId="0" xr:uid="{F40915A2-04FB-4C17-9D18-DBD94EEFC746}">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Ar detalizēta informācija, par tāmju aizpildīšanu var iepazīties altum.lv
ALTUM Forma 2 sistēma atpazīst un darbojas tikai ar altum.lv publicētajām tāmju sagatavēm.
Tel. 67774064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30145459-9F14-4897-880A-8B7CA7CB836F}">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ACE65B1-FFD8-4DA2-B717-8F1E9C763437}">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74D905C-5425-414D-A72C-AFAF66E2F5E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ADEED920-9AD0-4180-BF9D-F1CBE25E4AB5}">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9314ADE6-860E-4D52-9A0A-5EE9BC835BE8}">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2FFA137F-BD3E-4DAF-A883-C8679B084C1C}">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5682BDF9-6C5E-434B-93C7-4B4E58CC6869}">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sharedStrings.xml><?xml version="1.0" encoding="utf-8"?>
<sst xmlns="http://schemas.openxmlformats.org/spreadsheetml/2006/main" count="2074" uniqueCount="694">
  <si>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</si>
  <si>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</si>
  <si>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</si>
  <si>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</si>
  <si>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</si>
  <si>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</si>
  <si>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</si>
  <si>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</si>
  <si>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</si>
  <si>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</si>
  <si>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</si>
  <si>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</si>
  <si>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</si>
  <si>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</si>
  <si>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</si>
  <si>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</si>
  <si>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Tāme sastādīta 20__. gada __. _________</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</si>
  <si>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</si>
  <si>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</si>
  <si>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</si>
  <si>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</si>
  <si>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</si>
  <si>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</si>
  <si>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</si>
  <si>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</si>
  <si>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</si>
  <si>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</si>
  <si>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</si>
  <si>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</si>
  <si>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</si>
  <si>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</si>
  <si>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</si>
  <si>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</si>
  <si>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</si>
  <si>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</si>
  <si>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</si>
  <si>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</si>
  <si>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</si>
  <si>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</si>
  <si>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 xml:space="preserve">Lokālā tāme Nr. </t>
  </si>
  <si>
    <t>Tāmes  izmaksas  EUR</t>
  </si>
  <si>
    <t>Kods</t>
  </si>
  <si>
    <t>Darba nosaukums</t>
  </si>
  <si>
    <t>Mērvienība</t>
  </si>
  <si>
    <t>Daudzums</t>
  </si>
  <si>
    <t>Vienības izmaksas</t>
  </si>
  <si>
    <t>Kopā uz visu apjomu</t>
  </si>
  <si>
    <t>Laika norma (c/h)</t>
  </si>
  <si>
    <t>Darba samaksas likme (EUR/h)</t>
  </si>
  <si>
    <t>Darba alga (EUR)</t>
  </si>
  <si>
    <t>Būvizstrādājumi (EUR)</t>
  </si>
  <si>
    <t>Mehānismi (EUR)</t>
  </si>
  <si>
    <t>Kopā (EUR)</t>
  </si>
  <si>
    <t>Attiecināmās izmaksas</t>
  </si>
  <si>
    <t>Sertifikāta Nr.</t>
  </si>
  <si>
    <t>Sertifikāta Nr</t>
  </si>
  <si>
    <t>Daudzdzīvokļu dzīvojamā ēka</t>
  </si>
  <si>
    <t>Dzīvojamās ēkas fasādes vienkāršotā atjaunošana</t>
  </si>
  <si>
    <t>Vānes iela 9, Liepāja</t>
  </si>
  <si>
    <t>WS-69-17</t>
  </si>
  <si>
    <t>Dzīvojamās ēkas vienkāršotā atjaunošana Vānes ielā 9, Liepājā</t>
  </si>
  <si>
    <t>Finanšu rezerve</t>
  </si>
  <si>
    <t>Kopā ar finanšu rezervi</t>
  </si>
  <si>
    <t>Ārsienu siltināšanas darbi</t>
  </si>
  <si>
    <t>ddddddddd</t>
  </si>
  <si>
    <t>Perimetrs lentei, m</t>
  </si>
  <si>
    <t>aiļu apdares m², ailes platums</t>
  </si>
  <si>
    <t>palodzes, m</t>
  </si>
  <si>
    <t>Profili, m</t>
  </si>
  <si>
    <t>tips</t>
  </si>
  <si>
    <t>skaits</t>
  </si>
  <si>
    <t>Loga izmērs, m</t>
  </si>
  <si>
    <t>Logu platība m²</t>
  </si>
  <si>
    <t xml:space="preserve">ārējās </t>
  </si>
  <si>
    <t>iekšējās</t>
  </si>
  <si>
    <t>ārējās</t>
  </si>
  <si>
    <t>Stūra profils</t>
  </si>
  <si>
    <t>Loga pielaiduma profils</t>
  </si>
  <si>
    <t>Stūra lāsenis</t>
  </si>
  <si>
    <t>Palodzes montāžas profils</t>
  </si>
  <si>
    <t>Palodzes sāna pieslēguma profils</t>
  </si>
  <si>
    <t>Cokola profils</t>
  </si>
  <si>
    <t>PVC</t>
  </si>
  <si>
    <t>koka</t>
  </si>
  <si>
    <t>kopā</t>
  </si>
  <si>
    <t>b</t>
  </si>
  <si>
    <t>h</t>
  </si>
  <si>
    <t xml:space="preserve">1.gb. </t>
  </si>
  <si>
    <t>hidroizolācijas</t>
  </si>
  <si>
    <t>difūzijas</t>
  </si>
  <si>
    <t>L1 logs</t>
  </si>
  <si>
    <t>ārējā stūra profils</t>
  </si>
  <si>
    <t>L1 durvis</t>
  </si>
  <si>
    <t>L2 logs</t>
  </si>
  <si>
    <t>L2 durvis</t>
  </si>
  <si>
    <t>L3</t>
  </si>
  <si>
    <t>L4</t>
  </si>
  <si>
    <t>L5</t>
  </si>
  <si>
    <t>L6</t>
  </si>
  <si>
    <t>L7</t>
  </si>
  <si>
    <t>L8</t>
  </si>
  <si>
    <t>L9</t>
  </si>
  <si>
    <t xml:space="preserve">ST1 </t>
  </si>
  <si>
    <t>D1</t>
  </si>
  <si>
    <t>D2</t>
  </si>
  <si>
    <t>D3</t>
  </si>
  <si>
    <t>D4</t>
  </si>
  <si>
    <t>SILTINĀJUMU PLATĪBAS</t>
  </si>
  <si>
    <t>Apz.</t>
  </si>
  <si>
    <t>Apraksts</t>
  </si>
  <si>
    <t>Platība, m²</t>
  </si>
  <si>
    <t>Sienas siltinājums</t>
  </si>
  <si>
    <t>as1</t>
  </si>
  <si>
    <t>S1</t>
  </si>
  <si>
    <t>Vieglbetona paneļu ārējās garansienas/gala sienas siltinājums  Apmetuma sistēma virs siltinājuma (AS-1) Siltinājums - fasādes akmensvate; λ=0,036 W/mK b=150mm. Līmjava stiklšķiedra siets, grunts esošā siena vieglbetona bloki b=250/410 mm</t>
  </si>
  <si>
    <t>m²</t>
  </si>
  <si>
    <t>viszeme</t>
  </si>
  <si>
    <t>S2</t>
  </si>
  <si>
    <t>Pamatu sienas siltinājums.  Apmetuma sistēma virs siltinājuma (AS-1) Siltinājums - ekstrudētā putupolistirola plāksne; λ=0,031 W/mK b=150mm. Līmjava stiklšķiedra siets, grunts Esošā siena -  ribotais panelis b=350 mm</t>
  </si>
  <si>
    <t>S3</t>
  </si>
  <si>
    <t>Lodžiju starpsienas siltinājums.  Apmetuma sistēma virs siltinājuma (AS-2). Esošā dzelzsbetona starpsiena b=30 mm, Līmjava stiklšķiedra siets, grunts Siltinājums - putupolistirola plāksne; λ=0,031 W/mK b=30</t>
  </si>
  <si>
    <t>S4</t>
  </si>
  <si>
    <t>Ārsienas siltinājuma mezgls/pamatu paneļu siltinājuma mezgls/ pamatu paneļu siltinājums mezgls. Apmetuma sistēma virs siltinājuma (AS-1) vai (AS-2) (lodžijas paneļu galiem – skārda iesegums), siltinājums – akmensvate λ=0,036 W/mK, b=50 mm.  Līmjava stiklšķiedra siets, grunts esošā siena vieglbetona. Esoša betona bloka siena/pamatu panelis, b = 250 mm</t>
  </si>
  <si>
    <t>S4A</t>
  </si>
  <si>
    <t>Ārsienas siltinājuma mezgls/pamatu paneļu siltinājuma mezgls/ pamatu paneļu siltinājums mezgls. Apmetuma sistēma virs siltinājuma (AS-1) vai (AS-2) (lodžijas paneļu galiem – skārda iesegums), siltinājums – akmensvate λ=0,036 W/mK, b=150 mm.  Līmjava stiklšķiedra siets, grunts esošā siena vieglbetona  Esoša betona bloka siena/pamatu panelis, b = 160 mm</t>
  </si>
  <si>
    <t>S5</t>
  </si>
  <si>
    <t>Bēniņu stāva siltinājums.  Apmetuma sistēma virs siltinājuma (AS-1) Siltinājums - putupolistirola plāksne; λ=0,034 W/mK b=50mm.  Līmjava stiklšķiedra siets, grunts esošā siena vieglbetona . Esošā siena -  betona bloka b=250 mm</t>
  </si>
  <si>
    <t>S6</t>
  </si>
  <si>
    <t>Kāpņu telpas siena bēniņos,  Apmetums un ūdensemulsijas krāsa, gruntējums, līmjava, Siltinājums - fasādes akmensvate; λ=0,036 W/mK b=150mm.  Līmjava stiklšķiedra siets, grunts esošā siena vieglbetona  Esošā betona paneļa siena, b=250 mm</t>
  </si>
  <si>
    <t>Pārseguma siltinājums</t>
  </si>
  <si>
    <t>P1</t>
  </si>
  <si>
    <t xml:space="preserve">Pagraba pārseguma siltinājums,  esošs grīdas sastāvs, Esošais pārsegums -betona pārsegums b=220mm.Līmjava. Siltinājums – akmensvates lameles; λ=0,037W/mK b=150mm. Līmjava stiklšķiedra siets, grunts </t>
  </si>
  <si>
    <t>P2</t>
  </si>
  <si>
    <t>Bēniņu pārsegumu siltinājums, beramā akmensvate, λ=0,041W/m²K (b=400mm, ieskaitot sablīvēšanas koef. 1,1), tvaika izolācijas plēve (b=0,2mm), esoša cementa java b=50 mm, esošs fibrolīta plātņu slānis (b=~150mm), esošais hidroizolācijas slānis, esošais dz-betona pārsegums (b=~220mm)</t>
  </si>
  <si>
    <t>P3</t>
  </si>
  <si>
    <t xml:space="preserve">Pārseguma siltinājums virs lodžiju telpām, augšējais segums, apakšējais segums, mitruma izturīgā OSB plātne – 22, putupoliturēns starp spārēm 50x150 (h)m s=900, b=200 mm, esošs ruberoīda segums, esošs lodžijas panelis. </t>
  </si>
  <si>
    <t>P4</t>
  </si>
  <si>
    <t>Pārsegums virs kāpņu telpām. Akmensvate, 0,033 W/mK, b=50 mm, akmensvate, 0,036 W/mK), b=100 mm + 150 mm, tvaika izolācijas plēve b=0,2m, esoša cementa java b=50 mm, Esošs fibrolīta plātņu slānis b=150 mm, esošs dz-betona pārsegums, b=220 mm.</t>
  </si>
  <si>
    <t>P5</t>
  </si>
  <si>
    <t>Pāregums virs ieejas siltinājums (zem lodžijas virs ieejas). Atjaunotā betona kārta b=40, esošais dz-betona pārsegums b=220 mm, līmjava, siltinājums λ=0,036W/mK b=170mm. grunts, Līmjava uz stiklšķiedra sieta, ārējā apdare (krāsots struktūrapmetums)</t>
  </si>
  <si>
    <t>N.p.k.</t>
  </si>
  <si>
    <t>Materiāla un darba nosaukums, izmēri (mm)</t>
  </si>
  <si>
    <t>Mērv.</t>
  </si>
  <si>
    <t>Skaits</t>
  </si>
  <si>
    <t>1 elem. l(m)</t>
  </si>
  <si>
    <t>Garums (m)</t>
  </si>
  <si>
    <t>kg/m</t>
  </si>
  <si>
    <t>Masa (kg)</t>
  </si>
  <si>
    <t xml:space="preserve">Lodžiju margu stiprinājuma metāla detaļas </t>
  </si>
  <si>
    <t>Cauruļveida tērauda stati 60x60x4, l=900*, EN 10219, 1 gb. uz lodžiju</t>
  </si>
  <si>
    <t>gb.</t>
  </si>
  <si>
    <t>Cauruļveida tērauda sijas 60x100(h)x4, l=6,3* m, EN 10219, 1 gb. uz lodžiju</t>
  </si>
  <si>
    <t>Enkurplātne  -10x100x200(h), 2 gb. uz siju</t>
  </si>
  <si>
    <t xml:space="preserve">   * ķīļenkuri Ø12, l=80, 2 gab uz detaļu</t>
  </si>
  <si>
    <t xml:space="preserve">  Leņķprofils L 110x70x6,5 l=6,3*</t>
  </si>
  <si>
    <r>
      <t xml:space="preserve">Leņķveida stiprinājumi </t>
    </r>
    <r>
      <rPr>
        <sz val="8"/>
        <rFont val="Calibri"/>
        <family val="2"/>
        <charset val="186"/>
      </rPr>
      <t>ʟ</t>
    </r>
    <r>
      <rPr>
        <sz val="8"/>
        <rFont val="Arial"/>
        <family val="2"/>
        <charset val="186"/>
      </rPr>
      <t xml:space="preserve"> 100x100x10 pie sienām  4gab/lodž</t>
    </r>
  </si>
  <si>
    <t xml:space="preserve">   * ķīļenkuri Ø12, l=80, 8 gab uz detaļu</t>
  </si>
  <si>
    <t>Poz.
 Nr</t>
  </si>
  <si>
    <t>Nosaukums</t>
  </si>
  <si>
    <t xml:space="preserve">Daudzums 
</t>
  </si>
  <si>
    <t>Viena elementa garums (mm)</t>
  </si>
  <si>
    <t>Kopējais  garums (m)</t>
  </si>
  <si>
    <t>Elementa 1 metra 
 svars  (kg)</t>
  </si>
  <si>
    <t>1 elementa
 masa (kg)</t>
  </si>
  <si>
    <t>Kopējā
 masa (kg)</t>
  </si>
  <si>
    <t>Jumta daļas aizbetonējums</t>
  </si>
  <si>
    <t>gab</t>
  </si>
  <si>
    <t>Demontējams izvads starp 4.-5. starpstāvu paneli un jumtu, ∅500</t>
  </si>
  <si>
    <t>m</t>
  </si>
  <si>
    <t>L75x50x5</t>
  </si>
  <si>
    <t>Enkuri M12x80</t>
  </si>
  <si>
    <t xml:space="preserve">Siets ∅8 AI, 100x100 </t>
  </si>
  <si>
    <t xml:space="preserve">Siets ∅6 AI, 100x100 </t>
  </si>
  <si>
    <t>Tērauda profilu apstrāde ar pretkorozijas sastāvu</t>
  </si>
  <si>
    <t>Betons B15 F50</t>
  </si>
  <si>
    <r>
      <t>m</t>
    </r>
    <r>
      <rPr>
        <vertAlign val="superscript"/>
        <sz val="8"/>
        <rFont val="Arial"/>
        <family val="2"/>
        <charset val="186"/>
      </rPr>
      <t>3</t>
    </r>
  </si>
  <si>
    <t>Tāme sastādīta  20__. gada tirgus cenās, pamatojoties uz AR un BK daļas rasējumiem</t>
  </si>
  <si>
    <t>līg.c.</t>
  </si>
  <si>
    <t>Metāla nožogojuma montāža, h=2,0 m</t>
  </si>
  <si>
    <t>Žogs 3,5×2m</t>
  </si>
  <si>
    <t>Pēda</t>
  </si>
  <si>
    <t>Esošo tērauda evakuācijas kāpņu un to platformas demontāža un utilizācija</t>
  </si>
  <si>
    <t>kmpl.</t>
  </si>
  <si>
    <t xml:space="preserve">Sastatņu montēšana </t>
  </si>
  <si>
    <t>Sastatnes</t>
  </si>
  <si>
    <t>aizsargsiets</t>
  </si>
  <si>
    <t>Sastatņu jumtiņi virs ieejām ēkā un noejas pagrabā</t>
  </si>
  <si>
    <t>Moduļu tualetes uzstādīšana</t>
  </si>
  <si>
    <t>Tualetes izvešana</t>
  </si>
  <si>
    <t>reizes</t>
  </si>
  <si>
    <t>Moduļu mājas uzstādīšana. Paredzēts 24 cilvēkiem.</t>
  </si>
  <si>
    <t>Atkritumu konteineru izvietošana.</t>
  </si>
  <si>
    <t>Būvtāfeles uzstādīšana</t>
  </si>
  <si>
    <t xml:space="preserve">Ārsienu  siltināšana ar akmensvati līmējot un piestiprinot to pie ārsienas ar mehāniskajiem stiprinājumiem </t>
  </si>
  <si>
    <t>Lodžiju starpstāvu pārseguma siltināšana, atbilstoši BK-6, ''lodžijas griezums 2-2'' ar visiem palīgmateriāliem</t>
  </si>
  <si>
    <t>Kāpņu telpas fasādes papildus siltināšana,  Siltumizolācija; λ=0,037W/mK b=30mm, grunts, līmjava</t>
  </si>
  <si>
    <t xml:space="preserve">Zem lodžijas siltinājums, 1.stāvos, Siltumizolācija; λ=0,037W/mK b=170mm, līmjava, stiklšķiedra siets, grunts. </t>
  </si>
  <si>
    <t>Dībeli virsmas klasifikācija ETA A,B,C,D,E, galvas Ø60, nagla tērauda Ø8-10, Punkta siltumatdeves koeficients 0,002 W/K, min iestrādes dziļums &gt;25mm, vai ekvivalents, paredzēti  170mm siltinājumam</t>
  </si>
  <si>
    <t>Dībeli virsmas klasifikācija ETA A,B,C,D,E, galvas Ø60, nagla tērauda Ø8-10, Punkta siltumatdeves koeficients 0,002 W/K, min iestrādes dziļums &gt;25mm, vai ekvivalents paredzēti 150mm siltinājumam</t>
  </si>
  <si>
    <t>Dībeli virsmas klasifikācija ETA A,B,C,D,E, galvas Ø60, nagla tērauda Ø8-10, Punkta siltumatdeves koeficients 0,002 W/K, min iestrādes dziļums &gt;25mm, vai ekvivalentsparedzēti i 50mm siltinājumam</t>
  </si>
  <si>
    <t>Dībeli virsmas klasifikācija ETA A,B,C,D,E, galvas Ø60, nagla tērauda Ø8-10, Punkta siltumatdeves koeficients 0,002 W/K, min iestrādes dziļums &gt;25mm, vai ekvivalents paredzēti i 30 mm siltinājumam</t>
  </si>
  <si>
    <t>Armējuma java</t>
  </si>
  <si>
    <t>kg</t>
  </si>
  <si>
    <t>Dekoratīvais apmetums silikona  gatavais (apmetums 1.mehāniskās izturības klases sasniegšanai ar vienu armēšanas kārtu) (masā tonēts) 1,5mm graudu lielums</t>
  </si>
  <si>
    <t>Durvju un logu aiļu apdare ar akmensvates plātnēm (λ=0,037 W/mK) b=30mm,platums~ 0,25m*</t>
  </si>
  <si>
    <t>Grunts</t>
  </si>
  <si>
    <t>Siltumizolācija sienām</t>
  </si>
  <si>
    <t>m2</t>
  </si>
  <si>
    <t>Līmjava</t>
  </si>
  <si>
    <t>Siets stikla šķiedra</t>
  </si>
  <si>
    <t>Papildus armējums apkārrt loga un durvju ailām ar sietu, platums=0,15m, b=3mm</t>
  </si>
  <si>
    <t>Logu un durvju aiļu ārējo stūru armēšana ar sietu papildus sietu 0,3m platumā no ailes un ailē stiepes izturība &gt;200N/5cm, Struktūras stabilitāte &gt;22%, Atbilst REACH, sieta acojuma lielums 4×4mm.</t>
  </si>
  <si>
    <t xml:space="preserve">Lāseņu uzstādīšana, atbilstoši BK-4 lapai siltinājuma salaiduma mezglam ''G'' </t>
  </si>
  <si>
    <t>Apmetumu apdares profili</t>
  </si>
  <si>
    <t>gb</t>
  </si>
  <si>
    <t>Iekšējo stūru armējums visā ēkas augstumā</t>
  </si>
  <si>
    <t>Stūra profils ar armējumu visā augstumā visos ēkas stūros</t>
  </si>
  <si>
    <t>Metāla karoga kāta turētāja montāža</t>
  </si>
  <si>
    <t>Cinkotu žalūziju bloku uzstādīšana R-2, 250×250</t>
  </si>
  <si>
    <t xml:space="preserve"> Sendvičpaneļu konstrukcijas montēšana pie lodžijas pārseguma  :</t>
  </si>
  <si>
    <t>Cauruļveida tērauda stati 60x60x4, l=900*, anal EN 10219, 1 gab uz lodžiju</t>
  </si>
  <si>
    <t>Cauruļveida tērauda sijas 60x100(h)x4, l=6,3* m, anal EN 10219, 1 gab uz lodžiju</t>
  </si>
  <si>
    <t>Enkurplātne  -10x100x200(h), 2 gab uz siju</t>
  </si>
  <si>
    <t>Sienas paneļa montāža  b=120mm Siltumizolācijas ķīm. sastāvs PUR poliuretāns lambda 0,023 Bs2 do. Metāla biezums iekšējā/ārējā mm 0,4/0,5. Tērauda marka S280 GD. Cinks tēraudam gr/m² 225-275. Izolācijas paneļa Izstrādājuma svars kg/m² ~12. Ārējais pārklājums: PES/RAL atbilstoši krāsu pasei 25 mikr. Iekšpuses pārklājums:  PES RAL 9002.  Siltumpretestības vērtība W(m²×K): 0,23.  Siltumvadītspējas koeficients w/m×k 0,023. Ārējā ugunsizturība:  Bs2-do. Uguns noturība EI15. Skaņas izolācija db 26,  h=1000mm l=6300*mm, 60gab</t>
  </si>
  <si>
    <t>Būvgružu savākšana un aizvešana</t>
  </si>
  <si>
    <t>m³</t>
  </si>
  <si>
    <t>Gružu konteiners</t>
  </si>
  <si>
    <t xml:space="preserve"> </t>
  </si>
  <si>
    <t>Grunts (t.sk.  lodžiju sienas)</t>
  </si>
  <si>
    <t>Leņķveida stiprinājumi ʟ 100x100x10 pie sienām  4gab/lodž</t>
  </si>
  <si>
    <t xml:space="preserve">Tiešās izmaksas kopā, t. sk. darba devēja sociālais nodoklis 24.09% </t>
  </si>
  <si>
    <t>Logu nomaiņa</t>
  </si>
  <si>
    <t xml:space="preserve">Esošo koka logu, tsk. ārdurvju demontāža </t>
  </si>
  <si>
    <t>Esošo skārda āra palodžu demontāža, b=0,25.</t>
  </si>
  <si>
    <t>Koku lodžiju demontāža</t>
  </si>
  <si>
    <t>PVC lodžiju stiklojumu demontāža un montāža, pēc jaunu margu uzstādīšanas</t>
  </si>
  <si>
    <t>Balkonu plātņu demontāža</t>
  </si>
  <si>
    <t>PVC loga  bloks ar  stikla paketi krāsa - balta Stikla paketes 
Siltuma caurlaidības koef.:  Uw 1,1 W / m² K Logu vēja noturības, gaisa caurlaidības klase  (pēc LVS EN 12207 un ) ūdensnecaurlaidības kalse (pēc LVS EN 12208) atbilstoši dotā objekta atrašanās vietas klimatiskajiem apstākļiem</t>
  </si>
  <si>
    <t>Esošo PVC lodžiju stiklojumu 6m garumā bloku montāža</t>
  </si>
  <si>
    <t>PVC pagraba logs ,  krāsa balta L9</t>
  </si>
  <si>
    <t>Logu montāžas palīgmateriāli uz  apjomu</t>
  </si>
  <si>
    <t>montāžas skavas</t>
  </si>
  <si>
    <t>dibeļi</t>
  </si>
  <si>
    <t>montāžas putas</t>
  </si>
  <si>
    <t>skrūves</t>
  </si>
  <si>
    <t>silikona hermētiķis</t>
  </si>
  <si>
    <t xml:space="preserve">Lodžiju stiklojuma PVC konstrukcija veramajā vērtnes daļā integrēt svaiga gaisa pieplūdes vārstus </t>
  </si>
  <si>
    <t xml:space="preserve">Alumīnija konstrukcijas ārdurvis ar siltinājumu, rokturi, eņģēm, ar pašaizvēršanās mehānismu, speciālām  blīvgumijām un piedurlīstēm, vienpuktu slēdzeni un mehānisko koda atslēgu. Siltuma caurlaidības koef. Ug:stikla paketei 0,9w/m²×K, Uw:1,6w/m²xK </t>
  </si>
  <si>
    <t>Cinkota metāla konstrukcijas durvis ar rokturi un eņģēm, ar pašaizvēršanās mehānismu, speciālām blīvgumijām un piedurlīstēm, vienpuktu slēdzeni. Rāmja siltumcaurlaidības augšējā daļā žalūzijas. D4 (b×h=1×2,075) ; gb.-3</t>
  </si>
  <si>
    <t>Durvju montāžas palīgmateriāli uz apjomu</t>
  </si>
  <si>
    <t xml:space="preserve">Iekštelpās montējamas Cinkotas krāsotas metāla durvis ar ugunsizturību EI30, automātisko pašaizvēršanās mehānismu. Ugunsdrošo durvju vienpunkta slēdzene un viras izgatavo no materiāla, kas nodrošina ugunsizturīgām konstrukcijām izvirzīto prasību minimālāko pakāpi. Nepieciešamo hermētiskumu nodrošina speciālas ugunsizturīgas blīvgumijas, kas izvietotas pa durvju kārbas perimetru. </t>
  </si>
  <si>
    <t>UD-1, 1,5×2,1, 5.gb</t>
  </si>
  <si>
    <t>UD-2, 0,9×1,7, 1.gb</t>
  </si>
  <si>
    <t>montāžas skavas, spec</t>
  </si>
  <si>
    <t>dibeļi, spec</t>
  </si>
  <si>
    <t>speciālās ugundrošās montāžas putas</t>
  </si>
  <si>
    <t>skrūves, spec</t>
  </si>
  <si>
    <t>Blīvējošās lentas montēšana ap logu ailām u.c. vietām.</t>
  </si>
  <si>
    <t xml:space="preserve">Hidroizolācijas lentas montēšana logos </t>
  </si>
  <si>
    <t>Difūzujas lentas montēšana nomaināmajos logos</t>
  </si>
  <si>
    <t>Jaunu krāsotu ārējo skārda palodžu montāža visiem logiem, b=0,35m*, +pārkares lāsenis 50mm</t>
  </si>
  <si>
    <t>Jaunu iekštelpu MDF palodžu montēšana, b=300mm.</t>
  </si>
  <si>
    <t>Apmetuma atjaunošana pēc logu nomaiņas telpu iekšpusē, remonts ap logu ailu.</t>
  </si>
  <si>
    <t>šinas</t>
  </si>
  <si>
    <t>reģipsis</t>
  </si>
  <si>
    <t>perfix</t>
  </si>
  <si>
    <t xml:space="preserve">Špaktels </t>
  </si>
  <si>
    <t>krāsa</t>
  </si>
  <si>
    <t>Līmlente</t>
  </si>
  <si>
    <t>l</t>
  </si>
  <si>
    <t>kmpl</t>
  </si>
  <si>
    <t>Betona apmales demontāža</t>
  </si>
  <si>
    <t>Zemes rakšanas darbi, mm 1100 platumā  un 1,0m dziļumā</t>
  </si>
  <si>
    <t>Elektrības skapja pārvietošana</t>
  </si>
  <si>
    <t xml:space="preserve">Pagraba esošo restu  demontāža , </t>
  </si>
  <si>
    <t>R-3 restu montāža</t>
  </si>
  <si>
    <t>Gaismas lūku jaunu stiklšķiedras restveida režģu ar nosegapmali  montāža pēc darbu pabiegšanas 1,4×0,9m</t>
  </si>
  <si>
    <t>Grunts (2 kārtas)</t>
  </si>
  <si>
    <t>Jaunas hidroizolācijas mastikas uzklāšana visā siltinājuma augstumā</t>
  </si>
  <si>
    <t>hidroizolācija uz šķaidītāja bāzes</t>
  </si>
  <si>
    <t xml:space="preserve">Siltumizolācija </t>
  </si>
  <si>
    <t>Dībeli 195mm</t>
  </si>
  <si>
    <t>Dībeli 75mm</t>
  </si>
  <si>
    <t>Cokola apmešana (t.sk. Gaismas lūkas atjaunošana) ar apmetumu uz minerālšķiedru sieta (b=10mm) un krāsošana</t>
  </si>
  <si>
    <t>Paligmateriāli</t>
  </si>
  <si>
    <t>komp</t>
  </si>
  <si>
    <t xml:space="preserve">Krāsa </t>
  </si>
  <si>
    <t>Betona lietus ūdens novadīšanas apmale</t>
  </si>
  <si>
    <t>Virsmas sagatavošana</t>
  </si>
  <si>
    <t>Vidēji rupjas smilts sagatavošana, b=100 mm</t>
  </si>
  <si>
    <t>Smilts</t>
  </si>
  <si>
    <t>Jauna betona bruģakmens lietus ūdens novadīšanas apmale, b=700mm</t>
  </si>
  <si>
    <t>Betona bruģakmens, b=60mm</t>
  </si>
  <si>
    <t>Grants izsija slāņa biezums 50mm</t>
  </si>
  <si>
    <t>Šķembas fr.0-40mm biezums 50mm</t>
  </si>
  <si>
    <t>Šķembas fr.40-70mm biezums 100mm</t>
  </si>
  <si>
    <t>Ģeotekstila plēves iesegums,3mm</t>
  </si>
  <si>
    <t>Bortakmens 80×200×1000</t>
  </si>
  <si>
    <t>betons kl. B7,5</t>
  </si>
  <si>
    <t>Šķembu ieklāšana zem balkoniem</t>
  </si>
  <si>
    <t>Zālāju sējumu ierīkošana</t>
  </si>
  <si>
    <t>zālāju sēklas</t>
  </si>
  <si>
    <t>Cokola siltināšanas darbi</t>
  </si>
  <si>
    <t>Koka šķunīšu demontāža</t>
  </si>
  <si>
    <t>Virsmas notīrīšana</t>
  </si>
  <si>
    <t>Pagraba pārseguma siltināšanas darbi</t>
  </si>
  <si>
    <t>Ieejas mezglu rekonstrukcijas darbi</t>
  </si>
  <si>
    <t>Ieejas mezgla ''A'' atjaunošana</t>
  </si>
  <si>
    <t>Demontāžas darbi, atbilstoši ieejas mezgla ''B'' demontējamo elementu plānam, AR-20 lapa</t>
  </si>
  <si>
    <t>Ieejas mezglu atjaunošanas darbi atbilstoši ieejas mezgla ''B'' plānam, AR – 20 lapa</t>
  </si>
  <si>
    <t>Ieejas mezgla ''B'' atjaunošana</t>
  </si>
  <si>
    <t>Demontāžas darbi, atbilstoši ieejas mezgla ''B'' demontējamo elementu plānam, AR-19 lapa</t>
  </si>
  <si>
    <t>Ieejas mezglu atjaunošanas darbi atbilstoši ieejas mezgla ''A'' plānam, AR – 18 lapa</t>
  </si>
  <si>
    <t>Ieejas mezgla ''C" atjaunošana</t>
  </si>
  <si>
    <t>Demontāžas darbi, atbilstoši ieejas mezgla ''B'' demontējamo elementu plānam, AR-21 lapa</t>
  </si>
  <si>
    <t>Monolītais betons B15;F50 klases ∅6
100x100 stiegrojumu. Vidēji rupjas smilts sagatavošanas kārta  b=100mm, blietēta esoša grunts</t>
  </si>
  <si>
    <t xml:space="preserve">Drenāžas atvēruma Ø 50, l=250 </t>
  </si>
  <si>
    <t>Ieejas mezgla ''D" atjaunošana</t>
  </si>
  <si>
    <t>Demontāžas darbi, atbilstoši ieejas mezgla ''D'' demontējamo elementu plānam, AR-22 lapa</t>
  </si>
  <si>
    <t xml:space="preserve">Aizmūrēja esošā durvju aile 1×2,075m ar keramazītu bloku mūri 150mm </t>
  </si>
  <si>
    <t>Ieejas jumtiņas renovācija:</t>
  </si>
  <si>
    <t xml:space="preserve">      esošās jumtiņa virsmas notīrīšana</t>
  </si>
  <si>
    <t xml:space="preserve">      ar cementa javu virsmas izlīdzināšana, b=10÷20mm</t>
  </si>
  <si>
    <t xml:space="preserve">  jaukta java</t>
  </si>
  <si>
    <t>m3</t>
  </si>
  <si>
    <t>mīkstā jumta seguma ieklāšana, 2 kārtas</t>
  </si>
  <si>
    <t>apakškārta, b=2.5 mm</t>
  </si>
  <si>
    <t>virskārta , b= 4 mm</t>
  </si>
  <si>
    <t>propāns -butāns</t>
  </si>
  <si>
    <t>bal</t>
  </si>
  <si>
    <t>Gropes izfrēzēšana ārsienā, hermētiķa ieklāšana</t>
  </si>
  <si>
    <t>Cinkota skārda noseglīste</t>
  </si>
  <si>
    <t>Skārds cinkots</t>
  </si>
  <si>
    <t>skārda apmales( ar pārlikumu) stiprināšana b~0,5m (visās atklātās malās),</t>
  </si>
  <si>
    <t>Koka brusas (50mm x 50mm)</t>
  </si>
  <si>
    <t>Jumtiņa apakšvirsmas remonts:</t>
  </si>
  <si>
    <t xml:space="preserve">       plātnes apakšējās betona virsmas izdrupumu mehāniska attīrīšana</t>
  </si>
  <si>
    <t xml:space="preserve">       plātnes apakšas apstrāde ar suspensiju</t>
  </si>
  <si>
    <t xml:space="preserve">       betona aizsargkārtas atjaunošana ar remontjavu 15 mm biezumā</t>
  </si>
  <si>
    <t xml:space="preserve">       plātnes apakšējās virsmas špaktelēšana pirms krāsošanas</t>
  </si>
  <si>
    <t xml:space="preserve">       plātnes apakšējās virsmas krāsošana ar krāsu uz gruntējuma</t>
  </si>
  <si>
    <t xml:space="preserve">Cinkota tērauda marga </t>
  </si>
  <si>
    <t>Ķīm. Dībeļi Ø10cm, l = 120 mm</t>
  </si>
  <si>
    <t>Bēniņu siltināšanas darbi</t>
  </si>
  <si>
    <t xml:space="preserve">Tvaika izolācijas plēves ieklāšana uz esošā seguma </t>
  </si>
  <si>
    <t>tvaika izolācijas ieklāšana ar pārlaidumiem</t>
  </si>
  <si>
    <t>Siltumizolācija</t>
  </si>
  <si>
    <t>Ārsienas siltināšana no bēniņu puses ar akmensvati b=75mm, h=900, piestiprinot to pie ārsienas ar līmi,</t>
  </si>
  <si>
    <t xml:space="preserve"> Siltumizolācija </t>
  </si>
  <si>
    <t>Grunts (t.sk. lodžiju sienas)</t>
  </si>
  <si>
    <t>Koka laipu izvietošana (skatīt bēniņu plāna lapā specifikāciju)</t>
  </si>
  <si>
    <t>Ugunsdrošās durvju uzstādīšana UD-1</t>
  </si>
  <si>
    <t>Aizmūrējamās ailes daļa ar keramzīta blokiem</t>
  </si>
  <si>
    <t>Būvgružu izvešana</t>
  </si>
  <si>
    <t>Jumta rekonstrukcijas darbi</t>
  </si>
  <si>
    <t>Siltinātu jumtiņu izbūve virs 5.stāva lodžijām (norādes skat. Lapā BK-2, BK-3)</t>
  </si>
  <si>
    <t>Esošās ruberoīda virsmas notīrīšana no gružiem, uzslāņojumiem</t>
  </si>
  <si>
    <t>Lodžijas paneļu fasādē izvirzītās ārējās virsmas rūpīgs remonts</t>
  </si>
  <si>
    <t xml:space="preserve">Šuvju iztīrīšana un hermetizēšana starp lodžiju paneļiem </t>
  </si>
  <si>
    <t xml:space="preserve">Antiseptizētas koka brusas 100x100 enkurošana pie jumta, 2 gb.,  L=32 m </t>
  </si>
  <si>
    <t xml:space="preserve">  kokmateriāli</t>
  </si>
  <si>
    <t xml:space="preserve">  metāla stiprinājumi</t>
  </si>
  <si>
    <t>Leņķprofils L100x7, l=100; brusas enkurošanai; s=500, 132 gb.,  kop.L=13,2 m</t>
  </si>
  <si>
    <t>Metāla detaļu pretkorozijas krāsošana</t>
  </si>
  <si>
    <t xml:space="preserve">  grunts</t>
  </si>
  <si>
    <t xml:space="preserve">Antiseptizētas spāres 50x150, s=900, 40 gb., kop.garumu L=1,55*mx40 gb=62 m, pārlaistas 30 mm   </t>
  </si>
  <si>
    <t>Būvkalumi 60x60x60x205 mm, 2 gb. uz spāri</t>
  </si>
  <si>
    <t>Ķīļenkuri M10x110, 1 gb. uz detaļu</t>
  </si>
  <si>
    <t>Kokskrūves Ø8x80,  1 gb. uz detaļu</t>
  </si>
  <si>
    <t xml:space="preserve">Putupoliuretāna siltinājums starp spārēm, b=200mm, λ=0,021 W/m×K </t>
  </si>
  <si>
    <t>Mitruma izturīga OSB plātne, 1,5 mx32 m uz spārēm</t>
  </si>
  <si>
    <t xml:space="preserve">Lodžijas paneļu izvirzītās ārējās virsmas siltinājums ar Linio 15, b=30 mm, kop.platums 80 cm, L=32 m </t>
  </si>
  <si>
    <t xml:space="preserve"> Siltumizolācija sienām</t>
  </si>
  <si>
    <t xml:space="preserve">Līmjava </t>
  </si>
  <si>
    <t>Dziļumgrunts</t>
  </si>
  <si>
    <t>Siltinātās virsmas apmešana uz stikla šķiedras sieta un krāsošana pēc krāsu pases</t>
  </si>
  <si>
    <t xml:space="preserve">Grunts </t>
  </si>
  <si>
    <t xml:space="preserve">m </t>
  </si>
  <si>
    <t>Lentveida mitruma izturīga OSB plātne, 15x120(h), naglota  pie spāru galiem, L=16 m</t>
  </si>
  <si>
    <t>Papildus seguma kārta (3,5 kg/m²), uz dzegas un noliekta gar dzegu, b=520 mm</t>
  </si>
  <si>
    <t xml:space="preserve">Cinkotā jumta skārda dzegas apšuvums un lāsenis gar tekni, b=450 </t>
  </si>
  <si>
    <t>Apakšējais segums (3,5 kg/m²)</t>
  </si>
  <si>
    <t>Augšējais segums (4,5 kg/m²)</t>
  </si>
  <si>
    <t>Tekne ar turētāju, Ø100 mm, krāsu tonis pēc AR norādēm</t>
  </si>
  <si>
    <t xml:space="preserve">Notekas, Ø100, krāsu tonis 
pēc AR norādēm, 18.gb. </t>
  </si>
  <si>
    <t>Siltinātā jumtiņa pieslēgums pie ārsienas (mezgls "E", lapā BK-5):</t>
  </si>
  <si>
    <t xml:space="preserve">   * putupolistirola siltinājums uz ārsienas gar jumtiņu, b=30, h=300</t>
  </si>
  <si>
    <t>speciāla filtrauduma iestrāde</t>
  </si>
  <si>
    <t xml:space="preserve">   * stūra elements 150x150, akmens vate</t>
  </si>
  <si>
    <t xml:space="preserve">   * papildus jumta segums 2 kārtas gar sienu, apakšā (b=0,5 m), augšā (b=0,65)</t>
  </si>
  <si>
    <t xml:space="preserve">   * cinkota skārda noseglīste, b=150, enkurojuma solis 20 cm </t>
  </si>
  <si>
    <t xml:space="preserve">   * cokola profils zem siltinājuma S7 (b=50 mm) gar lodžiju jumtu</t>
  </si>
  <si>
    <t>Deflektoru iebūve siltinātā lodžiju jumtā, Ø150 mm, h=300 mm, skatīt mezglu lapā BK-13</t>
  </si>
  <si>
    <t xml:space="preserve">Jumta dzegas izbūve pie garensienu siltināšanas. </t>
  </si>
  <si>
    <t>Saduršuvju attīrīšana no vecās javas, mastikas fasādē</t>
  </si>
  <si>
    <t>Antisēptizēts dēlis 40x150 gar jumta paneļu ārmalu fasādē</t>
  </si>
  <si>
    <t xml:space="preserve">Antisēptizēts dēlis 40x150 </t>
  </si>
  <si>
    <t>Pašenkurojošas bultas M12x110  dēļa enkurošanai pie paneļa, s=0,5 m</t>
  </si>
  <si>
    <t xml:space="preserve">Ģeotekstils+hidroizolācija vienā kārtā gar dzegu fasadē, b=300 </t>
  </si>
  <si>
    <t>Cementa javas b=20-40mm izlīdzinošā kārta uz paneļu galiem (garenvirzienā pie dzegas)</t>
  </si>
  <si>
    <t>Jumta skārda apšuvums gar dzegu pēc ārsienu siltināšanas, kop.b=0,5 m (pēc krāsu pases)</t>
  </si>
  <si>
    <t xml:space="preserve">skārds </t>
  </si>
  <si>
    <t xml:space="preserve">Enkuri -4x40x300 jumta skārda apšuvumam, s=500; 192 gb. </t>
  </si>
  <si>
    <t>Dībeļi Ø8x100 enkuru stiprināšanai pie paneļa un dēļa (2 gb. uz enkuru)</t>
  </si>
  <si>
    <t>Saduršuves gar dzegu fasādē  hermetizēšana</t>
  </si>
  <si>
    <t xml:space="preserve">Galasienu parapeta apšuvums pie galasienu siltināšanas </t>
  </si>
  <si>
    <t>Saduršuvju attīrīšana no vecās javas , mastikas fasādē un jumta pusē</t>
  </si>
  <si>
    <t>Cementa javas b=20÷40  izlīdzinošā kārta uz parapeta plātnes, b=720*, un gar paneļu pieslēgumu</t>
  </si>
  <si>
    <t xml:space="preserve">Ģeotekstils+hidroizolācija vienā kārtā gar parapeta plātni un galasienām (no abām pusēm), b=300 </t>
  </si>
  <si>
    <t>Jumta skārda RR23 parapeta apšuvums  pēc ārsienu siltināšanas, kop.b=1 m</t>
  </si>
  <si>
    <t>Enkuri -4x40x750 jumta parapeta skārda apšuvumam, s=500</t>
  </si>
  <si>
    <t>Dībeļi Ø8x100 enkuru stiprināšanai pie parapeta plātnes, 2 gb. uz det.</t>
  </si>
  <si>
    <t>Saduršuvju gar parapetu fasādē un galasienām no jumta puses hermetizēšana</t>
  </si>
  <si>
    <t xml:space="preserve">Dzelzsbetona tekņu augšējās  virsmas remonts </t>
  </si>
  <si>
    <t>Tekņu augšējās virsmas mehāniska attīrīšana ar smilšpapīru. Nestingru betona daļiņu un putekļu notīrīšana</t>
  </si>
  <si>
    <t>Saduršuvju iztīrīšana starp tekņu elementiem un sadurvietās ar jumta paneļiem</t>
  </si>
  <si>
    <t>Jaunas lietusūdens savācējpiltuves Ø110*, uzstādīšana ar čuguna aizsargrežģi pamatni un aizsargrežģi montāža</t>
  </si>
  <si>
    <t>kompl.</t>
  </si>
  <si>
    <t>Riboto paneļu saduru nosedzošo jumtiņu virsmas remonts</t>
  </si>
  <si>
    <t>Jumtiņu pilnas virsmas mehāniska attīrīšana ar smilšpapīru</t>
  </si>
  <si>
    <t>Betona virsmas remonts:</t>
  </si>
  <si>
    <t xml:space="preserve">   *atsegto stiegrojumu attīrīšana lidz kl.Sa, pretkorozijas pastrāde</t>
  </si>
  <si>
    <t xml:space="preserve">   *virsmas samitrināšana un apstrāde ar pielipšanas uzlabotāju</t>
  </si>
  <si>
    <t xml:space="preserve">   *remotjavas uzklāšana</t>
  </si>
  <si>
    <t>Speciālā apstrāde savācējpiltuves pieslegumu vietām - 0,5m plata joslā apkārt elementu (0,78m² uz vien.): ar izolējošu materiālu savācējpiltuves piesleguma vietu pārklāšana</t>
  </si>
  <si>
    <t xml:space="preserve">    ģeotekstila ieklāšana</t>
  </si>
  <si>
    <t xml:space="preserve">    Izolējoša materiāla dublejoša kārta piesl.vietām</t>
  </si>
  <si>
    <t>Plaisu remonts:</t>
  </si>
  <si>
    <t xml:space="preserve">     plaisas jāattīra, jāpaplatina ÷5mm, neskarot stiegrojumu plaisas jāattīra, jāpaplatina ÷5mm, neskarot stiegrojumu plaisas jāattīra, jāpaplatina ÷5mm, neskarot stiegrojumu plaisas jāattīra, jāpaplatina ÷5mm, neskarot stiegrojumu</t>
  </si>
  <si>
    <t xml:space="preserve">     plaisas jāaizpilda ar fiksotropisku (biezu) remontjavu</t>
  </si>
  <si>
    <t>Jumta seguma atjaunošana</t>
  </si>
  <si>
    <t>Plaisu hermetizēšana ar poliuretāna hermetiķi</t>
  </si>
  <si>
    <t>Gruntējuma-saķeres uzlabotāja, uzklāšana uz tīras, samitrinātas virsmas</t>
  </si>
  <si>
    <t>Hidroizolācijas, uzklāšana ar augstspied. uzsmidzināšanas iekārtu</t>
  </si>
  <si>
    <t>Virsmas armēšana ar ģeotekstilu</t>
  </si>
  <si>
    <t>Hidroizolācijas uzklāšana ar augstspied. uzsmidzināšanas iekārtu</t>
  </si>
  <si>
    <t>Aizsargslāņa ieklāšana 1 kārtā ar augstspied. uzsmidzināšanas iekārtu</t>
  </si>
  <si>
    <t xml:space="preserve"> Ventilācijas izvadu jumta lūka papildus apstrāde:</t>
  </si>
  <si>
    <t xml:space="preserve">      hidroizolācijas pārklājums pa elementa perimetru b=0,25m joslā*</t>
  </si>
  <si>
    <t xml:space="preserve">      armējums ar ģeotekstilu b=0,25m joslā*</t>
  </si>
  <si>
    <t>Ventilācijas izvadu atjaunošana</t>
  </si>
  <si>
    <t>Gruntējuma-saķeres uzlabotāja uzklāšana uz tīras, samitrinātas virsmas</t>
  </si>
  <si>
    <t>Cinkotā skārda jumtiņu Ø700 ar slīpni un attālumu no gaisa izvada min 300mm. ar stiprinājumiem montāža</t>
  </si>
  <si>
    <t xml:space="preserve">Piekarāķu uzstādišana un kābeļu pārmontēšana. Piekarāķa parametri (paredzētas  9 vietas):
Piekarāķis M20, L=620mm cauri balstam -  esošai bēniņu sienai 380mm 
Piekarāķi izmanto izolētiem gaisvadiem, servisa  kabeļiem, kā arī XLP - izolētiem kabeļiem 
pagrieziena vai enkurbalstos. Piekarāķis ir aprīkots ar  noslēgplāksni un izgatavots no karsti cinkota  tērauda.Svars: 1.8 kg. Pārbaudes slodze: 30.6 Fx/kN.  Pārbaudes slodze: 6.7 Fy/kN </t>
  </si>
  <si>
    <t>Lokālu aizbetonējumu izveide</t>
  </si>
  <si>
    <t xml:space="preserve"> Jumta margas. </t>
  </si>
  <si>
    <t>Esošo margu pārkrāsošana, iztaisnošana</t>
  </si>
  <si>
    <t>Ēkas apkure, iekšējie tīkli</t>
  </si>
  <si>
    <t>Tāme sastādīta  20__. gada tirgus cenās, pamatojoties uz AVK daļas rasējumiem</t>
  </si>
  <si>
    <t>Apkure. Koplietošanas cauruļvadi</t>
  </si>
  <si>
    <t>Apkures sistēmas demontāžas darbi, t.sk. sildķermeņi, veidgb.ali, siltumizolācija un stiprinājumi</t>
  </si>
  <si>
    <t>k-ts</t>
  </si>
  <si>
    <t>Polipropilēna caurules DN50, 4.0 kg/m, montāža</t>
  </si>
  <si>
    <t>Polipropilēna caurules DN40 montāža, stiprināšana pie sienas</t>
  </si>
  <si>
    <t>Polipropilēna caurules DN32 montāža, stiprināšana pie sienas</t>
  </si>
  <si>
    <t>Polipropilēna caurules DN 25 montāža, stiprināšana pie sienas</t>
  </si>
  <si>
    <t>Polipropilēna caurules DN 20 montāža, stiprināšana pie sienas</t>
  </si>
  <si>
    <t>Polipropilēna caurules DN 15 montāža, stiprināšana pie sienas</t>
  </si>
  <si>
    <t>Ventilis, aizbīdnis, iekš. vītne; t=110°C; P=8 bar; Dn50; uzstādīšana</t>
  </si>
  <si>
    <t>Ventilis, iekš. vītne; t=110°C; P=8 bar; Dn32; uzstādīšana</t>
  </si>
  <si>
    <t>Ventilis, iekš. vītne; t=110°C; P=8 bar; Dn15; uzstādīšana</t>
  </si>
  <si>
    <t>Automātiskais balansējošais vārsts, Dn25; t=110°C; P=8 bar, uzstādīšana, ieregulēšana</t>
  </si>
  <si>
    <t>Polipropilēna cauruļvadu diametru maiņa DN50→DN40, montāža</t>
  </si>
  <si>
    <t>Polipropilēna cauruļvadu diametru maiņa DN40→DN32, montāža</t>
  </si>
  <si>
    <t>Polipropilēna cauruļvadu diametru maiņa DN32→DN25, montāža</t>
  </si>
  <si>
    <t>Polipropilēna cauruļvadu diametru maiņa DN25→DN20, montāža</t>
  </si>
  <si>
    <t>Polipropilēna cauruļvadu diametru maiņa DN20→DN15, montāža</t>
  </si>
  <si>
    <t>Polipropilēna cauruļvadu trejgb.ali DN50, montāža</t>
  </si>
  <si>
    <t>Polipropilēna cauruļvadu trejgb.ali DN40, montāža</t>
  </si>
  <si>
    <t>Polipropilēna cauruļvadu trejgb.ali DN32, montāža</t>
  </si>
  <si>
    <t>Polipropilēna cauruļvadu trejgb.ali DN25, montāža</t>
  </si>
  <si>
    <t>Polipropilēna cauruļvadu trejgb.ali DN20, montāža</t>
  </si>
  <si>
    <t>Polipropilēna cauruļvadu trejgb.ali DN15, montāža</t>
  </si>
  <si>
    <t>Polipropilēna cauruļvadu krust. savienojums, iekš vītne, DN32, montāža</t>
  </si>
  <si>
    <t>Polipropilēna cauruļvadu krust. savienojums, iekš vītne, DN25, montāža</t>
  </si>
  <si>
    <t>Polipropilēna cauruļvada pagrieziens DN15, iekš.vītne, pagrieziens 90°</t>
  </si>
  <si>
    <t>Atgaisotājs automātisks, t=110°C, P=8 bar, uzstādīšana</t>
  </si>
  <si>
    <t>Cauruļvada DN50 ugunsdrošais savienojums, izbūve caur sienu/ griestiem, hermetizācija, apmetuma un krāsojuma atjaunošana</t>
  </si>
  <si>
    <t>Cauruļvada DN40 balsts ugunsdrošais savienojums, izbūve caur sienu/ griestiem, hermetizācija, apmetuma un krāsojuma atjaunošana</t>
  </si>
  <si>
    <t>Cauruļvada DN32 ugunsdrošais savienojums, izbūve caur sienu/ griestiem, hermetizācija, apmetuma un krāsojuma atjaunošana</t>
  </si>
  <si>
    <t>Cauruļvada DN25 ugunsdrošais savienojums, izbūve caur sienu/ griestiem, hermetizācija, apmetuma un krāsojuma atjaunošana</t>
  </si>
  <si>
    <t>Cauruļvada DN50 siltumizolācijas čaula, b=&gt;50 mm, l=0.040 W/K×m², caurules siltumizolēšana</t>
  </si>
  <si>
    <t>Cauruļvada DN40 siltumizolācijas čaula, b=&gt;50 mm, l=0.040 W/K×m², caurules siltumizolēšana</t>
  </si>
  <si>
    <t>Cauruļvada DN32 siltumizolācijas čaula, b=&gt;30 mm, l=0.040 W/K×m², caurules siltumizolēšana</t>
  </si>
  <si>
    <t>Cauruļvada DN25 siltumizolācijas čaula, b=&gt;30 mm, l=0.040 W/K×m², caurules siltumizolēšana</t>
  </si>
  <si>
    <t>Cauruļvada DN20 siltumizolācijas čaula, b=&gt;30 mm, l=0.040 W/K×m², caurules siltumizolēšana</t>
  </si>
  <si>
    <t>Metāla konstrukcijas cauruļvadu un iekārtu stiprināšanai</t>
  </si>
  <si>
    <t>Cauruļvadu un pievienojumu fasondetaļas un veidgabali</t>
  </si>
  <si>
    <t>Palīgmateriāli cauruļvadu savienošanai</t>
  </si>
  <si>
    <t>Apkures sistēmas ieregulēšana, pārbaude un nodošana ekspluatācijā</t>
  </si>
  <si>
    <t>Ventilācijas sistēma</t>
  </si>
  <si>
    <t>Esošo ventilācijas kanālu (skursteņu, cuku) apskate, remonts, tīrīšana (t.sk. aizgruvumu)</t>
  </si>
  <si>
    <t>Vēdināšanas komplekts, montāža ārsienā</t>
  </si>
  <si>
    <t>Esošo gaisa nosūces restīšu 250*×150* demontāža (virtuvēs un tualetēs)</t>
  </si>
  <si>
    <t>Gaisa nosūces restītes 250*×150*</t>
  </si>
  <si>
    <t>Dzīvokļu siltuma uzskaites mezgls (pavisam uzstāda 74 dzīvokļos)</t>
  </si>
  <si>
    <t>Ultraskaņas siltuma skaitītājs Dn15 “Ultego III smart" firmas ISTA vai ekvivalents, ūdens caurplūde: Lmax=1,2 m³/st; Lopt=0,6 m³/st; Lmin=6 l/st; ūdens t° diapazons: 5–130°C; Precizitātes klase EN 1434; Spiediens 16 bar; t° sensori DIN IC 751 Pt 500 Ar divvirzienu optisko radio moduli “ISTA Optosonic U 3 radio net”; IP aizsardzības klase IP 54 (EN 60529); 868 MHz Jādarbojas sistēmā “ISTA Symphonic sensor net” un pieslēdzams pie datu pārraides ierīces “ISTA Memonic 3 radio net"</t>
  </si>
  <si>
    <t xml:space="preserve">Balansējošais vārsts Dn15; uzstādīšana, ieregulēšana </t>
  </si>
  <si>
    <t>Ventilis lodveida; t=110°C; P=8 bar; Dn15</t>
  </si>
  <si>
    <t>Netīrumu savācējs; t=110°C; P=8 bar; Dn15</t>
  </si>
  <si>
    <t>Slēdzams metāla skapis 300×350×500 (siltuma skaitītāja uzstādīšanai)</t>
  </si>
  <si>
    <t>Cauruļvadu un metāla konstrukciju gruntēšana ar grunts krāsu</t>
  </si>
  <si>
    <t>Vienistabas dzīvoklim Nr.3; 4; 10; 11; 18; 19; 26; 27; 33; 34; 41; 42; 48; 49; 56; 57; 63; 64; 71; 72</t>
  </si>
  <si>
    <t>Specifikācija dota vienam dzīvoklim. Pavisam 20 šādi dzīvokļi</t>
  </si>
  <si>
    <t>Esošās sistēmas demontāža</t>
  </si>
  <si>
    <t>Tērauda radiatori firmas "Purmo" PC 11; h=400 mm; N=225W; l=500;  t 70/50/24°C; komplektā ar atgaisotāju un zstādīšanas mezglu vai ekvivalents</t>
  </si>
  <si>
    <t>Tērauda radiatori firmas "Purmo" PC 22; h=400 mm; N=691W; l=900;  t 70/50/24°C; komplektā ar atgaisotāju un uzstādīšanas mezglu vai ekvivalents</t>
  </si>
  <si>
    <t>Termoregulatora vārsts ar termostatisko sensoru, t=120°C, P=10 bar, DP=0.6 bar vai ekvivalents</t>
  </si>
  <si>
    <t>Termoregulatora galva, t=120 °C, P=10 bar, DP=0.6 bar, uzstādīšana vai ekvivalents</t>
  </si>
  <si>
    <t>Sildķermeņa pievienojuma krāns komplektā ar tukšošanas krānu  t=110°C; P=8 bar; Dn15 vai ekvivalents</t>
  </si>
  <si>
    <t>Karbona caurule apkurei, DN15, montāža, stiprināšana pie sienas</t>
  </si>
  <si>
    <t>Karbona caurules pagrieziens 90°, DN15, montāža</t>
  </si>
  <si>
    <t>Karbona caurules trejgabals Dn15, montāža</t>
  </si>
  <si>
    <t>Ventilis lodveida; t=110°C; P=8 bar; Dn15; uzstādīšana</t>
  </si>
  <si>
    <t>Cauruļvada DN15 termokompensējošs balsts, izbūve caur sienu, hermetizācija, apmetuma un krāsojuma atjaunošana</t>
  </si>
  <si>
    <t>Metāla konstrukcijas (skavas u.t.t.) cauruļvadu un iekārtu stiprināšanai</t>
  </si>
  <si>
    <t>Dažādi palīgmateriāli montāžai</t>
  </si>
  <si>
    <t>Vienistabas dzīvoklim Nr. 1; 2; 5; 6; 7; 8; 9; 12; 13; 14; 15; 16; 17; 20; 21; 22; 23; 24; 25; 28; 30; 31; 32; 35; 36; 37; 38; 39; 40; 43; 45; 46; 47; 50; 51; 52; 53; 54; 55; 58; 60; 61; 62; 65; 66; 67; 68; 69; 70; 73; 74</t>
  </si>
  <si>
    <t>Specifikācija dota vienam dzīvoklim. Pavisam 51 šāds dzīvoklis</t>
  </si>
  <si>
    <t>Tērauda radiatori firmas "Purmo" PC 11; h=400 mm; N=225W; l=500;  t 70/50/24°C; komplektā ar atgaisotāju un uzstādīšanas mezglu vai ekvivalents</t>
  </si>
  <si>
    <t>Tērauda radiatori firmas "Purmo" PC 22; h=400 mm; N=461W; l=600;  t 70/50/24°C; komplektā ar atgaisotāju un uzstādīšanas mezglu vai ekvivalents</t>
  </si>
  <si>
    <t>Divistabu dzīvoklim Nr. 29; 44; 59</t>
  </si>
  <si>
    <t>Specifikācija dota vienam dzīvoklim. Pavisam 3 šādi dzīvokļi</t>
  </si>
  <si>
    <t>Ūdensapgāde iekšējie tīkli</t>
  </si>
  <si>
    <t>Tāme sastādīta  20__. gada tirgus cenās, pamatojoties uz UK daļas rasējumiem</t>
  </si>
  <si>
    <t>Auktā ūdensvada sistēma</t>
  </si>
  <si>
    <t>Ēkas ūdens patēriņa uzskaites mezgls - Mezgls "A"</t>
  </si>
  <si>
    <t>PPR pāreja ar iekšējo vītni</t>
  </si>
  <si>
    <t xml:space="preserve">Lodveida ventilis </t>
  </si>
  <si>
    <t>Lodveida ventilis - tukšošanas krāns</t>
  </si>
  <si>
    <t>Vienvirziena vārsts</t>
  </si>
  <si>
    <t>Rupjais netīrumu savācējs</t>
  </si>
  <si>
    <t>Ēkas aukstā ūdensapgādes tīkli</t>
  </si>
  <si>
    <t>Demontējamas ūdensvada caurule (t.sk.- cauruļvadi,  stiprinājumi, izolācija) /apjomi doti attiecīgi izbūvējamiem apjomiem un var nesakrist ar reālo apjomu daudzumu/</t>
  </si>
  <si>
    <t>Pieslēgums pie esošā ūdensvada ievada ēkā</t>
  </si>
  <si>
    <t>PPR caurules ar stiklašķiedras slāni un kausējami veidgabali (savienojumi, līkumi, trejgabali) aukstā ūdens apgādei</t>
  </si>
  <si>
    <t>Pretkondensāta izolācijas čaula  (pagrabstāvā, stāvvadi, gaitenis) - kaučuka izolācijas čaulām, Siltumvadības koeficients λ pie +40°С = 0,040 W/mK; difūzijas tvaika pretestība pēc DIN 52516 μ≥ 7 000</t>
  </si>
  <si>
    <t>Cauruļvadu stiprinājumi ar izolāciju cauruļvadu nostiprināšanai (pagrabstāvā, stāvvadi, gaitenis)</t>
  </si>
  <si>
    <t>PPR ventilis aukstajam ūdenim</t>
  </si>
  <si>
    <t>PPR trejgabals ar iekšējo vītni tukšošanas krānu pievienošanai</t>
  </si>
  <si>
    <t>Projektēto ūdensvadu pieslēgšana pie siltummezgla</t>
  </si>
  <si>
    <t>Izbūvētās ūdensvada sistēmas pārbaude un nodošana</t>
  </si>
  <si>
    <t>Pārseguma šķērsošana ar PPR cauruli - Mezgls "C"</t>
  </si>
  <si>
    <t>Ugunsdroša lamināta loksne - 40 pārsegumi</t>
  </si>
  <si>
    <t>Ugunsdrošā java blīves iestrādāšanai</t>
  </si>
  <si>
    <t>Dzīvokļu aukstā ūdens patēriņa uzskaites mezgli</t>
  </si>
  <si>
    <t>Pieslēgums pie esošā ūdensvada skaitītāja mezgla</t>
  </si>
  <si>
    <t>PPR savienojums ar iekšējo vītni</t>
  </si>
  <si>
    <t>Lodveida ventilis</t>
  </si>
  <si>
    <t>Ēkas karstā ūdensapgādes tīkli</t>
  </si>
  <si>
    <t>PPR caurules ar stiklašķiedras slāni un kausējami veidgabali (savienojumi, līkumi, trejgabali) karstā ūdens apgādei</t>
  </si>
  <si>
    <t>Akmens vates izolācijas čaula karstā ūdens apgādei pagrabstāvā - akmens vates cauruļvadu izolācijas čaulas ar armētu alumīnija folijas pārklājumu un garenšuvē iestrādātu līmlentu. Siltumvadītspēja pie +100C - 0,034W/mK</t>
  </si>
  <si>
    <t>PPR ventilis karstajam ūdenim</t>
  </si>
  <si>
    <t>Termostatisks, automātisks, proporcionāls vārsts - termostatiskais vārsts</t>
  </si>
  <si>
    <t>PPR savienojums ar ārējo vītni termostatiskā vārsta pievienošanai caurulei</t>
  </si>
  <si>
    <t>Ugunsdroša lamināta loksne - 72 pārsegumi</t>
  </si>
  <si>
    <t>Dzīvokļu karstā ūdens patēriņa uzskaites mezgli</t>
  </si>
  <si>
    <t>Dzīvokļu karstā ūdens tīkli</t>
  </si>
  <si>
    <t>nerūsējošā tērauda dvieļu žāvētājs ar saskrūvēm, Dn15</t>
  </si>
  <si>
    <t>Cauruļvadu stiprinājumi dzīvokļos - klipsis</t>
  </si>
  <si>
    <t>PPR līkums ar ārējo vītni jaucējkrāna pieslēgumam</t>
  </si>
  <si>
    <t>Cauruļvadu apšuvums gaitenī</t>
  </si>
  <si>
    <t>Mitrumizturīgās ģipškartona starpsienas izbūve</t>
  </si>
  <si>
    <t xml:space="preserve">  UW profils 100x40x06  </t>
  </si>
  <si>
    <t>blīvlenta 95/3.0 mm</t>
  </si>
  <si>
    <t>dībelis ''K'' 6/35</t>
  </si>
  <si>
    <t xml:space="preserve">  CW profils 100x50x0.6</t>
  </si>
  <si>
    <t>Siltumizolācija b=100 mm</t>
  </si>
  <si>
    <t>mitrumizturīgā ģipškartona plātne</t>
  </si>
  <si>
    <t>skrūves TN 25 mm gara</t>
  </si>
  <si>
    <t>skrūves TN 35 mm gara</t>
  </si>
  <si>
    <t>D63 &gt; 2" i.v.</t>
  </si>
  <si>
    <t>2"</t>
  </si>
  <si>
    <t>1"</t>
  </si>
  <si>
    <t>Dn20÷50</t>
  </si>
  <si>
    <t>Ø63×7,1mm</t>
  </si>
  <si>
    <t>Ø50×5,6mm</t>
  </si>
  <si>
    <t>Ø40×4,5mm</t>
  </si>
  <si>
    <t>Ø32×3,6mm</t>
  </si>
  <si>
    <t>Ø25×2,8mm</t>
  </si>
  <si>
    <t>Ø20×2,3mm</t>
  </si>
  <si>
    <t>Dn64×9mm</t>
  </si>
  <si>
    <t>Dn54×9mm</t>
  </si>
  <si>
    <t>Dn42×9mm</t>
  </si>
  <si>
    <t>Dn35×9mm</t>
  </si>
  <si>
    <t>Dn28×9mm</t>
  </si>
  <si>
    <t>Dn22×9mm</t>
  </si>
  <si>
    <t>Dn 65</t>
  </si>
  <si>
    <t>Dn 50</t>
  </si>
  <si>
    <t>Dn 40</t>
  </si>
  <si>
    <t>Dn 32</t>
  </si>
  <si>
    <t>Dn 25</t>
  </si>
  <si>
    <t>Dn 20</t>
  </si>
  <si>
    <t>D50</t>
  </si>
  <si>
    <t xml:space="preserve">D32  </t>
  </si>
  <si>
    <t>D32 × ½" × D32</t>
  </si>
  <si>
    <t>½"</t>
  </si>
  <si>
    <t>100×200mm</t>
  </si>
  <si>
    <t>30kg</t>
  </si>
  <si>
    <t xml:space="preserve"> Qn=1,5m³/h</t>
  </si>
  <si>
    <t xml:space="preserve">Ø20 &gt; ½" </t>
  </si>
  <si>
    <t>Dn16÷50</t>
  </si>
  <si>
    <t>Dn54×30mm</t>
  </si>
  <si>
    <t>Dn42×30mm</t>
  </si>
  <si>
    <t>Dn35×30mm</t>
  </si>
  <si>
    <t>Dn28×30mm</t>
  </si>
  <si>
    <t>Dn22×30mm</t>
  </si>
  <si>
    <t>D32</t>
  </si>
  <si>
    <t>D20</t>
  </si>
  <si>
    <t>D20 × ½" × D20</t>
  </si>
  <si>
    <t>Ø20 &gt; ½"</t>
  </si>
  <si>
    <t>100×300mm</t>
  </si>
  <si>
    <t>"U" tipa, L=500mm</t>
  </si>
  <si>
    <t xml:space="preserve">Dn20 </t>
  </si>
  <si>
    <t>d20×¾"</t>
  </si>
  <si>
    <t>d20×½"</t>
  </si>
  <si>
    <t>gab.</t>
  </si>
  <si>
    <t>maisi</t>
  </si>
  <si>
    <t>Dn50</t>
  </si>
  <si>
    <t>Esošā gāzes ievada demontāža</t>
  </si>
  <si>
    <t>Termosarūkošā materiāla uzmava l=700mm;  caurulei</t>
  </si>
  <si>
    <t>Uzmavu krāns gāzei PN1 bar (gali piemetināmi)</t>
  </si>
  <si>
    <t>Izolējošais izjaucams, savienojums Pn10</t>
  </si>
  <si>
    <t>Atloku savienojumssavienojums Pn10</t>
  </si>
  <si>
    <t>Tērauda ievadlīkums PN16, EN10208-1</t>
  </si>
  <si>
    <t xml:space="preserve"> ar trīskāršo PE pretkarozijas pārklājumu EN10285</t>
  </si>
  <si>
    <t>Ø60,3×3.6</t>
  </si>
  <si>
    <t>Tērauda caurule ar polimēra izolāciju EN10285</t>
  </si>
  <si>
    <t>Tērauda caurules ar polimēra izolāciju līkums 3D-90° EN10253-1</t>
  </si>
  <si>
    <t>Dn50&gt;Dn40</t>
  </si>
  <si>
    <t>Tērauda caurules pāreja Pn=4 bar; 
LVS EN 10208-2</t>
  </si>
  <si>
    <t>Dn40</t>
  </si>
  <si>
    <t>Tērauda caurule gar ēkas fasādi; Pn=4 bar; 
LVS EN 10208-2</t>
  </si>
  <si>
    <t>Dn40 līkumi 90o</t>
  </si>
  <si>
    <t>PE aizsargčaula Dn100 ar polipropilēnu un silikonu uz izvada no zemes pie ievada ēkā.</t>
  </si>
  <si>
    <t>Tērauda caurules antikorozijas apstrāde un krāsošana ar eļļas krāsu</t>
  </si>
  <si>
    <t>Indikācijas kabeļu savienojuma nozaruzmava</t>
  </si>
  <si>
    <t>Signālvads S=2×2,5 mm², ar vara dzīslām un izolāciju (Ar izvadu)</t>
  </si>
  <si>
    <t>Mitruma izturīga līmlenta signālkabeļa stiprināšanai</t>
  </si>
  <si>
    <t>Marķējuma lenta ar uzrakstu "Gāze"</t>
  </si>
  <si>
    <t>Smilšu seguma pabērums zem un virs gāzes vada B=100 mm</t>
  </si>
  <si>
    <t xml:space="preserve">Caurumu Ø15÷20mm izurbšana citu komunikāciju  aku vākos </t>
  </si>
  <si>
    <t>vietas</t>
  </si>
  <si>
    <t>Gāzes vadu un iekārtu sazemēšana pēc RD34.12.122-87</t>
  </si>
  <si>
    <t>kompl</t>
  </si>
  <si>
    <t>Metināto šuvju pārbaude 100%</t>
  </si>
  <si>
    <t>Metināto šuvju izolācija</t>
  </si>
  <si>
    <t xml:space="preserve">Zālāja atjaunošanas   </t>
  </si>
  <si>
    <t>Gāzes vada digitālā uzmērīšana un nodošana ekspluatācijā</t>
  </si>
  <si>
    <t>Tērauda aizsargcaurule Dn80, l=0,5m</t>
  </si>
  <si>
    <t>Īscaurule Dn15 ar noslēgtapu kontrolmonometra pielēgšanai (uz gāzes vada Dn50)</t>
  </si>
  <si>
    <t>Gāzes pievienojuma veidgbals, dn50</t>
  </si>
  <si>
    <t>Gāzes apgāde</t>
  </si>
  <si>
    <t>Tāme sastādīta  20__. gada tirgus cenās, pamatojoties uz GA daļas rasējumiem</t>
  </si>
  <si>
    <t>Zibensaizsardzība</t>
  </si>
  <si>
    <t>Tāme sastādīta  20__. gada tirgus cenās, pamatojoties uz ELT daļas rasējumiem</t>
  </si>
  <si>
    <t>Pasīvs zibens uztvērējs Al vai St/Zn, l-1500 mm, ø 16 mm, montāža, uzstādīšana</t>
  </si>
  <si>
    <t>Pasīvs, izolēts (PE), zibens uztvērējs Al vai St/Zn, l-4000 mm, ø 1o mm, montāža, uzstādīšana (neuzstāda, ja antenas nav)</t>
  </si>
  <si>
    <t>Zibens uztvērēja pamatne ar adapteri, uzstādīšana</t>
  </si>
  <si>
    <t xml:space="preserve">Stieple Al, ø 8 mm, </t>
  </si>
  <si>
    <t xml:space="preserve">Stieple Al, ø 10 mm, </t>
  </si>
  <si>
    <t>Stieples Al ø10mm, ievilkšana PE caurulē</t>
  </si>
  <si>
    <t xml:space="preserve">Lenta zinkota tērauda, 30×4,0 mm, </t>
  </si>
  <si>
    <t>PE caurule ø12 mm, montāža zem siltinājuma vai ekvivalents</t>
  </si>
  <si>
    <t xml:space="preserve">Kronšteins stieples montāžai uz jumta </t>
  </si>
  <si>
    <t xml:space="preserve">Kronšteins PE caurules montāžai uz sienas </t>
  </si>
  <si>
    <t>gab*</t>
  </si>
  <si>
    <t xml:space="preserve"> Zemēšanas elektrods ø 20 mm, l-1,5 m, apaļdzelzs</t>
  </si>
  <si>
    <t xml:space="preserve"> Zemējuma izvads ø 16/10 mm, l-1,5 m, apaļdzelzs</t>
  </si>
  <si>
    <t xml:space="preserve"> Kontūra pievienojuma klemme JAB 5</t>
  </si>
  <si>
    <t xml:space="preserve"> Elektrodu uzmava</t>
  </si>
  <si>
    <t xml:space="preserve"> Elektrodu spice</t>
  </si>
  <si>
    <t xml:space="preserve"> Kontūra mērklemme ar kasti</t>
  </si>
  <si>
    <t xml:space="preserve">Savienotāj klemme </t>
  </si>
  <si>
    <t>Savienotāj klemme ar notekreni</t>
  </si>
  <si>
    <t>Savienotāj klemme ar sniega barjeru</t>
  </si>
  <si>
    <t>PE lenta iezīmēšanai</t>
  </si>
  <si>
    <t>Palīgmateriāli, augstāk neminēti</t>
  </si>
  <si>
    <t>Tranšejas rakšana un aizbēršana zemējuma kontūram</t>
  </si>
  <si>
    <t>Elektrodu ø 20 mm, l= 1,5 m iedzīšana zemē</t>
  </si>
  <si>
    <t>Zemāšanas kontūra guldīšana tranšejā, montāža pie elektrodiem</t>
  </si>
  <si>
    <t xml:space="preserve"> Zemējuma kontūra ierīkošana, mērījumi</t>
  </si>
  <si>
    <t xml:space="preserve"> Antikorozijas mastika</t>
  </si>
  <si>
    <t>iepak.</t>
  </si>
  <si>
    <t xml:space="preserve"> Šķērsojums ar inženiertehniskajiem tīkliem</t>
  </si>
  <si>
    <t>kompl*</t>
  </si>
  <si>
    <t>Grunts blietēšana, virskārtas atjaunošana</t>
  </si>
  <si>
    <t>Sistēmas montāža, palaišana</t>
  </si>
  <si>
    <t>Sistēmas nodošana ekspluatācijā</t>
  </si>
  <si>
    <t>Piezīme:</t>
  </si>
  <si>
    <t xml:space="preserve">
• Visiem būvmateriāliem jābūt marķētiem ar CE zīmi. </t>
  </si>
  <si>
    <t>• Siltināšanas un apmešanas darbi veicami saskaņā ar ETAG 004 „Eiropas tehniskā apstiprinājuma pamatnostādne ārējās siltumizolācijas sistēmām un apmetumam</t>
  </si>
  <si>
    <t>Ievērībai!</t>
  </si>
  <si>
    <t>Pretendents ir tiesīgs izmantot tikai Pasūtītāja pievienoto būvizmaksu noteikšanas tāmes veidni.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</si>
</sst>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
    <numFmt numFmtId="166" formatCode="0.0%"/>
    <numFmt numFmtId="167" formatCode="0.000"/>
    <numFmt numFmtId="168" formatCode="0.0"/>
  </numFmts>
  <fonts count="25"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8"/>
      <name val="Arial"/>
      <family val="2"/>
    </font>
    <font>
      <sz val="9"/>
      <color indexed="81"/>
      <name val="Tahoma"/>
      <family val="2"/>
      <charset val="186"/>
    </font>
    <font>
      <b/>
      <sz val="9"/>
      <color indexed="81"/>
      <name val="Tahoma"/>
      <family val="2"/>
      <charset val="186"/>
    </font>
    <font>
      <sz val="8"/>
      <color indexed="8"/>
      <name val="Arial"/>
      <family val="2"/>
      <charset val="186"/>
    </font>
    <font>
      <b/>
      <sz val="8"/>
      <color indexed="8"/>
      <name val="Arial"/>
      <family val="2"/>
      <charset val="186"/>
    </font>
    <font>
      <sz val="8"/>
      <color rgb="FF000000"/>
      <name val="Arial"/>
      <family val="2"/>
      <charset val="186"/>
    </font>
    <font>
      <sz val="8"/>
      <color indexed="10"/>
      <name val="Arial"/>
      <family val="2"/>
      <charset val="186"/>
    </font>
    <font>
      <sz val="8"/>
      <color rgb="FF00B050"/>
      <name val="Arial"/>
      <family val="2"/>
      <charset val="186"/>
    </font>
    <font>
      <sz val="8"/>
      <color rgb="FFFF0000"/>
      <name val="Arial"/>
      <family val="2"/>
      <charset val="186"/>
    </font>
    <font>
      <b/>
      <sz val="8"/>
      <color indexed="10"/>
      <name val="Arial"/>
      <family val="2"/>
      <charset val="186"/>
    </font>
    <font>
      <sz val="10"/>
      <name val="Arial"/>
      <family val="2"/>
      <charset val="1"/>
    </font>
    <font>
      <sz val="8"/>
      <color theme="1"/>
      <name val="Arial"/>
      <family val="2"/>
      <charset val="186"/>
    </font>
    <font>
      <sz val="11"/>
      <color indexed="8"/>
      <name val="Calibri"/>
      <family val="2"/>
      <charset val="186"/>
    </font>
    <font>
      <sz val="8"/>
      <color rgb="FF0070C0"/>
      <name val="Arial"/>
      <family val="2"/>
      <charset val="186"/>
    </font>
    <font>
      <sz val="8"/>
      <name val="Calibri"/>
      <family val="2"/>
      <charset val="186"/>
    </font>
    <font>
      <b/>
      <i/>
      <sz val="8"/>
      <color theme="1"/>
      <name val="Arial"/>
      <family val="2"/>
      <charset val="186"/>
    </font>
    <font>
      <i/>
      <sz val="8"/>
      <color theme="1"/>
      <name val="Arial"/>
      <family val="2"/>
      <charset val="186"/>
    </font>
    <font>
      <b/>
      <i/>
      <sz val="8"/>
      <color rgb="FFFF0000"/>
      <name val="Arial"/>
      <family val="2"/>
      <charset val="186"/>
    </font>
    <font>
      <vertAlign val="superscript"/>
      <sz val="8"/>
      <name val="Arial"/>
      <family val="2"/>
      <charset val="186"/>
    </font>
    <font>
      <b/>
      <i/>
      <sz val="8"/>
      <name val="Arial"/>
      <family val="2"/>
      <charset val="186"/>
    </font>
  </fonts>
  <fills count="6">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0"/>
        <bgColor indexed="64"/>
      </patternFill>
    </fill>
    <fill>
      <patternFill patternType="solid">
        <fgColor indexed="9"/>
        <bgColor indexed="64"/>
      </patternFill>
    </fill>
  </fills>
  <borders count="55">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medium">
        <color indexed="8"/>
      </left>
      <right style="thin">
        <color indexed="8"/>
      </right>
      <top style="thin">
        <color indexed="8"/>
      </top>
      <bottom style="thin">
        <color indexed="8"/>
      </bottom>
      <diagonal/>
    </border>
  </borders>
  <cellStyleXfs count="9">
    <xf numFmtId="0" fontId="0" fillId="0" borderId="0"/>
    <xf numFmtId="0" fontId="3" fillId="0" borderId="0"/>
    <xf numFmtId="0" fontId="3" fillId="0" borderId="0"/>
    <xf numFmtId="0" fontId="4" fillId="0" borderId="0"/>
    <xf numFmtId="0" fontId="3" fillId="0" borderId="0"/>
    <xf numFmtId="0" fontId="15" fillId="0" borderId="0"/>
    <xf numFmtId="0" fontId="4" fillId="0" borderId="0"/>
    <xf numFmtId="0" fontId="17" fillId="0" borderId="0"/>
    <xf numFmtId="0" fontId="15" fillId="0" borderId="0"/>
  </cellStyleXfs>
  <cellXfs count="281">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6" xfId="0" applyFont="1" applyBorder="1"/>
    <xf numFmtId="4" fontId="1" fillId="0" borderId="7" xfId="0" applyNumberFormat="1" applyFont="1" applyBorder="1" applyAlignment="1">
      <alignment horizontal="center" vertical="center"/>
    </xf>
    <xf numFmtId="2" fontId="1" fillId="0" borderId="7" xfId="0" applyNumberFormat="1" applyFont="1" applyBorder="1" applyAlignment="1">
      <alignment horizontal="center" vertical="center"/>
    </xf>
    <xf numFmtId="0" fontId="1" fillId="0" borderId="10" xfId="0" applyFont="1" applyBorder="1"/>
    <xf numFmtId="0" fontId="2" fillId="0" borderId="11" xfId="0" applyFont="1" applyBorder="1" applyAlignment="1">
      <alignment horizontal="right"/>
    </xf>
    <xf numFmtId="2" fontId="2" fillId="0" borderId="12" xfId="0" applyNumberFormat="1" applyFont="1" applyBorder="1" applyAlignment="1">
      <alignment horizontal="center" vertical="center"/>
    </xf>
    <xf numFmtId="0" fontId="2" fillId="0" borderId="0" xfId="0" applyFont="1" applyAlignment="1">
      <alignment horizontal="right"/>
    </xf>
    <xf numFmtId="2" fontId="2" fillId="0" borderId="0" xfId="0" applyNumberFormat="1" applyFont="1" applyAlignment="1">
      <alignment horizontal="center" vertical="center"/>
    </xf>
    <xf numFmtId="2" fontId="1" fillId="0" borderId="14" xfId="0" applyNumberFormat="1"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2" fontId="1" fillId="0" borderId="0" xfId="0" applyNumberFormat="1" applyFont="1"/>
    <xf numFmtId="0" fontId="2" fillId="0" borderId="31" xfId="0" applyFont="1" applyBorder="1" applyAlignment="1">
      <alignment horizontal="center"/>
    </xf>
    <xf numFmtId="0" fontId="1" fillId="0" borderId="0" xfId="0" applyFont="1" applyAlignment="1">
      <alignment vertical="center"/>
    </xf>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165" fontId="1" fillId="0" borderId="5" xfId="0" applyNumberFormat="1" applyFont="1" applyBorder="1" applyAlignment="1">
      <alignment horizontal="center" vertical="center"/>
    </xf>
    <xf numFmtId="0" fontId="1" fillId="0" borderId="29" xfId="0" applyFont="1" applyBorder="1" applyAlignment="1">
      <alignment wrapText="1"/>
    </xf>
    <xf numFmtId="164" fontId="2" fillId="0" borderId="10" xfId="0" applyNumberFormat="1" applyFont="1" applyBorder="1" applyAlignment="1">
      <alignment horizontal="center"/>
    </xf>
    <xf numFmtId="164" fontId="2" fillId="0" borderId="12" xfId="0" applyNumberFormat="1" applyFont="1" applyBorder="1" applyAlignment="1">
      <alignment horizontal="center"/>
    </xf>
    <xf numFmtId="164" fontId="1" fillId="0" borderId="4" xfId="0" applyNumberFormat="1" applyFont="1" applyBorder="1" applyAlignment="1">
      <alignment horizontal="center"/>
    </xf>
    <xf numFmtId="164" fontId="1" fillId="0" borderId="0" xfId="0" applyNumberFormat="1" applyFont="1"/>
    <xf numFmtId="164" fontId="1" fillId="0" borderId="36" xfId="0" applyNumberFormat="1" applyFont="1" applyBorder="1" applyAlignment="1">
      <alignment horizontal="center"/>
    </xf>
    <xf numFmtId="164" fontId="1" fillId="0" borderId="35" xfId="0" applyNumberFormat="1" applyFont="1" applyBorder="1" applyAlignment="1">
      <alignment horizontal="center"/>
    </xf>
    <xf numFmtId="164" fontId="1" fillId="0" borderId="5" xfId="0" applyNumberFormat="1" applyFont="1" applyBorder="1" applyAlignment="1">
      <alignment horizontal="center" vertical="center"/>
    </xf>
    <xf numFmtId="164" fontId="1" fillId="0" borderId="29" xfId="0" applyNumberFormat="1" applyFont="1" applyBorder="1" applyAlignment="1">
      <alignment vertical="top" wrapText="1"/>
    </xf>
    <xf numFmtId="164" fontId="1" fillId="0" borderId="29" xfId="2" applyNumberFormat="1" applyFont="1" applyBorder="1" applyAlignment="1">
      <alignment horizontal="center" vertical="center"/>
    </xf>
    <xf numFmtId="164" fontId="2" fillId="0" borderId="30" xfId="2" applyNumberFormat="1" applyFont="1" applyBorder="1" applyAlignment="1">
      <alignment horizontal="center" vertical="center"/>
    </xf>
    <xf numFmtId="164" fontId="1" fillId="0" borderId="5" xfId="2" applyNumberFormat="1" applyFont="1" applyBorder="1" applyAlignment="1">
      <alignment horizontal="center" vertical="center"/>
    </xf>
    <xf numFmtId="9" fontId="1" fillId="0" borderId="0" xfId="0" applyNumberFormat="1" applyFont="1"/>
    <xf numFmtId="165" fontId="1" fillId="0" borderId="0" xfId="0" applyNumberFormat="1" applyFont="1" applyAlignment="1">
      <alignment vertical="center"/>
    </xf>
    <xf numFmtId="0" fontId="1" fillId="0" borderId="42" xfId="0" applyFont="1" applyBorder="1"/>
    <xf numFmtId="2" fontId="1" fillId="0" borderId="31"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wrapText="1"/>
    </xf>
    <xf numFmtId="164" fontId="1" fillId="0" borderId="43" xfId="0" applyNumberFormat="1" applyFont="1" applyBorder="1" applyAlignment="1">
      <alignment horizontal="center" vertical="center" wrapText="1"/>
    </xf>
    <xf numFmtId="164" fontId="1" fillId="0" borderId="16" xfId="0" quotePrefix="1" applyNumberFormat="1" applyFont="1" applyBorder="1" applyAlignment="1">
      <alignment horizontal="center"/>
    </xf>
    <xf numFmtId="164" fontId="1" fillId="0" borderId="16" xfId="0" applyNumberFormat="1" applyFont="1" applyBorder="1" applyAlignment="1">
      <alignment horizontal="center"/>
    </xf>
    <xf numFmtId="0" fontId="2" fillId="0" borderId="34" xfId="0" applyFont="1" applyBorder="1" applyAlignment="1">
      <alignment horizontal="center" vertical="center" textRotation="90"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164" fontId="1" fillId="0" borderId="45" xfId="0" applyNumberFormat="1" applyFont="1" applyBorder="1" applyAlignment="1">
      <alignment vertical="top" wrapText="1"/>
    </xf>
    <xf numFmtId="164" fontId="2" fillId="0" borderId="45" xfId="0" applyNumberFormat="1" applyFont="1" applyBorder="1" applyAlignment="1">
      <alignment horizontal="center" vertical="center" wrapText="1"/>
    </xf>
    <xf numFmtId="164" fontId="1" fillId="0" borderId="45" xfId="2" applyNumberFormat="1" applyFont="1" applyBorder="1" applyAlignment="1">
      <alignment horizontal="center" vertical="center"/>
    </xf>
    <xf numFmtId="164" fontId="2" fillId="0" borderId="46" xfId="2" applyNumberFormat="1" applyFont="1" applyBorder="1" applyAlignment="1">
      <alignment horizontal="center" vertical="center"/>
    </xf>
    <xf numFmtId="164" fontId="1" fillId="0" borderId="46" xfId="0" applyNumberFormat="1" applyFont="1" applyBorder="1" applyAlignment="1">
      <alignment horizontal="center" vertical="center" wrapText="1"/>
    </xf>
    <xf numFmtId="164" fontId="1" fillId="0" borderId="44" xfId="2" applyNumberFormat="1" applyFont="1" applyBorder="1" applyAlignment="1">
      <alignment horizontal="center" vertical="center"/>
    </xf>
    <xf numFmtId="164" fontId="2" fillId="0" borderId="10" xfId="3" applyNumberFormat="1" applyFont="1" applyBorder="1" applyAlignment="1">
      <alignment horizontal="center" vertical="center"/>
    </xf>
    <xf numFmtId="164" fontId="2" fillId="0" borderId="13" xfId="3" applyNumberFormat="1" applyFont="1" applyBorder="1" applyAlignment="1">
      <alignment horizontal="center" vertical="center"/>
    </xf>
    <xf numFmtId="164" fontId="2" fillId="0" borderId="14" xfId="3" applyNumberFormat="1" applyFont="1" applyBorder="1" applyAlignment="1">
      <alignment horizontal="center" vertical="center"/>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41" xfId="0" applyFont="1" applyBorder="1" applyAlignment="1">
      <alignment wrapText="1"/>
    </xf>
    <xf numFmtId="0" fontId="2" fillId="0" borderId="41" xfId="0" applyFont="1" applyBorder="1" applyAlignment="1">
      <alignment wrapText="1"/>
    </xf>
    <xf numFmtId="0" fontId="2" fillId="0" borderId="39" xfId="0" applyFont="1" applyBorder="1" applyAlignment="1">
      <alignment wrapText="1"/>
    </xf>
    <xf numFmtId="164" fontId="1" fillId="0" borderId="0" xfId="0" applyNumberFormat="1" applyFont="1" applyAlignment="1">
      <alignment horizontal="center" vertical="justify"/>
    </xf>
    <xf numFmtId="1" fontId="1" fillId="0" borderId="5" xfId="0" applyNumberFormat="1" applyFont="1" applyBorder="1" applyAlignment="1">
      <alignment horizontal="center" vertical="center" wrapText="1"/>
    </xf>
    <xf numFmtId="1" fontId="5" fillId="0" borderId="5" xfId="0" applyNumberFormat="1" applyFont="1" applyBorder="1" applyAlignment="1">
      <alignment horizontal="center" vertical="center"/>
    </xf>
    <xf numFmtId="0" fontId="5" fillId="0" borderId="6" xfId="1" applyFont="1" applyBorder="1" applyAlignment="1">
      <alignment wrapText="1"/>
    </xf>
    <xf numFmtId="1" fontId="1" fillId="0" borderId="5" xfId="0" applyNumberFormat="1" applyFont="1" applyBorder="1" applyAlignment="1">
      <alignment horizontal="center" vertical="center"/>
    </xf>
    <xf numFmtId="1" fontId="1" fillId="0" borderId="32" xfId="0" applyNumberFormat="1" applyFont="1" applyBorder="1" applyAlignment="1">
      <alignment horizontal="center" vertical="center"/>
    </xf>
    <xf numFmtId="0" fontId="1" fillId="0" borderId="0" xfId="0" applyFont="1" applyAlignment="1">
      <alignment horizontal="center"/>
    </xf>
    <xf numFmtId="0" fontId="1" fillId="0" borderId="0" xfId="0" applyFont="1" applyAlignment="1">
      <alignment vertical="justify"/>
    </xf>
    <xf numFmtId="9" fontId="1" fillId="0" borderId="40" xfId="0" applyNumberFormat="1" applyFont="1" applyBorder="1" applyAlignment="1"/>
    <xf numFmtId="9" fontId="1" fillId="0" borderId="0" xfId="0" applyNumberFormat="1" applyFont="1" applyAlignment="1"/>
    <xf numFmtId="9" fontId="1" fillId="0" borderId="0" xfId="0" applyNumberFormat="1" applyFont="1" applyAlignment="1">
      <alignment horizontal="right"/>
    </xf>
    <xf numFmtId="14" fontId="1" fillId="0" borderId="0" xfId="0" applyNumberFormat="1" applyFont="1" applyAlignment="1">
      <alignment horizontal="right"/>
    </xf>
    <xf numFmtId="14" fontId="1" fillId="0" borderId="0" xfId="0" applyNumberFormat="1" applyFont="1" applyAlignment="1"/>
    <xf numFmtId="165" fontId="1" fillId="0" borderId="1" xfId="0" applyNumberFormat="1" applyFont="1" applyBorder="1" applyAlignment="1"/>
    <xf numFmtId="1" fontId="1" fillId="0" borderId="0" xfId="0" applyNumberFormat="1" applyFont="1" applyAlignment="1"/>
    <xf numFmtId="0" fontId="2" fillId="0" borderId="32" xfId="0" applyFont="1" applyBorder="1" applyAlignment="1">
      <alignment horizontal="right"/>
    </xf>
    <xf numFmtId="0" fontId="8" fillId="0" borderId="0" xfId="4" applyFont="1" applyAlignment="1">
      <alignment vertical="center"/>
    </xf>
    <xf numFmtId="0" fontId="8" fillId="0" borderId="0" xfId="4" applyFont="1" applyAlignment="1">
      <alignment horizontal="center" vertical="center"/>
    </xf>
    <xf numFmtId="0" fontId="11" fillId="0" borderId="0" xfId="4" applyFont="1" applyAlignment="1">
      <alignment horizontal="center" vertical="center"/>
    </xf>
    <xf numFmtId="0" fontId="8" fillId="0" borderId="0" xfId="4" applyFont="1" applyAlignment="1">
      <alignment horizontal="right" vertical="center"/>
    </xf>
    <xf numFmtId="0" fontId="12" fillId="0" borderId="0" xfId="4" applyFont="1" applyAlignment="1">
      <alignment horizontal="center" vertical="center"/>
    </xf>
    <xf numFmtId="0" fontId="13" fillId="0" borderId="0" xfId="4" applyFont="1" applyAlignment="1">
      <alignment horizontal="center" vertical="center"/>
    </xf>
    <xf numFmtId="0" fontId="8" fillId="0" borderId="0" xfId="4" applyFont="1" applyAlignment="1">
      <alignment horizontal="center" vertical="center" wrapText="1"/>
    </xf>
    <xf numFmtId="0" fontId="1" fillId="0" borderId="0" xfId="4" applyFont="1" applyAlignment="1">
      <alignment horizontal="left" vertical="center"/>
    </xf>
    <xf numFmtId="0" fontId="8" fillId="2" borderId="0" xfId="4" applyFont="1" applyFill="1" applyAlignment="1">
      <alignment horizontal="right" vertical="center"/>
    </xf>
    <xf numFmtId="0" fontId="12" fillId="2" borderId="0" xfId="4" applyFont="1" applyFill="1" applyAlignment="1">
      <alignment horizontal="center" vertical="center"/>
    </xf>
    <xf numFmtId="0" fontId="11" fillId="2" borderId="0" xfId="4" applyFont="1" applyFill="1" applyAlignment="1">
      <alignment horizontal="center" vertical="center"/>
    </xf>
    <xf numFmtId="0" fontId="8" fillId="2" borderId="0" xfId="4" applyFont="1" applyFill="1" applyAlignment="1">
      <alignment horizontal="center" vertical="center"/>
    </xf>
    <xf numFmtId="0" fontId="8" fillId="2" borderId="0" xfId="4" applyFont="1" applyFill="1" applyAlignment="1">
      <alignment horizontal="center" vertical="center" wrapText="1"/>
    </xf>
    <xf numFmtId="0" fontId="1" fillId="2" borderId="0" xfId="4" applyFont="1" applyFill="1" applyAlignment="1">
      <alignment horizontal="left" vertical="center"/>
    </xf>
    <xf numFmtId="1" fontId="8" fillId="0" borderId="0" xfId="4" applyNumberFormat="1" applyFont="1" applyAlignment="1">
      <alignment horizontal="center" vertical="center"/>
    </xf>
    <xf numFmtId="1" fontId="9" fillId="0" borderId="0" xfId="4" applyNumberFormat="1" applyFont="1" applyAlignment="1">
      <alignment horizontal="center" vertical="center"/>
    </xf>
    <xf numFmtId="0" fontId="14" fillId="0" borderId="0" xfId="4" applyFont="1" applyAlignment="1">
      <alignment horizontal="center" vertical="center"/>
    </xf>
    <xf numFmtId="0" fontId="8" fillId="0" borderId="47" xfId="4" applyFont="1" applyBorder="1" applyAlignment="1">
      <alignment horizontal="center" vertical="center"/>
    </xf>
    <xf numFmtId="0" fontId="1" fillId="0" borderId="0" xfId="4" applyFont="1"/>
    <xf numFmtId="0" fontId="8" fillId="0" borderId="29" xfId="4" applyFont="1" applyBorder="1" applyAlignment="1">
      <alignment horizontal="center" vertical="center"/>
    </xf>
    <xf numFmtId="0" fontId="9" fillId="0" borderId="29" xfId="4" applyFont="1" applyBorder="1" applyAlignment="1">
      <alignment horizontal="center" vertical="center"/>
    </xf>
    <xf numFmtId="0" fontId="8" fillId="0" borderId="29" xfId="4" applyFont="1" applyBorder="1" applyAlignment="1">
      <alignment vertical="center" wrapText="1"/>
    </xf>
    <xf numFmtId="0" fontId="8" fillId="3" borderId="29" xfId="4" applyFont="1" applyFill="1" applyBorder="1" applyAlignment="1">
      <alignment horizontal="center" vertical="center"/>
    </xf>
    <xf numFmtId="0" fontId="8" fillId="3" borderId="29" xfId="4" applyFont="1" applyFill="1" applyBorder="1" applyAlignment="1">
      <alignment vertical="center" wrapText="1"/>
    </xf>
    <xf numFmtId="0" fontId="1" fillId="3" borderId="29" xfId="4" applyFont="1" applyFill="1" applyBorder="1" applyAlignment="1">
      <alignment horizontal="center" vertical="center"/>
    </xf>
    <xf numFmtId="0" fontId="13" fillId="0" borderId="29" xfId="4" applyFont="1" applyBorder="1" applyAlignment="1">
      <alignment horizontal="center" vertical="center"/>
    </xf>
    <xf numFmtId="0" fontId="1" fillId="0" borderId="0" xfId="4" applyFont="1" applyAlignment="1">
      <alignment horizontal="center" vertical="center"/>
    </xf>
    <xf numFmtId="0" fontId="1" fillId="0" borderId="29" xfId="5" applyFont="1" applyBorder="1" applyAlignment="1">
      <alignment horizontal="center" vertical="center" wrapText="1"/>
    </xf>
    <xf numFmtId="0" fontId="1" fillId="4" borderId="29" xfId="5" applyFont="1" applyFill="1" applyBorder="1" applyAlignment="1">
      <alignment horizontal="center" vertical="center" wrapText="1"/>
    </xf>
    <xf numFmtId="0" fontId="16" fillId="0" borderId="29" xfId="4" applyFont="1" applyBorder="1" applyAlignment="1">
      <alignment horizontal="center"/>
    </xf>
    <xf numFmtId="0" fontId="2" fillId="0" borderId="29" xfId="6" applyFont="1" applyBorder="1" applyAlignment="1">
      <alignment horizontal="center"/>
    </xf>
    <xf numFmtId="0" fontId="1" fillId="0" borderId="29" xfId="6" applyFont="1" applyBorder="1" applyAlignment="1">
      <alignment horizontal="center"/>
    </xf>
    <xf numFmtId="1" fontId="1" fillId="4" borderId="29" xfId="6" applyNumberFormat="1" applyFont="1" applyFill="1" applyBorder="1" applyAlignment="1">
      <alignment horizontal="center"/>
    </xf>
    <xf numFmtId="167" fontId="1" fillId="5" borderId="29" xfId="7" applyNumberFormat="1" applyFont="1" applyFill="1" applyBorder="1" applyAlignment="1">
      <alignment horizontal="center" vertical="center" wrapText="1"/>
    </xf>
    <xf numFmtId="2" fontId="1" fillId="5" borderId="29" xfId="7" applyNumberFormat="1" applyFont="1" applyFill="1" applyBorder="1" applyAlignment="1">
      <alignment horizontal="center" vertical="center" wrapText="1"/>
    </xf>
    <xf numFmtId="0" fontId="1" fillId="0" borderId="29" xfId="6" applyFont="1" applyBorder="1"/>
    <xf numFmtId="0" fontId="11" fillId="0" borderId="29" xfId="4" applyFont="1" applyBorder="1" applyAlignment="1">
      <alignment horizontal="center" vertical="center"/>
    </xf>
    <xf numFmtId="1" fontId="18" fillId="5" borderId="29" xfId="7" applyNumberFormat="1" applyFont="1" applyFill="1" applyBorder="1" applyAlignment="1">
      <alignment horizontal="center" vertical="center" wrapText="1"/>
    </xf>
    <xf numFmtId="168" fontId="1" fillId="5" borderId="29" xfId="7" applyNumberFormat="1" applyFont="1" applyFill="1" applyBorder="1" applyAlignment="1">
      <alignment horizontal="center" vertical="center" wrapText="1"/>
    </xf>
    <xf numFmtId="0" fontId="1" fillId="0" borderId="29" xfId="6" applyFont="1" applyBorder="1" applyAlignment="1">
      <alignment horizontal="left"/>
    </xf>
    <xf numFmtId="0" fontId="3" fillId="0" borderId="29" xfId="4" applyBorder="1"/>
    <xf numFmtId="0" fontId="16" fillId="4" borderId="29" xfId="4" applyFont="1" applyFill="1" applyBorder="1" applyAlignment="1">
      <alignment horizontal="center"/>
    </xf>
    <xf numFmtId="2" fontId="9" fillId="0" borderId="29" xfId="4" applyNumberFormat="1" applyFont="1" applyBorder="1" applyAlignment="1">
      <alignment horizontal="center" vertical="center" wrapText="1"/>
    </xf>
    <xf numFmtId="2" fontId="9" fillId="0" borderId="29" xfId="4" applyNumberFormat="1" applyFont="1" applyBorder="1" applyAlignment="1">
      <alignment horizontal="center" vertical="center"/>
    </xf>
    <xf numFmtId="0" fontId="20" fillId="0" borderId="29" xfId="4" applyFont="1" applyBorder="1" applyAlignment="1">
      <alignment horizontal="center"/>
    </xf>
    <xf numFmtId="0" fontId="22" fillId="0" borderId="29" xfId="4" applyFont="1" applyBorder="1" applyAlignment="1">
      <alignment horizontal="center"/>
    </xf>
    <xf numFmtId="0" fontId="16" fillId="0" borderId="6" xfId="4" applyFont="1" applyBorder="1" applyAlignment="1">
      <alignment horizontal="center"/>
    </xf>
    <xf numFmtId="0" fontId="16" fillId="0" borderId="29" xfId="4" applyFont="1" applyBorder="1" applyAlignment="1">
      <alignment horizontal="left" wrapText="1"/>
    </xf>
    <xf numFmtId="0" fontId="1" fillId="5" borderId="29" xfId="4" applyFont="1" applyFill="1" applyBorder="1"/>
    <xf numFmtId="0" fontId="1" fillId="0" borderId="29" xfId="4" applyFont="1" applyBorder="1" applyAlignment="1">
      <alignment horizontal="center"/>
    </xf>
    <xf numFmtId="1" fontId="1" fillId="5" borderId="29" xfId="4" applyNumberFormat="1" applyFont="1" applyFill="1" applyBorder="1" applyAlignment="1">
      <alignment horizontal="center"/>
    </xf>
    <xf numFmtId="2" fontId="16" fillId="0" borderId="29" xfId="4" applyNumberFormat="1" applyFont="1" applyBorder="1" applyAlignment="1">
      <alignment horizontal="center"/>
    </xf>
    <xf numFmtId="2" fontId="1" fillId="5" borderId="29" xfId="4" applyNumberFormat="1" applyFont="1" applyFill="1" applyBorder="1" applyAlignment="1">
      <alignment horizontal="center"/>
    </xf>
    <xf numFmtId="167" fontId="16" fillId="0" borderId="29" xfId="4" applyNumberFormat="1" applyFont="1" applyBorder="1" applyAlignment="1">
      <alignment horizontal="center"/>
    </xf>
    <xf numFmtId="0" fontId="16" fillId="0" borderId="29" xfId="4" applyFont="1" applyBorder="1"/>
    <xf numFmtId="0" fontId="1" fillId="0" borderId="49" xfId="0" applyFont="1" applyBorder="1" applyAlignment="1">
      <alignment horizontal="center" vertical="center" wrapText="1"/>
    </xf>
    <xf numFmtId="49" fontId="1" fillId="0" borderId="50" xfId="5" applyNumberFormat="1" applyFont="1" applyBorder="1" applyAlignment="1">
      <alignment horizontal="center" vertical="center" wrapText="1"/>
    </xf>
    <xf numFmtId="0" fontId="1" fillId="0" borderId="50" xfId="0" applyFont="1" applyBorder="1" applyAlignment="1">
      <alignment horizontal="left" vertical="center" wrapText="1"/>
    </xf>
    <xf numFmtId="0" fontId="1" fillId="0" borderId="50" xfId="0" applyFont="1" applyBorder="1" applyAlignment="1">
      <alignment horizontal="center" vertical="center" wrapText="1"/>
    </xf>
    <xf numFmtId="168" fontId="1" fillId="3" borderId="50" xfId="0" applyNumberFormat="1" applyFont="1" applyFill="1" applyBorder="1" applyAlignment="1">
      <alignment horizontal="center" vertical="center" wrapText="1"/>
    </xf>
    <xf numFmtId="49" fontId="1" fillId="0" borderId="49" xfId="5" applyNumberFormat="1" applyFont="1" applyBorder="1" applyAlignment="1">
      <alignment horizontal="center" vertical="center" wrapText="1"/>
    </xf>
    <xf numFmtId="0" fontId="1" fillId="0" borderId="49" xfId="0" applyFont="1" applyBorder="1" applyAlignment="1">
      <alignment horizontal="left" vertical="center" wrapText="1"/>
    </xf>
    <xf numFmtId="168" fontId="1" fillId="3" borderId="49" xfId="5" applyNumberFormat="1" applyFont="1" applyFill="1" applyBorder="1" applyAlignment="1">
      <alignment horizontal="center" vertical="center" wrapText="1"/>
    </xf>
    <xf numFmtId="168" fontId="1" fillId="3" borderId="49" xfId="0" applyNumberFormat="1" applyFont="1" applyFill="1" applyBorder="1" applyAlignment="1">
      <alignment horizontal="center" vertical="center" wrapText="1"/>
    </xf>
    <xf numFmtId="0" fontId="1" fillId="0" borderId="51" xfId="0" applyFont="1" applyBorder="1" applyAlignment="1">
      <alignment horizontal="center" vertical="center" wrapText="1"/>
    </xf>
    <xf numFmtId="168" fontId="1" fillId="0" borderId="49" xfId="0" applyNumberFormat="1" applyFont="1" applyBorder="1" applyAlignment="1">
      <alignment horizontal="center" vertical="center" wrapText="1"/>
    </xf>
    <xf numFmtId="0" fontId="1" fillId="0" borderId="0" xfId="8" applyFont="1" applyAlignment="1">
      <alignment horizontal="left" vertical="center" wrapText="1"/>
    </xf>
    <xf numFmtId="0" fontId="1" fillId="0" borderId="51" xfId="8" applyFont="1" applyBorder="1" applyAlignment="1">
      <alignment horizontal="center" vertical="center" wrapText="1"/>
    </xf>
    <xf numFmtId="168" fontId="1" fillId="0" borderId="49" xfId="8" applyNumberFormat="1" applyFont="1" applyBorder="1" applyAlignment="1">
      <alignment horizontal="center" vertical="center" wrapText="1"/>
    </xf>
    <xf numFmtId="0" fontId="2" fillId="0" borderId="49" xfId="0" applyFont="1" applyBorder="1" applyAlignment="1">
      <alignment horizontal="left" vertical="center" wrapText="1"/>
    </xf>
    <xf numFmtId="0" fontId="1" fillId="0" borderId="49" xfId="0" applyFont="1" applyBorder="1" applyAlignment="1">
      <alignment horizontal="center" vertical="center"/>
    </xf>
    <xf numFmtId="168" fontId="2" fillId="0" borderId="49" xfId="0" applyNumberFormat="1" applyFont="1" applyBorder="1" applyAlignment="1">
      <alignment horizontal="center" vertical="center"/>
    </xf>
    <xf numFmtId="168" fontId="1" fillId="0" borderId="49" xfId="0" applyNumberFormat="1" applyFont="1" applyBorder="1" applyAlignment="1">
      <alignment horizontal="center" vertical="center"/>
    </xf>
    <xf numFmtId="0" fontId="1" fillId="3" borderId="49" xfId="0" applyFont="1" applyFill="1" applyBorder="1" applyAlignment="1">
      <alignment horizontal="left" vertical="center" wrapText="1"/>
    </xf>
    <xf numFmtId="0" fontId="1" fillId="3" borderId="49" xfId="0" applyFont="1" applyFill="1" applyBorder="1" applyAlignment="1">
      <alignment horizontal="center" vertical="center"/>
    </xf>
    <xf numFmtId="168" fontId="1" fillId="3" borderId="49" xfId="0" applyNumberFormat="1" applyFont="1" applyFill="1" applyBorder="1" applyAlignment="1">
      <alignment horizontal="center" vertical="center"/>
    </xf>
    <xf numFmtId="0" fontId="1" fillId="3" borderId="49" xfId="0" applyFont="1" applyFill="1" applyBorder="1" applyAlignment="1">
      <alignment horizontal="center" vertical="center" wrapText="1"/>
    </xf>
    <xf numFmtId="2" fontId="1" fillId="3" borderId="49" xfId="0" applyNumberFormat="1" applyFont="1" applyFill="1" applyBorder="1" applyAlignment="1">
      <alignment horizontal="center" vertical="center" wrapText="1"/>
    </xf>
    <xf numFmtId="0" fontId="1" fillId="3" borderId="49" xfId="5" applyFont="1" applyFill="1" applyBorder="1" applyAlignment="1">
      <alignment horizontal="left" vertical="center" wrapText="1"/>
    </xf>
    <xf numFmtId="0" fontId="1" fillId="3" borderId="51" xfId="5" applyFont="1" applyFill="1" applyBorder="1" applyAlignment="1">
      <alignment horizontal="center" vertical="center" wrapText="1"/>
    </xf>
    <xf numFmtId="0" fontId="1" fillId="3" borderId="49" xfId="5" applyFont="1" applyFill="1" applyBorder="1" applyAlignment="1">
      <alignment horizontal="center" vertical="center" wrapText="1"/>
    </xf>
    <xf numFmtId="0" fontId="2" fillId="3" borderId="49" xfId="5" applyFont="1" applyFill="1" applyBorder="1" applyAlignment="1">
      <alignment horizontal="left" vertical="center" wrapText="1"/>
    </xf>
    <xf numFmtId="0" fontId="1" fillId="3" borderId="51" xfId="8" applyFont="1" applyFill="1" applyBorder="1" applyAlignment="1">
      <alignment horizontal="center" vertical="center"/>
    </xf>
    <xf numFmtId="168" fontId="2" fillId="3" borderId="49" xfId="5" applyNumberFormat="1" applyFont="1" applyFill="1" applyBorder="1" applyAlignment="1">
      <alignment horizontal="center" vertical="center"/>
    </xf>
    <xf numFmtId="0" fontId="1" fillId="0" borderId="49" xfId="5" applyFont="1" applyBorder="1" applyAlignment="1">
      <alignment horizontal="center" vertical="center" wrapText="1"/>
    </xf>
    <xf numFmtId="2" fontId="1" fillId="3" borderId="49" xfId="5" applyNumberFormat="1" applyFont="1" applyFill="1" applyBorder="1" applyAlignment="1">
      <alignment horizontal="center" vertical="center" wrapText="1"/>
    </xf>
    <xf numFmtId="168" fontId="1" fillId="3" borderId="49" xfId="5" applyNumberFormat="1" applyFont="1" applyFill="1" applyBorder="1" applyAlignment="1">
      <alignment horizontal="center" vertical="center"/>
    </xf>
    <xf numFmtId="0" fontId="1" fillId="0" borderId="49" xfId="8" applyFont="1" applyBorder="1" applyAlignment="1">
      <alignment horizontal="center" vertical="center" wrapText="1"/>
    </xf>
    <xf numFmtId="0" fontId="1" fillId="0" borderId="52" xfId="0" applyFont="1" applyBorder="1" applyAlignment="1">
      <alignment horizontal="left" vertical="center" wrapText="1"/>
    </xf>
    <xf numFmtId="2" fontId="1" fillId="0" borderId="49" xfId="0" applyNumberFormat="1" applyFont="1" applyBorder="1" applyAlignment="1">
      <alignment horizontal="center" vertical="center" wrapText="1"/>
    </xf>
    <xf numFmtId="0" fontId="1" fillId="0" borderId="49" xfId="5" applyFont="1" applyBorder="1" applyAlignment="1">
      <alignment horizontal="left" vertical="center" wrapText="1"/>
    </xf>
    <xf numFmtId="2" fontId="1" fillId="0" borderId="49" xfId="5" applyNumberFormat="1" applyFont="1" applyBorder="1" applyAlignment="1">
      <alignment horizontal="center" vertical="center" wrapText="1"/>
    </xf>
    <xf numFmtId="1" fontId="1" fillId="0" borderId="49" xfId="5" applyNumberFormat="1" applyFont="1" applyBorder="1" applyAlignment="1">
      <alignment horizontal="center" vertical="center" wrapText="1"/>
    </xf>
    <xf numFmtId="0" fontId="1" fillId="0" borderId="53" xfId="8" applyFont="1" applyBorder="1" applyAlignment="1">
      <alignment horizontal="left" vertical="center" wrapText="1"/>
    </xf>
    <xf numFmtId="0" fontId="1" fillId="0" borderId="54" xfId="5" applyFont="1" applyBorder="1" applyAlignment="1">
      <alignment horizontal="center" vertical="center" wrapText="1"/>
    </xf>
    <xf numFmtId="1" fontId="1" fillId="0" borderId="49" xfId="8" applyNumberFormat="1" applyFont="1" applyBorder="1" applyAlignment="1">
      <alignment horizontal="center" vertical="center" wrapText="1"/>
    </xf>
    <xf numFmtId="0" fontId="1" fillId="4" borderId="49" xfId="5" applyFont="1" applyFill="1" applyBorder="1" applyAlignment="1">
      <alignment horizontal="center" vertical="center" wrapText="1"/>
    </xf>
    <xf numFmtId="0" fontId="24" fillId="4" borderId="49" xfId="5" applyFont="1" applyFill="1" applyBorder="1" applyAlignment="1">
      <alignment vertical="center" wrapText="1"/>
    </xf>
    <xf numFmtId="2" fontId="1" fillId="4" borderId="49" xfId="5" applyNumberFormat="1" applyFont="1" applyFill="1" applyBorder="1" applyAlignment="1">
      <alignment horizontal="center" vertical="center" wrapText="1"/>
    </xf>
    <xf numFmtId="49" fontId="1" fillId="4" borderId="49" xfId="5" applyNumberFormat="1" applyFont="1" applyFill="1" applyBorder="1" applyAlignment="1">
      <alignment horizontal="center" vertical="center" wrapText="1"/>
    </xf>
    <xf numFmtId="0" fontId="1" fillId="0" borderId="29" xfId="6" applyFont="1" applyBorder="1" applyAlignment="1">
      <alignment vertical="center" wrapText="1"/>
    </xf>
    <xf numFmtId="0" fontId="1" fillId="0" borderId="29" xfId="6" applyFont="1" applyBorder="1" applyAlignment="1">
      <alignment horizontal="center" vertical="center"/>
    </xf>
    <xf numFmtId="168" fontId="1" fillId="0" borderId="29" xfId="0" applyNumberFormat="1" applyFont="1" applyBorder="1" applyAlignment="1">
      <alignment horizontal="center" vertical="center"/>
    </xf>
    <xf numFmtId="0" fontId="1" fillId="0" borderId="29" xfId="6" applyFont="1" applyBorder="1" applyAlignment="1">
      <alignment horizontal="left" vertical="center" wrapText="1"/>
    </xf>
    <xf numFmtId="0" fontId="1" fillId="0" borderId="29" xfId="0" applyFont="1" applyBorder="1" applyAlignment="1">
      <alignment horizontal="center" vertical="center"/>
    </xf>
    <xf numFmtId="0" fontId="1" fillId="4" borderId="49" xfId="5" applyFont="1" applyFill="1" applyBorder="1" applyAlignment="1">
      <alignment vertical="center" wrapText="1"/>
    </xf>
    <xf numFmtId="0" fontId="2" fillId="0" borderId="0" xfId="7" applyFont="1" applyAlignment="1">
      <alignment vertical="center"/>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0" xfId="0" applyFont="1" applyAlignment="1">
      <alignment horizontal="right" vertical="justify"/>
    </xf>
    <xf numFmtId="164" fontId="2" fillId="0" borderId="41" xfId="0" applyNumberFormat="1" applyFont="1" applyBorder="1" applyAlignment="1">
      <alignment horizontal="left"/>
    </xf>
    <xf numFmtId="0" fontId="2" fillId="0" borderId="0" xfId="0" applyFont="1" applyAlignment="1">
      <alignment horizontal="center"/>
    </xf>
    <xf numFmtId="0" fontId="1" fillId="0" borderId="15" xfId="0" applyFont="1" applyBorder="1" applyAlignment="1">
      <alignment horizontal="center" vertical="top"/>
    </xf>
    <xf numFmtId="164" fontId="2" fillId="0" borderId="39" xfId="0" applyNumberFormat="1" applyFont="1" applyBorder="1" applyAlignment="1">
      <alignment horizontal="left"/>
    </xf>
    <xf numFmtId="0" fontId="1" fillId="0" borderId="0" xfId="0" applyFont="1" applyAlignment="1">
      <alignment horizontal="center" vertical="justify"/>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right"/>
    </xf>
    <xf numFmtId="164" fontId="1" fillId="0" borderId="39" xfId="0" applyNumberFormat="1" applyFont="1" applyBorder="1" applyAlignment="1">
      <alignment horizontal="center"/>
    </xf>
    <xf numFmtId="164" fontId="1" fillId="0" borderId="29" xfId="0" applyNumberFormat="1" applyFont="1" applyBorder="1" applyAlignment="1">
      <alignment horizontal="left" vertical="top" wrapText="1"/>
    </xf>
    <xf numFmtId="164" fontId="1" fillId="0" borderId="30" xfId="0" applyNumberFormat="1" applyFont="1" applyBorder="1" applyAlignment="1">
      <alignment horizontal="left" vertical="top" wrapText="1"/>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164" fontId="1" fillId="0" borderId="21" xfId="0" applyNumberFormat="1" applyFont="1" applyBorder="1" applyAlignment="1">
      <alignment horizontal="left" vertical="top" wrapText="1"/>
    </xf>
    <xf numFmtId="164" fontId="1" fillId="0" borderId="22" xfId="0" applyNumberFormat="1" applyFont="1" applyBorder="1" applyAlignment="1">
      <alignment horizontal="left" vertical="top" wrapText="1"/>
    </xf>
    <xf numFmtId="0" fontId="2" fillId="0" borderId="37" xfId="0" applyFont="1" applyBorder="1" applyAlignment="1">
      <alignment horizontal="right"/>
    </xf>
    <xf numFmtId="0" fontId="2" fillId="0" borderId="38" xfId="0" applyFont="1" applyBorder="1" applyAlignment="1">
      <alignment horizontal="right"/>
    </xf>
    <xf numFmtId="0" fontId="2" fillId="0" borderId="2"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1" fillId="0" borderId="5"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2" fillId="0" borderId="5" xfId="0" applyFont="1" applyBorder="1" applyAlignment="1">
      <alignment horizontal="right"/>
    </xf>
    <xf numFmtId="0" fontId="2" fillId="0" borderId="29" xfId="0" applyFont="1" applyBorder="1" applyAlignment="1">
      <alignment horizontal="right"/>
    </xf>
    <xf numFmtId="0" fontId="2" fillId="0" borderId="30"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0" fontId="2" fillId="0" borderId="34" xfId="0" applyFont="1" applyBorder="1" applyAlignment="1">
      <alignment horizontal="right"/>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0" xfId="0" applyNumberFormat="1" applyFont="1" applyAlignment="1">
      <alignment horizontal="right" vertical="center"/>
    </xf>
    <xf numFmtId="0" fontId="1" fillId="0" borderId="32"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33" xfId="0" applyFont="1" applyBorder="1" applyAlignment="1">
      <alignment horizontal="center" vertical="center"/>
    </xf>
    <xf numFmtId="0" fontId="1" fillId="0" borderId="21" xfId="0" applyFont="1" applyBorder="1" applyAlignment="1">
      <alignment horizontal="center" vertical="center" textRotation="90"/>
    </xf>
    <xf numFmtId="0" fontId="1" fillId="0" borderId="33" xfId="0" applyFont="1" applyBorder="1" applyAlignment="1">
      <alignment horizontal="center" vertical="center" textRotation="90"/>
    </xf>
    <xf numFmtId="164" fontId="1" fillId="0" borderId="0" xfId="0" applyNumberFormat="1" applyFont="1" applyAlignment="1">
      <alignment horizontal="center" vertical="center"/>
    </xf>
    <xf numFmtId="165" fontId="1" fillId="0" borderId="39" xfId="0" applyNumberFormat="1" applyFont="1" applyBorder="1" applyAlignment="1">
      <alignment horizontal="left" wrapText="1"/>
    </xf>
    <xf numFmtId="0" fontId="1" fillId="0" borderId="22" xfId="0" applyFont="1" applyBorder="1" applyAlignment="1">
      <alignment horizontal="center" vertical="center" textRotation="90" wrapText="1"/>
    </xf>
    <xf numFmtId="0" fontId="1" fillId="0" borderId="34" xfId="0" applyFont="1" applyBorder="1" applyAlignment="1">
      <alignment horizontal="center" vertical="center" textRotation="90" wrapText="1"/>
    </xf>
    <xf numFmtId="165" fontId="1" fillId="0" borderId="1" xfId="0" applyNumberFormat="1" applyFont="1" applyBorder="1" applyAlignment="1">
      <alignment wrapText="1"/>
    </xf>
    <xf numFmtId="0" fontId="2" fillId="0" borderId="10" xfId="3" applyFont="1" applyBorder="1" applyAlignment="1">
      <alignment horizontal="right" wrapText="1"/>
    </xf>
    <xf numFmtId="0" fontId="2" fillId="0" borderId="13" xfId="3" applyFont="1" applyBorder="1" applyAlignment="1">
      <alignment horizontal="right" wrapText="1"/>
    </xf>
    <xf numFmtId="0" fontId="2" fillId="0" borderId="14" xfId="3" applyFont="1" applyBorder="1" applyAlignment="1">
      <alignment horizontal="right" wrapText="1"/>
    </xf>
    <xf numFmtId="0" fontId="10" fillId="0" borderId="29" xfId="4" applyFont="1" applyBorder="1" applyAlignment="1">
      <alignment horizontal="center" vertical="center" wrapText="1"/>
    </xf>
    <xf numFmtId="0" fontId="10" fillId="0" borderId="30" xfId="4" applyFont="1" applyBorder="1" applyAlignment="1">
      <alignment horizontal="center" vertical="center" wrapText="1"/>
    </xf>
    <xf numFmtId="0" fontId="20" fillId="0" borderId="6" xfId="4" applyFont="1" applyBorder="1" applyAlignment="1">
      <alignment horizontal="center"/>
    </xf>
    <xf numFmtId="0" fontId="21" fillId="0" borderId="48" xfId="4" applyFont="1" applyBorder="1" applyAlignment="1">
      <alignment horizontal="center"/>
    </xf>
    <xf numFmtId="0" fontId="8" fillId="0" borderId="0" xfId="4" applyFont="1" applyAlignment="1">
      <alignment horizontal="center" vertical="center"/>
    </xf>
    <xf numFmtId="0" fontId="9" fillId="0" borderId="0" xfId="4" applyFont="1" applyAlignment="1">
      <alignment horizontal="center" vertical="center"/>
    </xf>
    <xf numFmtId="0" fontId="8" fillId="0" borderId="0" xfId="4" applyFont="1" applyAlignment="1">
      <alignment horizontal="right" vertical="center"/>
    </xf>
    <xf numFmtId="0" fontId="2" fillId="0" borderId="0" xfId="0" applyFont="1"/>
  </cellXfs>
  <cellStyles count="9">
    <cellStyle name="Normal 2" xfId="2" xr:uid="{7728D04F-492C-44E8-B42B-2D52765FDA4E}"/>
    <cellStyle name="Normal 2 2" xfId="7" xr:uid="{1CFD75E2-DEE0-4BA8-826F-6655873235E7}"/>
    <cellStyle name="Normal 3" xfId="6" xr:uid="{DBD927FF-9A25-4E60-96C9-097BC0700E74}"/>
    <cellStyle name="Normal_DA" xfId="8" xr:uid="{39C5595D-8A57-424D-91E7-1EB2E96A7647}"/>
    <cellStyle name="Parasts" xfId="0" builtinId="0"/>
    <cellStyle name="Parasts 2" xfId="4" xr:uid="{E1179625-F497-48F0-ADCB-3090542FD165}"/>
    <cellStyle name="Style 1" xfId="5" xr:uid="{B68FDA96-9413-41EF-9A31-2AA85B928C22}"/>
    <cellStyle name="Обычный_33. OZOLNIEKU NOVADA DOME_OZO SKOLA_TELPU, GAITENU, KAPNU TELPU REMONTS_TAME_VADIMS_2011_02_25_melnraksts" xfId="1" xr:uid="{27B8B69A-03D4-40B4-A3C8-7514A8074FD9}"/>
    <cellStyle name="Обычный_saulkrasti_tame" xfId="3" xr:uid="{EF826793-B516-42BF-A9FE-745B5EE737D9}"/>
  </cellStyles>
  <dxfs count="233">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31430-5C93-4B79-A831-5D55A3D25B3D}">
  <sheetPr codeName="Sheet1"/>
  <dimension ref="A2:C39"/>
  <sheetViews>
    <sheetView tabSelected="1" workbookViewId="0">
      <selection activeCell="B42" sqref="B42"/>
    </sheetView>
  </sheetViews>
  <sheetFormatPr defaultRowHeight="11.25" x14ac:dyDescent="0.2"/>
  <cols>
    <col min="1" max="1" width="16.85546875" style="1" customWidth="1"/>
    <col min="2" max="2" width="43.42578125" style="1" customWidth="1"/>
    <col min="3" max="3" width="22.42578125" style="1" customWidth="1"/>
    <col min="4" max="210" width="9.140625" style="1"/>
    <col min="211" max="211" width="1.42578125" style="1" customWidth="1"/>
    <col min="212" max="212" width="2.140625" style="1" customWidth="1"/>
    <col min="213" max="213" width="16.85546875" style="1" customWidth="1"/>
    <col min="214" max="214" width="43.42578125" style="1" customWidth="1"/>
    <col min="215" max="215" width="22.42578125" style="1" customWidth="1"/>
    <col min="216" max="216" width="9.140625" style="1"/>
    <col min="217" max="217" width="13.85546875" style="1" bestFit="1" customWidth="1"/>
    <col min="218" max="466" width="9.140625" style="1"/>
    <col min="467" max="467" width="1.42578125" style="1" customWidth="1"/>
    <col min="468" max="468" width="2.140625" style="1" customWidth="1"/>
    <col min="469" max="469" width="16.85546875" style="1" customWidth="1"/>
    <col min="470" max="470" width="43.42578125" style="1" customWidth="1"/>
    <col min="471" max="471" width="22.42578125" style="1" customWidth="1"/>
    <col min="472" max="472" width="9.140625" style="1"/>
    <col min="473" max="473" width="13.85546875" style="1" bestFit="1" customWidth="1"/>
    <col min="474" max="722" width="9.140625" style="1"/>
    <col min="723" max="723" width="1.42578125" style="1" customWidth="1"/>
    <col min="724" max="724" width="2.140625" style="1" customWidth="1"/>
    <col min="725" max="725" width="16.85546875" style="1" customWidth="1"/>
    <col min="726" max="726" width="43.42578125" style="1" customWidth="1"/>
    <col min="727" max="727" width="22.42578125" style="1" customWidth="1"/>
    <col min="728" max="728" width="9.140625" style="1"/>
    <col min="729" max="729" width="13.85546875" style="1" bestFit="1" customWidth="1"/>
    <col min="730" max="978" width="9.140625" style="1"/>
    <col min="979" max="979" width="1.42578125" style="1" customWidth="1"/>
    <col min="980" max="980" width="2.140625" style="1" customWidth="1"/>
    <col min="981" max="981" width="16.85546875" style="1" customWidth="1"/>
    <col min="982" max="982" width="43.42578125" style="1" customWidth="1"/>
    <col min="983" max="983" width="22.42578125" style="1" customWidth="1"/>
    <col min="984" max="984" width="9.140625" style="1"/>
    <col min="985" max="985" width="13.85546875" style="1" bestFit="1" customWidth="1"/>
    <col min="986" max="1234" width="9.140625" style="1"/>
    <col min="1235" max="1235" width="1.42578125" style="1" customWidth="1"/>
    <col min="1236" max="1236" width="2.140625" style="1" customWidth="1"/>
    <col min="1237" max="1237" width="16.85546875" style="1" customWidth="1"/>
    <col min="1238" max="1238" width="43.42578125" style="1" customWidth="1"/>
    <col min="1239" max="1239" width="22.42578125" style="1" customWidth="1"/>
    <col min="1240" max="1240" width="9.140625" style="1"/>
    <col min="1241" max="1241" width="13.85546875" style="1" bestFit="1" customWidth="1"/>
    <col min="1242" max="1490" width="9.140625" style="1"/>
    <col min="1491" max="1491" width="1.42578125" style="1" customWidth="1"/>
    <col min="1492" max="1492" width="2.140625" style="1" customWidth="1"/>
    <col min="1493" max="1493" width="16.85546875" style="1" customWidth="1"/>
    <col min="1494" max="1494" width="43.42578125" style="1" customWidth="1"/>
    <col min="1495" max="1495" width="22.42578125" style="1" customWidth="1"/>
    <col min="1496" max="1496" width="9.140625" style="1"/>
    <col min="1497" max="1497" width="13.85546875" style="1" bestFit="1" customWidth="1"/>
    <col min="1498" max="1746" width="9.140625" style="1"/>
    <col min="1747" max="1747" width="1.42578125" style="1" customWidth="1"/>
    <col min="1748" max="1748" width="2.140625" style="1" customWidth="1"/>
    <col min="1749" max="1749" width="16.85546875" style="1" customWidth="1"/>
    <col min="1750" max="1750" width="43.42578125" style="1" customWidth="1"/>
    <col min="1751" max="1751" width="22.42578125" style="1" customWidth="1"/>
    <col min="1752" max="1752" width="9.140625" style="1"/>
    <col min="1753" max="1753" width="13.85546875" style="1" bestFit="1" customWidth="1"/>
    <col min="1754" max="2002" width="9.140625" style="1"/>
    <col min="2003" max="2003" width="1.42578125" style="1" customWidth="1"/>
    <col min="2004" max="2004" width="2.140625" style="1" customWidth="1"/>
    <col min="2005" max="2005" width="16.85546875" style="1" customWidth="1"/>
    <col min="2006" max="2006" width="43.42578125" style="1" customWidth="1"/>
    <col min="2007" max="2007" width="22.42578125" style="1" customWidth="1"/>
    <col min="2008" max="2008" width="9.140625" style="1"/>
    <col min="2009" max="2009" width="13.85546875" style="1" bestFit="1" customWidth="1"/>
    <col min="2010" max="2258" width="9.140625" style="1"/>
    <col min="2259" max="2259" width="1.42578125" style="1" customWidth="1"/>
    <col min="2260" max="2260" width="2.140625" style="1" customWidth="1"/>
    <col min="2261" max="2261" width="16.85546875" style="1" customWidth="1"/>
    <col min="2262" max="2262" width="43.42578125" style="1" customWidth="1"/>
    <col min="2263" max="2263" width="22.42578125" style="1" customWidth="1"/>
    <col min="2264" max="2264" width="9.140625" style="1"/>
    <col min="2265" max="2265" width="13.85546875" style="1" bestFit="1" customWidth="1"/>
    <col min="2266" max="2514" width="9.140625" style="1"/>
    <col min="2515" max="2515" width="1.42578125" style="1" customWidth="1"/>
    <col min="2516" max="2516" width="2.140625" style="1" customWidth="1"/>
    <col min="2517" max="2517" width="16.85546875" style="1" customWidth="1"/>
    <col min="2518" max="2518" width="43.42578125" style="1" customWidth="1"/>
    <col min="2519" max="2519" width="22.42578125" style="1" customWidth="1"/>
    <col min="2520" max="2520" width="9.140625" style="1"/>
    <col min="2521" max="2521" width="13.85546875" style="1" bestFit="1" customWidth="1"/>
    <col min="2522" max="2770" width="9.140625" style="1"/>
    <col min="2771" max="2771" width="1.42578125" style="1" customWidth="1"/>
    <col min="2772" max="2772" width="2.140625" style="1" customWidth="1"/>
    <col min="2773" max="2773" width="16.85546875" style="1" customWidth="1"/>
    <col min="2774" max="2774" width="43.42578125" style="1" customWidth="1"/>
    <col min="2775" max="2775" width="22.42578125" style="1" customWidth="1"/>
    <col min="2776" max="2776" width="9.140625" style="1"/>
    <col min="2777" max="2777" width="13.85546875" style="1" bestFit="1" customWidth="1"/>
    <col min="2778" max="3026" width="9.140625" style="1"/>
    <col min="3027" max="3027" width="1.42578125" style="1" customWidth="1"/>
    <col min="3028" max="3028" width="2.140625" style="1" customWidth="1"/>
    <col min="3029" max="3029" width="16.85546875" style="1" customWidth="1"/>
    <col min="3030" max="3030" width="43.42578125" style="1" customWidth="1"/>
    <col min="3031" max="3031" width="22.42578125" style="1" customWidth="1"/>
    <col min="3032" max="3032" width="9.140625" style="1"/>
    <col min="3033" max="3033" width="13.85546875" style="1" bestFit="1" customWidth="1"/>
    <col min="3034" max="3282" width="9.140625" style="1"/>
    <col min="3283" max="3283" width="1.42578125" style="1" customWidth="1"/>
    <col min="3284" max="3284" width="2.140625" style="1" customWidth="1"/>
    <col min="3285" max="3285" width="16.85546875" style="1" customWidth="1"/>
    <col min="3286" max="3286" width="43.42578125" style="1" customWidth="1"/>
    <col min="3287" max="3287" width="22.42578125" style="1" customWidth="1"/>
    <col min="3288" max="3288" width="9.140625" style="1"/>
    <col min="3289" max="3289" width="13.85546875" style="1" bestFit="1" customWidth="1"/>
    <col min="3290" max="3538" width="9.140625" style="1"/>
    <col min="3539" max="3539" width="1.42578125" style="1" customWidth="1"/>
    <col min="3540" max="3540" width="2.140625" style="1" customWidth="1"/>
    <col min="3541" max="3541" width="16.85546875" style="1" customWidth="1"/>
    <col min="3542" max="3542" width="43.42578125" style="1" customWidth="1"/>
    <col min="3543" max="3543" width="22.42578125" style="1" customWidth="1"/>
    <col min="3544" max="3544" width="9.140625" style="1"/>
    <col min="3545" max="3545" width="13.85546875" style="1" bestFit="1" customWidth="1"/>
    <col min="3546" max="3794" width="9.140625" style="1"/>
    <col min="3795" max="3795" width="1.42578125" style="1" customWidth="1"/>
    <col min="3796" max="3796" width="2.140625" style="1" customWidth="1"/>
    <col min="3797" max="3797" width="16.85546875" style="1" customWidth="1"/>
    <col min="3798" max="3798" width="43.42578125" style="1" customWidth="1"/>
    <col min="3799" max="3799" width="22.42578125" style="1" customWidth="1"/>
    <col min="3800" max="3800" width="9.140625" style="1"/>
    <col min="3801" max="3801" width="13.85546875" style="1" bestFit="1" customWidth="1"/>
    <col min="3802" max="4050" width="9.140625" style="1"/>
    <col min="4051" max="4051" width="1.42578125" style="1" customWidth="1"/>
    <col min="4052" max="4052" width="2.140625" style="1" customWidth="1"/>
    <col min="4053" max="4053" width="16.85546875" style="1" customWidth="1"/>
    <col min="4054" max="4054" width="43.42578125" style="1" customWidth="1"/>
    <col min="4055" max="4055" width="22.42578125" style="1" customWidth="1"/>
    <col min="4056" max="4056" width="9.140625" style="1"/>
    <col min="4057" max="4057" width="13.85546875" style="1" bestFit="1" customWidth="1"/>
    <col min="4058" max="4306" width="9.140625" style="1"/>
    <col min="4307" max="4307" width="1.42578125" style="1" customWidth="1"/>
    <col min="4308" max="4308" width="2.140625" style="1" customWidth="1"/>
    <col min="4309" max="4309" width="16.85546875" style="1" customWidth="1"/>
    <col min="4310" max="4310" width="43.42578125" style="1" customWidth="1"/>
    <col min="4311" max="4311" width="22.42578125" style="1" customWidth="1"/>
    <col min="4312" max="4312" width="9.140625" style="1"/>
    <col min="4313" max="4313" width="13.85546875" style="1" bestFit="1" customWidth="1"/>
    <col min="4314" max="4562" width="9.140625" style="1"/>
    <col min="4563" max="4563" width="1.42578125" style="1" customWidth="1"/>
    <col min="4564" max="4564" width="2.140625" style="1" customWidth="1"/>
    <col min="4565" max="4565" width="16.85546875" style="1" customWidth="1"/>
    <col min="4566" max="4566" width="43.42578125" style="1" customWidth="1"/>
    <col min="4567" max="4567" width="22.42578125" style="1" customWidth="1"/>
    <col min="4568" max="4568" width="9.140625" style="1"/>
    <col min="4569" max="4569" width="13.85546875" style="1" bestFit="1" customWidth="1"/>
    <col min="4570" max="4818" width="9.140625" style="1"/>
    <col min="4819" max="4819" width="1.42578125" style="1" customWidth="1"/>
    <col min="4820" max="4820" width="2.140625" style="1" customWidth="1"/>
    <col min="4821" max="4821" width="16.85546875" style="1" customWidth="1"/>
    <col min="4822" max="4822" width="43.42578125" style="1" customWidth="1"/>
    <col min="4823" max="4823" width="22.42578125" style="1" customWidth="1"/>
    <col min="4824" max="4824" width="9.140625" style="1"/>
    <col min="4825" max="4825" width="13.85546875" style="1" bestFit="1" customWidth="1"/>
    <col min="4826" max="5074" width="9.140625" style="1"/>
    <col min="5075" max="5075" width="1.42578125" style="1" customWidth="1"/>
    <col min="5076" max="5076" width="2.140625" style="1" customWidth="1"/>
    <col min="5077" max="5077" width="16.85546875" style="1" customWidth="1"/>
    <col min="5078" max="5078" width="43.42578125" style="1" customWidth="1"/>
    <col min="5079" max="5079" width="22.42578125" style="1" customWidth="1"/>
    <col min="5080" max="5080" width="9.140625" style="1"/>
    <col min="5081" max="5081" width="13.85546875" style="1" bestFit="1" customWidth="1"/>
    <col min="5082" max="5330" width="9.140625" style="1"/>
    <col min="5331" max="5331" width="1.42578125" style="1" customWidth="1"/>
    <col min="5332" max="5332" width="2.140625" style="1" customWidth="1"/>
    <col min="5333" max="5333" width="16.85546875" style="1" customWidth="1"/>
    <col min="5334" max="5334" width="43.42578125" style="1" customWidth="1"/>
    <col min="5335" max="5335" width="22.42578125" style="1" customWidth="1"/>
    <col min="5336" max="5336" width="9.140625" style="1"/>
    <col min="5337" max="5337" width="13.85546875" style="1" bestFit="1" customWidth="1"/>
    <col min="5338" max="5586" width="9.140625" style="1"/>
    <col min="5587" max="5587" width="1.42578125" style="1" customWidth="1"/>
    <col min="5588" max="5588" width="2.140625" style="1" customWidth="1"/>
    <col min="5589" max="5589" width="16.85546875" style="1" customWidth="1"/>
    <col min="5590" max="5590" width="43.42578125" style="1" customWidth="1"/>
    <col min="5591" max="5591" width="22.42578125" style="1" customWidth="1"/>
    <col min="5592" max="5592" width="9.140625" style="1"/>
    <col min="5593" max="5593" width="13.85546875" style="1" bestFit="1" customWidth="1"/>
    <col min="5594" max="5842" width="9.140625" style="1"/>
    <col min="5843" max="5843" width="1.42578125" style="1" customWidth="1"/>
    <col min="5844" max="5844" width="2.140625" style="1" customWidth="1"/>
    <col min="5845" max="5845" width="16.85546875" style="1" customWidth="1"/>
    <col min="5846" max="5846" width="43.42578125" style="1" customWidth="1"/>
    <col min="5847" max="5847" width="22.42578125" style="1" customWidth="1"/>
    <col min="5848" max="5848" width="9.140625" style="1"/>
    <col min="5849" max="5849" width="13.85546875" style="1" bestFit="1" customWidth="1"/>
    <col min="5850" max="6098" width="9.140625" style="1"/>
    <col min="6099" max="6099" width="1.42578125" style="1" customWidth="1"/>
    <col min="6100" max="6100" width="2.140625" style="1" customWidth="1"/>
    <col min="6101" max="6101" width="16.85546875" style="1" customWidth="1"/>
    <col min="6102" max="6102" width="43.42578125" style="1" customWidth="1"/>
    <col min="6103" max="6103" width="22.42578125" style="1" customWidth="1"/>
    <col min="6104" max="6104" width="9.140625" style="1"/>
    <col min="6105" max="6105" width="13.85546875" style="1" bestFit="1" customWidth="1"/>
    <col min="6106" max="6354" width="9.140625" style="1"/>
    <col min="6355" max="6355" width="1.42578125" style="1" customWidth="1"/>
    <col min="6356" max="6356" width="2.140625" style="1" customWidth="1"/>
    <col min="6357" max="6357" width="16.85546875" style="1" customWidth="1"/>
    <col min="6358" max="6358" width="43.42578125" style="1" customWidth="1"/>
    <col min="6359" max="6359" width="22.42578125" style="1" customWidth="1"/>
    <col min="6360" max="6360" width="9.140625" style="1"/>
    <col min="6361" max="6361" width="13.85546875" style="1" bestFit="1" customWidth="1"/>
    <col min="6362" max="6610" width="9.140625" style="1"/>
    <col min="6611" max="6611" width="1.42578125" style="1" customWidth="1"/>
    <col min="6612" max="6612" width="2.140625" style="1" customWidth="1"/>
    <col min="6613" max="6613" width="16.85546875" style="1" customWidth="1"/>
    <col min="6614" max="6614" width="43.42578125" style="1" customWidth="1"/>
    <col min="6615" max="6615" width="22.42578125" style="1" customWidth="1"/>
    <col min="6616" max="6616" width="9.140625" style="1"/>
    <col min="6617" max="6617" width="13.85546875" style="1" bestFit="1" customWidth="1"/>
    <col min="6618" max="6866" width="9.140625" style="1"/>
    <col min="6867" max="6867" width="1.42578125" style="1" customWidth="1"/>
    <col min="6868" max="6868" width="2.140625" style="1" customWidth="1"/>
    <col min="6869" max="6869" width="16.85546875" style="1" customWidth="1"/>
    <col min="6870" max="6870" width="43.42578125" style="1" customWidth="1"/>
    <col min="6871" max="6871" width="22.42578125" style="1" customWidth="1"/>
    <col min="6872" max="6872" width="9.140625" style="1"/>
    <col min="6873" max="6873" width="13.85546875" style="1" bestFit="1" customWidth="1"/>
    <col min="6874" max="7122" width="9.140625" style="1"/>
    <col min="7123" max="7123" width="1.42578125" style="1" customWidth="1"/>
    <col min="7124" max="7124" width="2.140625" style="1" customWidth="1"/>
    <col min="7125" max="7125" width="16.85546875" style="1" customWidth="1"/>
    <col min="7126" max="7126" width="43.42578125" style="1" customWidth="1"/>
    <col min="7127" max="7127" width="22.42578125" style="1" customWidth="1"/>
    <col min="7128" max="7128" width="9.140625" style="1"/>
    <col min="7129" max="7129" width="13.85546875" style="1" bestFit="1" customWidth="1"/>
    <col min="7130" max="7378" width="9.140625" style="1"/>
    <col min="7379" max="7379" width="1.42578125" style="1" customWidth="1"/>
    <col min="7380" max="7380" width="2.140625" style="1" customWidth="1"/>
    <col min="7381" max="7381" width="16.85546875" style="1" customWidth="1"/>
    <col min="7382" max="7382" width="43.42578125" style="1" customWidth="1"/>
    <col min="7383" max="7383" width="22.42578125" style="1" customWidth="1"/>
    <col min="7384" max="7384" width="9.140625" style="1"/>
    <col min="7385" max="7385" width="13.85546875" style="1" bestFit="1" customWidth="1"/>
    <col min="7386" max="7634" width="9.140625" style="1"/>
    <col min="7635" max="7635" width="1.42578125" style="1" customWidth="1"/>
    <col min="7636" max="7636" width="2.140625" style="1" customWidth="1"/>
    <col min="7637" max="7637" width="16.85546875" style="1" customWidth="1"/>
    <col min="7638" max="7638" width="43.42578125" style="1" customWidth="1"/>
    <col min="7639" max="7639" width="22.42578125" style="1" customWidth="1"/>
    <col min="7640" max="7640" width="9.140625" style="1"/>
    <col min="7641" max="7641" width="13.85546875" style="1" bestFit="1" customWidth="1"/>
    <col min="7642" max="7890" width="9.140625" style="1"/>
    <col min="7891" max="7891" width="1.42578125" style="1" customWidth="1"/>
    <col min="7892" max="7892" width="2.140625" style="1" customWidth="1"/>
    <col min="7893" max="7893" width="16.85546875" style="1" customWidth="1"/>
    <col min="7894" max="7894" width="43.42578125" style="1" customWidth="1"/>
    <col min="7895" max="7895" width="22.42578125" style="1" customWidth="1"/>
    <col min="7896" max="7896" width="9.140625" style="1"/>
    <col min="7897" max="7897" width="13.85546875" style="1" bestFit="1" customWidth="1"/>
    <col min="7898" max="8146" width="9.140625" style="1"/>
    <col min="8147" max="8147" width="1.42578125" style="1" customWidth="1"/>
    <col min="8148" max="8148" width="2.140625" style="1" customWidth="1"/>
    <col min="8149" max="8149" width="16.85546875" style="1" customWidth="1"/>
    <col min="8150" max="8150" width="43.42578125" style="1" customWidth="1"/>
    <col min="8151" max="8151" width="22.42578125" style="1" customWidth="1"/>
    <col min="8152" max="8152" width="9.140625" style="1"/>
    <col min="8153" max="8153" width="13.85546875" style="1" bestFit="1" customWidth="1"/>
    <col min="8154" max="8402" width="9.140625" style="1"/>
    <col min="8403" max="8403" width="1.42578125" style="1" customWidth="1"/>
    <col min="8404" max="8404" width="2.140625" style="1" customWidth="1"/>
    <col min="8405" max="8405" width="16.85546875" style="1" customWidth="1"/>
    <col min="8406" max="8406" width="43.42578125" style="1" customWidth="1"/>
    <col min="8407" max="8407" width="22.42578125" style="1" customWidth="1"/>
    <col min="8408" max="8408" width="9.140625" style="1"/>
    <col min="8409" max="8409" width="13.85546875" style="1" bestFit="1" customWidth="1"/>
    <col min="8410" max="8658" width="9.140625" style="1"/>
    <col min="8659" max="8659" width="1.42578125" style="1" customWidth="1"/>
    <col min="8660" max="8660" width="2.140625" style="1" customWidth="1"/>
    <col min="8661" max="8661" width="16.85546875" style="1" customWidth="1"/>
    <col min="8662" max="8662" width="43.42578125" style="1" customWidth="1"/>
    <col min="8663" max="8663" width="22.42578125" style="1" customWidth="1"/>
    <col min="8664" max="8664" width="9.140625" style="1"/>
    <col min="8665" max="8665" width="13.85546875" style="1" bestFit="1" customWidth="1"/>
    <col min="8666" max="8914" width="9.140625" style="1"/>
    <col min="8915" max="8915" width="1.42578125" style="1" customWidth="1"/>
    <col min="8916" max="8916" width="2.140625" style="1" customWidth="1"/>
    <col min="8917" max="8917" width="16.85546875" style="1" customWidth="1"/>
    <col min="8918" max="8918" width="43.42578125" style="1" customWidth="1"/>
    <col min="8919" max="8919" width="22.42578125" style="1" customWidth="1"/>
    <col min="8920" max="8920" width="9.140625" style="1"/>
    <col min="8921" max="8921" width="13.85546875" style="1" bestFit="1" customWidth="1"/>
    <col min="8922" max="9170" width="9.140625" style="1"/>
    <col min="9171" max="9171" width="1.42578125" style="1" customWidth="1"/>
    <col min="9172" max="9172" width="2.140625" style="1" customWidth="1"/>
    <col min="9173" max="9173" width="16.85546875" style="1" customWidth="1"/>
    <col min="9174" max="9174" width="43.42578125" style="1" customWidth="1"/>
    <col min="9175" max="9175" width="22.42578125" style="1" customWidth="1"/>
    <col min="9176" max="9176" width="9.140625" style="1"/>
    <col min="9177" max="9177" width="13.85546875" style="1" bestFit="1" customWidth="1"/>
    <col min="9178" max="9426" width="9.140625" style="1"/>
    <col min="9427" max="9427" width="1.42578125" style="1" customWidth="1"/>
    <col min="9428" max="9428" width="2.140625" style="1" customWidth="1"/>
    <col min="9429" max="9429" width="16.85546875" style="1" customWidth="1"/>
    <col min="9430" max="9430" width="43.42578125" style="1" customWidth="1"/>
    <col min="9431" max="9431" width="22.42578125" style="1" customWidth="1"/>
    <col min="9432" max="9432" width="9.140625" style="1"/>
    <col min="9433" max="9433" width="13.85546875" style="1" bestFit="1" customWidth="1"/>
    <col min="9434" max="9682" width="9.140625" style="1"/>
    <col min="9683" max="9683" width="1.42578125" style="1" customWidth="1"/>
    <col min="9684" max="9684" width="2.140625" style="1" customWidth="1"/>
    <col min="9685" max="9685" width="16.85546875" style="1" customWidth="1"/>
    <col min="9686" max="9686" width="43.42578125" style="1" customWidth="1"/>
    <col min="9687" max="9687" width="22.42578125" style="1" customWidth="1"/>
    <col min="9688" max="9688" width="9.140625" style="1"/>
    <col min="9689" max="9689" width="13.85546875" style="1" bestFit="1" customWidth="1"/>
    <col min="9690" max="9938" width="9.140625" style="1"/>
    <col min="9939" max="9939" width="1.42578125" style="1" customWidth="1"/>
    <col min="9940" max="9940" width="2.140625" style="1" customWidth="1"/>
    <col min="9941" max="9941" width="16.85546875" style="1" customWidth="1"/>
    <col min="9942" max="9942" width="43.42578125" style="1" customWidth="1"/>
    <col min="9943" max="9943" width="22.42578125" style="1" customWidth="1"/>
    <col min="9944" max="9944" width="9.140625" style="1"/>
    <col min="9945" max="9945" width="13.85546875" style="1" bestFit="1" customWidth="1"/>
    <col min="9946" max="10194" width="9.140625" style="1"/>
    <col min="10195" max="10195" width="1.42578125" style="1" customWidth="1"/>
    <col min="10196" max="10196" width="2.140625" style="1" customWidth="1"/>
    <col min="10197" max="10197" width="16.85546875" style="1" customWidth="1"/>
    <col min="10198" max="10198" width="43.42578125" style="1" customWidth="1"/>
    <col min="10199" max="10199" width="22.42578125" style="1" customWidth="1"/>
    <col min="10200" max="10200" width="9.140625" style="1"/>
    <col min="10201" max="10201" width="13.85546875" style="1" bestFit="1" customWidth="1"/>
    <col min="10202" max="10450" width="9.140625" style="1"/>
    <col min="10451" max="10451" width="1.42578125" style="1" customWidth="1"/>
    <col min="10452" max="10452" width="2.140625" style="1" customWidth="1"/>
    <col min="10453" max="10453" width="16.85546875" style="1" customWidth="1"/>
    <col min="10454" max="10454" width="43.42578125" style="1" customWidth="1"/>
    <col min="10455" max="10455" width="22.42578125" style="1" customWidth="1"/>
    <col min="10456" max="10456" width="9.140625" style="1"/>
    <col min="10457" max="10457" width="13.85546875" style="1" bestFit="1" customWidth="1"/>
    <col min="10458" max="10706" width="9.140625" style="1"/>
    <col min="10707" max="10707" width="1.42578125" style="1" customWidth="1"/>
    <col min="10708" max="10708" width="2.140625" style="1" customWidth="1"/>
    <col min="10709" max="10709" width="16.85546875" style="1" customWidth="1"/>
    <col min="10710" max="10710" width="43.42578125" style="1" customWidth="1"/>
    <col min="10711" max="10711" width="22.42578125" style="1" customWidth="1"/>
    <col min="10712" max="10712" width="9.140625" style="1"/>
    <col min="10713" max="10713" width="13.85546875" style="1" bestFit="1" customWidth="1"/>
    <col min="10714" max="10962" width="9.140625" style="1"/>
    <col min="10963" max="10963" width="1.42578125" style="1" customWidth="1"/>
    <col min="10964" max="10964" width="2.140625" style="1" customWidth="1"/>
    <col min="10965" max="10965" width="16.85546875" style="1" customWidth="1"/>
    <col min="10966" max="10966" width="43.42578125" style="1" customWidth="1"/>
    <col min="10967" max="10967" width="22.42578125" style="1" customWidth="1"/>
    <col min="10968" max="10968" width="9.140625" style="1"/>
    <col min="10969" max="10969" width="13.85546875" style="1" bestFit="1" customWidth="1"/>
    <col min="10970" max="11218" width="9.140625" style="1"/>
    <col min="11219" max="11219" width="1.42578125" style="1" customWidth="1"/>
    <col min="11220" max="11220" width="2.140625" style="1" customWidth="1"/>
    <col min="11221" max="11221" width="16.85546875" style="1" customWidth="1"/>
    <col min="11222" max="11222" width="43.42578125" style="1" customWidth="1"/>
    <col min="11223" max="11223" width="22.42578125" style="1" customWidth="1"/>
    <col min="11224" max="11224" width="9.140625" style="1"/>
    <col min="11225" max="11225" width="13.85546875" style="1" bestFit="1" customWidth="1"/>
    <col min="11226" max="11474" width="9.140625" style="1"/>
    <col min="11475" max="11475" width="1.42578125" style="1" customWidth="1"/>
    <col min="11476" max="11476" width="2.140625" style="1" customWidth="1"/>
    <col min="11477" max="11477" width="16.85546875" style="1" customWidth="1"/>
    <col min="11478" max="11478" width="43.42578125" style="1" customWidth="1"/>
    <col min="11479" max="11479" width="22.42578125" style="1" customWidth="1"/>
    <col min="11480" max="11480" width="9.140625" style="1"/>
    <col min="11481" max="11481" width="13.85546875" style="1" bestFit="1" customWidth="1"/>
    <col min="11482" max="11730" width="9.140625" style="1"/>
    <col min="11731" max="11731" width="1.42578125" style="1" customWidth="1"/>
    <col min="11732" max="11732" width="2.140625" style="1" customWidth="1"/>
    <col min="11733" max="11733" width="16.85546875" style="1" customWidth="1"/>
    <col min="11734" max="11734" width="43.42578125" style="1" customWidth="1"/>
    <col min="11735" max="11735" width="22.42578125" style="1" customWidth="1"/>
    <col min="11736" max="11736" width="9.140625" style="1"/>
    <col min="11737" max="11737" width="13.85546875" style="1" bestFit="1" customWidth="1"/>
    <col min="11738" max="11986" width="9.140625" style="1"/>
    <col min="11987" max="11987" width="1.42578125" style="1" customWidth="1"/>
    <col min="11988" max="11988" width="2.140625" style="1" customWidth="1"/>
    <col min="11989" max="11989" width="16.85546875" style="1" customWidth="1"/>
    <col min="11990" max="11990" width="43.42578125" style="1" customWidth="1"/>
    <col min="11991" max="11991" width="22.42578125" style="1" customWidth="1"/>
    <col min="11992" max="11992" width="9.140625" style="1"/>
    <col min="11993" max="11993" width="13.85546875" style="1" bestFit="1" customWidth="1"/>
    <col min="11994" max="12242" width="9.140625" style="1"/>
    <col min="12243" max="12243" width="1.42578125" style="1" customWidth="1"/>
    <col min="12244" max="12244" width="2.140625" style="1" customWidth="1"/>
    <col min="12245" max="12245" width="16.85546875" style="1" customWidth="1"/>
    <col min="12246" max="12246" width="43.42578125" style="1" customWidth="1"/>
    <col min="12247" max="12247" width="22.42578125" style="1" customWidth="1"/>
    <col min="12248" max="12248" width="9.140625" style="1"/>
    <col min="12249" max="12249" width="13.85546875" style="1" bestFit="1" customWidth="1"/>
    <col min="12250" max="12498" width="9.140625" style="1"/>
    <col min="12499" max="12499" width="1.42578125" style="1" customWidth="1"/>
    <col min="12500" max="12500" width="2.140625" style="1" customWidth="1"/>
    <col min="12501" max="12501" width="16.85546875" style="1" customWidth="1"/>
    <col min="12502" max="12502" width="43.42578125" style="1" customWidth="1"/>
    <col min="12503" max="12503" width="22.42578125" style="1" customWidth="1"/>
    <col min="12504" max="12504" width="9.140625" style="1"/>
    <col min="12505" max="12505" width="13.85546875" style="1" bestFit="1" customWidth="1"/>
    <col min="12506" max="12754" width="9.140625" style="1"/>
    <col min="12755" max="12755" width="1.42578125" style="1" customWidth="1"/>
    <col min="12756" max="12756" width="2.140625" style="1" customWidth="1"/>
    <col min="12757" max="12757" width="16.85546875" style="1" customWidth="1"/>
    <col min="12758" max="12758" width="43.42578125" style="1" customWidth="1"/>
    <col min="12759" max="12759" width="22.42578125" style="1" customWidth="1"/>
    <col min="12760" max="12760" width="9.140625" style="1"/>
    <col min="12761" max="12761" width="13.85546875" style="1" bestFit="1" customWidth="1"/>
    <col min="12762" max="13010" width="9.140625" style="1"/>
    <col min="13011" max="13011" width="1.42578125" style="1" customWidth="1"/>
    <col min="13012" max="13012" width="2.140625" style="1" customWidth="1"/>
    <col min="13013" max="13013" width="16.85546875" style="1" customWidth="1"/>
    <col min="13014" max="13014" width="43.42578125" style="1" customWidth="1"/>
    <col min="13015" max="13015" width="22.42578125" style="1" customWidth="1"/>
    <col min="13016" max="13016" width="9.140625" style="1"/>
    <col min="13017" max="13017" width="13.85546875" style="1" bestFit="1" customWidth="1"/>
    <col min="13018" max="13266" width="9.140625" style="1"/>
    <col min="13267" max="13267" width="1.42578125" style="1" customWidth="1"/>
    <col min="13268" max="13268" width="2.140625" style="1" customWidth="1"/>
    <col min="13269" max="13269" width="16.85546875" style="1" customWidth="1"/>
    <col min="13270" max="13270" width="43.42578125" style="1" customWidth="1"/>
    <col min="13271" max="13271" width="22.42578125" style="1" customWidth="1"/>
    <col min="13272" max="13272" width="9.140625" style="1"/>
    <col min="13273" max="13273" width="13.85546875" style="1" bestFit="1" customWidth="1"/>
    <col min="13274" max="13522" width="9.140625" style="1"/>
    <col min="13523" max="13523" width="1.42578125" style="1" customWidth="1"/>
    <col min="13524" max="13524" width="2.140625" style="1" customWidth="1"/>
    <col min="13525" max="13525" width="16.85546875" style="1" customWidth="1"/>
    <col min="13526" max="13526" width="43.42578125" style="1" customWidth="1"/>
    <col min="13527" max="13527" width="22.42578125" style="1" customWidth="1"/>
    <col min="13528" max="13528" width="9.140625" style="1"/>
    <col min="13529" max="13529" width="13.85546875" style="1" bestFit="1" customWidth="1"/>
    <col min="13530" max="13778" width="9.140625" style="1"/>
    <col min="13779" max="13779" width="1.42578125" style="1" customWidth="1"/>
    <col min="13780" max="13780" width="2.140625" style="1" customWidth="1"/>
    <col min="13781" max="13781" width="16.85546875" style="1" customWidth="1"/>
    <col min="13782" max="13782" width="43.42578125" style="1" customWidth="1"/>
    <col min="13783" max="13783" width="22.42578125" style="1" customWidth="1"/>
    <col min="13784" max="13784" width="9.140625" style="1"/>
    <col min="13785" max="13785" width="13.85546875" style="1" bestFit="1" customWidth="1"/>
    <col min="13786" max="14034" width="9.140625" style="1"/>
    <col min="14035" max="14035" width="1.42578125" style="1" customWidth="1"/>
    <col min="14036" max="14036" width="2.140625" style="1" customWidth="1"/>
    <col min="14037" max="14037" width="16.85546875" style="1" customWidth="1"/>
    <col min="14038" max="14038" width="43.42578125" style="1" customWidth="1"/>
    <col min="14039" max="14039" width="22.42578125" style="1" customWidth="1"/>
    <col min="14040" max="14040" width="9.140625" style="1"/>
    <col min="14041" max="14041" width="13.85546875" style="1" bestFit="1" customWidth="1"/>
    <col min="14042" max="14290" width="9.140625" style="1"/>
    <col min="14291" max="14291" width="1.42578125" style="1" customWidth="1"/>
    <col min="14292" max="14292" width="2.140625" style="1" customWidth="1"/>
    <col min="14293" max="14293" width="16.85546875" style="1" customWidth="1"/>
    <col min="14294" max="14294" width="43.42578125" style="1" customWidth="1"/>
    <col min="14295" max="14295" width="22.42578125" style="1" customWidth="1"/>
    <col min="14296" max="14296" width="9.140625" style="1"/>
    <col min="14297" max="14297" width="13.85546875" style="1" bestFit="1" customWidth="1"/>
    <col min="14298" max="14546" width="9.140625" style="1"/>
    <col min="14547" max="14547" width="1.42578125" style="1" customWidth="1"/>
    <col min="14548" max="14548" width="2.140625" style="1" customWidth="1"/>
    <col min="14549" max="14549" width="16.85546875" style="1" customWidth="1"/>
    <col min="14550" max="14550" width="43.42578125" style="1" customWidth="1"/>
    <col min="14551" max="14551" width="22.42578125" style="1" customWidth="1"/>
    <col min="14552" max="14552" width="9.140625" style="1"/>
    <col min="14553" max="14553" width="13.85546875" style="1" bestFit="1" customWidth="1"/>
    <col min="14554" max="14802" width="9.140625" style="1"/>
    <col min="14803" max="14803" width="1.42578125" style="1" customWidth="1"/>
    <col min="14804" max="14804" width="2.140625" style="1" customWidth="1"/>
    <col min="14805" max="14805" width="16.85546875" style="1" customWidth="1"/>
    <col min="14806" max="14806" width="43.42578125" style="1" customWidth="1"/>
    <col min="14807" max="14807" width="22.42578125" style="1" customWidth="1"/>
    <col min="14808" max="14808" width="9.140625" style="1"/>
    <col min="14809" max="14809" width="13.85546875" style="1" bestFit="1" customWidth="1"/>
    <col min="14810" max="15058" width="9.140625" style="1"/>
    <col min="15059" max="15059" width="1.42578125" style="1" customWidth="1"/>
    <col min="15060" max="15060" width="2.140625" style="1" customWidth="1"/>
    <col min="15061" max="15061" width="16.85546875" style="1" customWidth="1"/>
    <col min="15062" max="15062" width="43.42578125" style="1" customWidth="1"/>
    <col min="15063" max="15063" width="22.42578125" style="1" customWidth="1"/>
    <col min="15064" max="15064" width="9.140625" style="1"/>
    <col min="15065" max="15065" width="13.85546875" style="1" bestFit="1" customWidth="1"/>
    <col min="15066" max="15314" width="9.140625" style="1"/>
    <col min="15315" max="15315" width="1.42578125" style="1" customWidth="1"/>
    <col min="15316" max="15316" width="2.140625" style="1" customWidth="1"/>
    <col min="15317" max="15317" width="16.85546875" style="1" customWidth="1"/>
    <col min="15318" max="15318" width="43.42578125" style="1" customWidth="1"/>
    <col min="15319" max="15319" width="22.42578125" style="1" customWidth="1"/>
    <col min="15320" max="15320" width="9.140625" style="1"/>
    <col min="15321" max="15321" width="13.85546875" style="1" bestFit="1" customWidth="1"/>
    <col min="15322" max="15570" width="9.140625" style="1"/>
    <col min="15571" max="15571" width="1.42578125" style="1" customWidth="1"/>
    <col min="15572" max="15572" width="2.140625" style="1" customWidth="1"/>
    <col min="15573" max="15573" width="16.85546875" style="1" customWidth="1"/>
    <col min="15574" max="15574" width="43.42578125" style="1" customWidth="1"/>
    <col min="15575" max="15575" width="22.42578125" style="1" customWidth="1"/>
    <col min="15576" max="15576" width="9.140625" style="1"/>
    <col min="15577" max="15577" width="13.85546875" style="1" bestFit="1" customWidth="1"/>
    <col min="15578" max="15826" width="9.140625" style="1"/>
    <col min="15827" max="15827" width="1.42578125" style="1" customWidth="1"/>
    <col min="15828" max="15828" width="2.140625" style="1" customWidth="1"/>
    <col min="15829" max="15829" width="16.85546875" style="1" customWidth="1"/>
    <col min="15830" max="15830" width="43.42578125" style="1" customWidth="1"/>
    <col min="15831" max="15831" width="22.42578125" style="1" customWidth="1"/>
    <col min="15832" max="15832" width="9.140625" style="1"/>
    <col min="15833" max="15833" width="13.85546875" style="1" bestFit="1" customWidth="1"/>
    <col min="15834" max="16082" width="9.140625" style="1"/>
    <col min="16083" max="16083" width="1.42578125" style="1" customWidth="1"/>
    <col min="16084" max="16084" width="2.140625" style="1" customWidth="1"/>
    <col min="16085" max="16085" width="16.85546875" style="1" customWidth="1"/>
    <col min="16086" max="16086" width="43.42578125" style="1" customWidth="1"/>
    <col min="16087" max="16087" width="22.42578125" style="1" customWidth="1"/>
    <col min="16088" max="16088" width="9.140625" style="1"/>
    <col min="16089" max="16089" width="13.85546875" style="1" bestFit="1" customWidth="1"/>
    <col min="16090" max="16384" width="9.140625" style="1"/>
  </cols>
  <sheetData>
    <row r="2" spans="1:3" x14ac:dyDescent="0.2">
      <c r="C2" s="2" t="s">
        <v>0</v>
      </c>
    </row>
    <row r="3" spans="1:3" x14ac:dyDescent="0.2">
      <c r="A3" s="2"/>
      <c r="B3" s="3"/>
      <c r="C3" s="3"/>
    </row>
    <row r="4" spans="1:3" x14ac:dyDescent="0.2">
      <c r="B4" s="207" t="s">
        <v>1</v>
      </c>
      <c r="C4" s="207"/>
    </row>
    <row r="5" spans="1:3" x14ac:dyDescent="0.2">
      <c r="A5" s="2"/>
      <c r="B5" s="2"/>
      <c r="C5" s="2"/>
    </row>
    <row r="6" spans="1:3" x14ac:dyDescent="0.2">
      <c r="C6" s="4" t="s">
        <v>2</v>
      </c>
    </row>
    <row r="8" spans="1:3" x14ac:dyDescent="0.2">
      <c r="B8" s="208" t="s">
        <v>3</v>
      </c>
      <c r="C8" s="208"/>
    </row>
    <row r="11" spans="1:3" x14ac:dyDescent="0.2">
      <c r="B11" s="2" t="s">
        <v>4</v>
      </c>
    </row>
    <row r="12" spans="1:3" x14ac:dyDescent="0.2">
      <c r="B12" s="89" t="s">
        <v>53</v>
      </c>
    </row>
    <row r="13" spans="1:3" x14ac:dyDescent="0.2">
      <c r="A13" s="4" t="s">
        <v>5</v>
      </c>
      <c r="B13" s="82" t="s">
        <v>56</v>
      </c>
      <c r="C13" s="82"/>
    </row>
    <row r="14" spans="1:3" x14ac:dyDescent="0.2">
      <c r="A14" s="4" t="s">
        <v>6</v>
      </c>
      <c r="B14" s="82" t="s">
        <v>57</v>
      </c>
      <c r="C14" s="82"/>
    </row>
    <row r="15" spans="1:3" x14ac:dyDescent="0.2">
      <c r="A15" s="4" t="s">
        <v>7</v>
      </c>
      <c r="B15" s="81" t="s">
        <v>58</v>
      </c>
      <c r="C15" s="81"/>
    </row>
    <row r="16" spans="1:3" x14ac:dyDescent="0.2">
      <c r="A16" s="4" t="s">
        <v>8</v>
      </c>
      <c r="B16" s="80" t="s">
        <v>59</v>
      </c>
      <c r="C16" s="80"/>
    </row>
    <row r="17" spans="1:3" ht="12" thickBot="1" x14ac:dyDescent="0.25"/>
    <row r="18" spans="1:3" x14ac:dyDescent="0.2">
      <c r="A18" s="5" t="s">
        <v>9</v>
      </c>
      <c r="B18" s="6" t="s">
        <v>10</v>
      </c>
      <c r="C18" s="7" t="s">
        <v>11</v>
      </c>
    </row>
    <row r="19" spans="1:3" x14ac:dyDescent="0.2">
      <c r="A19" s="84">
        <v>1</v>
      </c>
      <c r="B19" s="8" t="s">
        <v>60</v>
      </c>
      <c r="C19" s="9">
        <f>'Kops a'!E32</f>
        <v>0</v>
      </c>
    </row>
    <row r="20" spans="1:3" x14ac:dyDescent="0.2">
      <c r="A20" s="85"/>
      <c r="B20" s="86"/>
      <c r="C20" s="10"/>
    </row>
    <row r="21" spans="1:3" x14ac:dyDescent="0.2">
      <c r="A21" s="87"/>
      <c r="B21" s="8"/>
      <c r="C21" s="10"/>
    </row>
    <row r="22" spans="1:3" x14ac:dyDescent="0.2">
      <c r="A22" s="87"/>
      <c r="B22" s="8"/>
      <c r="C22" s="10"/>
    </row>
    <row r="23" spans="1:3" x14ac:dyDescent="0.2">
      <c r="A23" s="87"/>
      <c r="B23" s="8"/>
      <c r="C23" s="10"/>
    </row>
    <row r="24" spans="1:3" x14ac:dyDescent="0.2">
      <c r="A24" s="87"/>
      <c r="B24" s="8"/>
      <c r="C24" s="10"/>
    </row>
    <row r="25" spans="1:3" ht="12" thickBot="1" x14ac:dyDescent="0.25">
      <c r="A25" s="88"/>
      <c r="B25" s="53"/>
      <c r="C25" s="54"/>
    </row>
    <row r="26" spans="1:3" ht="12" thickBot="1" x14ac:dyDescent="0.25">
      <c r="A26" s="11"/>
      <c r="B26" s="12" t="s">
        <v>12</v>
      </c>
      <c r="C26" s="13">
        <f>SUM(C19:C25)</f>
        <v>0</v>
      </c>
    </row>
    <row r="27" spans="1:3" ht="12" thickBot="1" x14ac:dyDescent="0.25">
      <c r="B27" s="14"/>
      <c r="C27" s="15"/>
    </row>
    <row r="28" spans="1:3" ht="12" thickBot="1" x14ac:dyDescent="0.25">
      <c r="A28" s="209" t="s">
        <v>13</v>
      </c>
      <c r="B28" s="210"/>
      <c r="C28" s="16">
        <f>ROUND(C26*21%,2)</f>
        <v>0</v>
      </c>
    </row>
    <row r="31" spans="1:3" x14ac:dyDescent="0.2">
      <c r="A31" s="1" t="s">
        <v>14</v>
      </c>
      <c r="B31" s="211"/>
      <c r="C31" s="211"/>
    </row>
    <row r="32" spans="1:3" x14ac:dyDescent="0.2">
      <c r="B32" s="206" t="s">
        <v>15</v>
      </c>
      <c r="C32" s="206"/>
    </row>
    <row r="34" spans="1:3" x14ac:dyDescent="0.2">
      <c r="A34" s="1" t="s">
        <v>54</v>
      </c>
      <c r="B34" s="17"/>
      <c r="C34" s="17"/>
    </row>
    <row r="35" spans="1:3" x14ac:dyDescent="0.2">
      <c r="A35" s="17"/>
      <c r="B35" s="17"/>
      <c r="C35" s="17"/>
    </row>
    <row r="36" spans="1:3" x14ac:dyDescent="0.2">
      <c r="A36" s="1" t="s">
        <v>16</v>
      </c>
    </row>
    <row r="38" spans="1:3" x14ac:dyDescent="0.2">
      <c r="A38" s="280" t="s">
        <v>692</v>
      </c>
    </row>
    <row r="39" spans="1:3" x14ac:dyDescent="0.2">
      <c r="A39" s="280" t="s">
        <v>693</v>
      </c>
    </row>
  </sheetData>
  <mergeCells count="5">
    <mergeCell ref="B32:C32"/>
    <mergeCell ref="B4:C4"/>
    <mergeCell ref="B8:C8"/>
    <mergeCell ref="A28:B28"/>
    <mergeCell ref="B31:C31"/>
  </mergeCells>
  <conditionalFormatting sqref="C19 C26 C28">
    <cfRule type="cellIs" dxfId="232" priority="9" operator="equal">
      <formula>0</formula>
    </cfRule>
  </conditionalFormatting>
  <conditionalFormatting sqref="B13:B16">
    <cfRule type="cellIs" dxfId="231" priority="8" operator="equal">
      <formula>0</formula>
    </cfRule>
  </conditionalFormatting>
  <conditionalFormatting sqref="B19">
    <cfRule type="cellIs" dxfId="230" priority="7" operator="equal">
      <formula>0</formula>
    </cfRule>
  </conditionalFormatting>
  <conditionalFormatting sqref="B34">
    <cfRule type="cellIs" dxfId="229" priority="5" operator="equal">
      <formula>0</formula>
    </cfRule>
  </conditionalFormatting>
  <conditionalFormatting sqref="B31:C31">
    <cfRule type="cellIs" dxfId="228" priority="3" operator="equal">
      <formula>0</formula>
    </cfRule>
  </conditionalFormatting>
  <conditionalFormatting sqref="A19">
    <cfRule type="cellIs" dxfId="227" priority="2" operator="equal">
      <formula>0</formula>
    </cfRule>
  </conditionalFormatting>
  <conditionalFormatting sqref="A36">
    <cfRule type="containsText" dxfId="226" priority="1" operator="containsText" text="Tāme sastādīta 20__. gada __. _________">
      <formula>NOT(ISERROR(SEARCH("Tāme sastādīta 20__. gada __. _________",A36)))</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7A18D-C76B-4B50-AB9D-0D61D66E1BC9}">
  <sheetPr codeName="Sheet9"/>
  <dimension ref="A1:P137"/>
  <sheetViews>
    <sheetView topLeftCell="A112" workbookViewId="0">
      <selection activeCell="C136" sqref="C136:C137"/>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a'!A21</f>
        <v>0</v>
      </c>
      <c r="E1" s="23"/>
      <c r="F1" s="23"/>
      <c r="G1" s="23"/>
      <c r="H1" s="23"/>
      <c r="I1" s="23"/>
      <c r="J1" s="23"/>
      <c r="N1" s="26"/>
      <c r="O1" s="27"/>
      <c r="P1" s="28"/>
    </row>
    <row r="2" spans="1:16" x14ac:dyDescent="0.2">
      <c r="A2" s="29"/>
      <c r="B2" s="29"/>
      <c r="C2" s="252" t="s">
        <v>354</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176</v>
      </c>
      <c r="B9" s="254"/>
      <c r="C9" s="254"/>
      <c r="D9" s="254"/>
      <c r="E9" s="254"/>
      <c r="F9" s="254"/>
      <c r="G9" s="31"/>
      <c r="H9" s="31"/>
      <c r="I9" s="31"/>
      <c r="J9" s="258" t="s">
        <v>40</v>
      </c>
      <c r="K9" s="258"/>
      <c r="L9" s="258"/>
      <c r="M9" s="258"/>
      <c r="N9" s="265">
        <f>P123</f>
        <v>0</v>
      </c>
      <c r="O9" s="265"/>
      <c r="P9" s="31"/>
    </row>
    <row r="10" spans="1:16" x14ac:dyDescent="0.2">
      <c r="A10" s="32"/>
      <c r="B10" s="33"/>
      <c r="C10" s="4"/>
      <c r="D10" s="23"/>
      <c r="E10" s="23"/>
      <c r="F10" s="23"/>
      <c r="G10" s="23"/>
      <c r="H10" s="23"/>
      <c r="I10" s="23"/>
      <c r="J10" s="23"/>
      <c r="K10" s="23"/>
      <c r="L10" s="29"/>
      <c r="M10" s="29"/>
      <c r="O10" s="94"/>
      <c r="P10" s="93" t="str">
        <f>A129</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ht="22.5" x14ac:dyDescent="0.2">
      <c r="A14" s="64" t="s">
        <v>227</v>
      </c>
      <c r="B14" s="65"/>
      <c r="C14" s="66" t="s">
        <v>355</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t="s">
        <v>177</v>
      </c>
      <c r="C15" s="47" t="s">
        <v>356</v>
      </c>
      <c r="D15" s="25" t="s">
        <v>115</v>
      </c>
      <c r="E15" s="70">
        <v>116</v>
      </c>
      <c r="F15" s="71"/>
      <c r="G15" s="68"/>
      <c r="H15" s="48">
        <f t="shared" ref="H15:H78" si="0">ROUND(F15*G15,2)</f>
        <v>0</v>
      </c>
      <c r="I15" s="68"/>
      <c r="J15" s="68"/>
      <c r="K15" s="49">
        <f t="shared" ref="K15:K78" si="1">SUM(H15:J15)</f>
        <v>0</v>
      </c>
      <c r="L15" s="50">
        <f t="shared" ref="L15:L78" si="2">ROUND(E15*F15,2)</f>
        <v>0</v>
      </c>
      <c r="M15" s="48">
        <f t="shared" ref="M15:M78" si="3">ROUND(H15*E15,2)</f>
        <v>0</v>
      </c>
      <c r="N15" s="48">
        <f t="shared" ref="N15:N78" si="4">ROUND(I15*E15,2)</f>
        <v>0</v>
      </c>
      <c r="O15" s="48">
        <f t="shared" ref="O15:O78" si="5">ROUND(J15*E15,2)</f>
        <v>0</v>
      </c>
      <c r="P15" s="49">
        <f t="shared" ref="P15:P78" si="6">SUM(M15:O15)</f>
        <v>0</v>
      </c>
    </row>
    <row r="16" spans="1:16" ht="22.5" x14ac:dyDescent="0.2">
      <c r="A16" s="38">
        <v>2</v>
      </c>
      <c r="B16" s="39" t="s">
        <v>177</v>
      </c>
      <c r="C16" s="47" t="s">
        <v>357</v>
      </c>
      <c r="D16" s="25" t="s">
        <v>115</v>
      </c>
      <c r="E16" s="70">
        <v>58</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t="s">
        <v>177</v>
      </c>
      <c r="C17" s="47" t="s">
        <v>358</v>
      </c>
      <c r="D17" s="25" t="s">
        <v>168</v>
      </c>
      <c r="E17" s="70">
        <v>96</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4</v>
      </c>
      <c r="B18" s="39" t="s">
        <v>177</v>
      </c>
      <c r="C18" s="47" t="s">
        <v>359</v>
      </c>
      <c r="D18" s="25" t="s">
        <v>225</v>
      </c>
      <c r="E18" s="70">
        <v>0.32</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t="s">
        <v>227</v>
      </c>
      <c r="B19" s="39"/>
      <c r="C19" s="47" t="s">
        <v>360</v>
      </c>
      <c r="D19" s="25" t="s">
        <v>225</v>
      </c>
      <c r="E19" s="70">
        <v>0.35200000000000004</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t="s">
        <v>227</v>
      </c>
      <c r="B20" s="39"/>
      <c r="C20" s="47" t="s">
        <v>361</v>
      </c>
      <c r="D20" s="25" t="s">
        <v>202</v>
      </c>
      <c r="E20" s="70">
        <v>11.200000000000001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5</v>
      </c>
      <c r="B21" s="39" t="s">
        <v>177</v>
      </c>
      <c r="C21" s="47" t="s">
        <v>362</v>
      </c>
      <c r="D21" s="25" t="s">
        <v>202</v>
      </c>
      <c r="E21" s="70">
        <v>214</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6</v>
      </c>
      <c r="B22" s="39" t="s">
        <v>177</v>
      </c>
      <c r="C22" s="47" t="s">
        <v>363</v>
      </c>
      <c r="D22" s="25" t="s">
        <v>115</v>
      </c>
      <c r="E22" s="70">
        <v>15</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t="s">
        <v>227</v>
      </c>
      <c r="B23" s="39"/>
      <c r="C23" s="47" t="s">
        <v>364</v>
      </c>
      <c r="D23" s="25" t="s">
        <v>202</v>
      </c>
      <c r="E23" s="70">
        <v>6</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7</v>
      </c>
      <c r="B24" s="39" t="s">
        <v>177</v>
      </c>
      <c r="C24" s="47" t="s">
        <v>365</v>
      </c>
      <c r="D24" s="25" t="s">
        <v>225</v>
      </c>
      <c r="E24" s="70">
        <v>1.23</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t="s">
        <v>227</v>
      </c>
      <c r="B25" s="39"/>
      <c r="C25" s="47" t="s">
        <v>360</v>
      </c>
      <c r="D25" s="25" t="s">
        <v>225</v>
      </c>
      <c r="E25" s="70">
        <v>1.353</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t="s">
        <v>227</v>
      </c>
      <c r="B26" s="39"/>
      <c r="C26" s="47" t="s">
        <v>366</v>
      </c>
      <c r="D26" s="25" t="s">
        <v>214</v>
      </c>
      <c r="E26" s="70">
        <v>200</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t="s">
        <v>227</v>
      </c>
      <c r="B27" s="39"/>
      <c r="C27" s="47" t="s">
        <v>367</v>
      </c>
      <c r="D27" s="25" t="s">
        <v>214</v>
      </c>
      <c r="E27" s="70">
        <v>318</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t="s">
        <v>227</v>
      </c>
      <c r="B28" s="39"/>
      <c r="C28" s="47" t="s">
        <v>368</v>
      </c>
      <c r="D28" s="25" t="s">
        <v>214</v>
      </c>
      <c r="E28" s="70">
        <v>318</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2.5" x14ac:dyDescent="0.2">
      <c r="A29" s="38">
        <v>8</v>
      </c>
      <c r="B29" s="39" t="s">
        <v>177</v>
      </c>
      <c r="C29" s="47" t="s">
        <v>369</v>
      </c>
      <c r="D29" s="25" t="s">
        <v>225</v>
      </c>
      <c r="E29" s="70">
        <v>25</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v>9</v>
      </c>
      <c r="B30" s="39" t="s">
        <v>177</v>
      </c>
      <c r="C30" s="47" t="s">
        <v>370</v>
      </c>
      <c r="D30" s="25" t="s">
        <v>115</v>
      </c>
      <c r="E30" s="70">
        <v>116</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22.5" x14ac:dyDescent="0.2">
      <c r="A31" s="38">
        <v>10</v>
      </c>
      <c r="B31" s="39" t="s">
        <v>177</v>
      </c>
      <c r="C31" s="47" t="s">
        <v>371</v>
      </c>
      <c r="D31" s="25" t="s">
        <v>115</v>
      </c>
      <c r="E31" s="70">
        <v>65</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t="s">
        <v>227</v>
      </c>
      <c r="B32" s="39"/>
      <c r="C32" s="47" t="s">
        <v>372</v>
      </c>
      <c r="D32" s="25" t="s">
        <v>115</v>
      </c>
      <c r="E32" s="70">
        <v>68.25</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t="s">
        <v>227</v>
      </c>
      <c r="B33" s="39"/>
      <c r="C33" s="47" t="s">
        <v>373</v>
      </c>
      <c r="D33" s="25" t="s">
        <v>202</v>
      </c>
      <c r="E33" s="70">
        <v>585</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t="s">
        <v>227</v>
      </c>
      <c r="B34" s="39"/>
      <c r="C34" s="47" t="s">
        <v>374</v>
      </c>
      <c r="D34" s="25" t="s">
        <v>269</v>
      </c>
      <c r="E34" s="70">
        <v>16.25</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v>11</v>
      </c>
      <c r="B35" s="39" t="s">
        <v>177</v>
      </c>
      <c r="C35" s="47" t="s">
        <v>375</v>
      </c>
      <c r="D35" s="25" t="s">
        <v>115</v>
      </c>
      <c r="E35" s="70">
        <v>65</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t="s">
        <v>227</v>
      </c>
      <c r="B36" s="39"/>
      <c r="C36" s="47" t="s">
        <v>376</v>
      </c>
      <c r="D36" s="25" t="s">
        <v>202</v>
      </c>
      <c r="E36" s="70">
        <v>6.5</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t="s">
        <v>227</v>
      </c>
      <c r="B37" s="39"/>
      <c r="C37" s="47" t="s">
        <v>373</v>
      </c>
      <c r="D37" s="25" t="s">
        <v>202</v>
      </c>
      <c r="E37" s="70">
        <v>585</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t="s">
        <v>227</v>
      </c>
      <c r="B38" s="39"/>
      <c r="C38" s="47" t="s">
        <v>209</v>
      </c>
      <c r="D38" s="25" t="s">
        <v>115</v>
      </c>
      <c r="E38" s="70">
        <v>71.5</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t="s">
        <v>227</v>
      </c>
      <c r="B39" s="39"/>
      <c r="C39" s="47" t="s">
        <v>286</v>
      </c>
      <c r="D39" s="25" t="s">
        <v>202</v>
      </c>
      <c r="E39" s="70">
        <v>39</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t="s">
        <v>227</v>
      </c>
      <c r="B40" s="39"/>
      <c r="C40" s="47" t="s">
        <v>76</v>
      </c>
      <c r="D40" s="25" t="s">
        <v>377</v>
      </c>
      <c r="E40" s="70">
        <v>9.75</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22.5" x14ac:dyDescent="0.2">
      <c r="A41" s="38">
        <v>12</v>
      </c>
      <c r="B41" s="39" t="s">
        <v>177</v>
      </c>
      <c r="C41" s="47" t="s">
        <v>378</v>
      </c>
      <c r="D41" s="25" t="s">
        <v>115</v>
      </c>
      <c r="E41" s="70">
        <v>8.4</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22.5" x14ac:dyDescent="0.2">
      <c r="A42" s="38">
        <v>13</v>
      </c>
      <c r="B42" s="39" t="s">
        <v>177</v>
      </c>
      <c r="C42" s="47" t="s">
        <v>379</v>
      </c>
      <c r="D42" s="25" t="s">
        <v>115</v>
      </c>
      <c r="E42" s="70">
        <v>40.32</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ht="22.5" x14ac:dyDescent="0.2">
      <c r="A43" s="38">
        <v>14</v>
      </c>
      <c r="B43" s="39" t="s">
        <v>177</v>
      </c>
      <c r="C43" s="47" t="s">
        <v>380</v>
      </c>
      <c r="D43" s="25" t="s">
        <v>115</v>
      </c>
      <c r="E43" s="70">
        <v>35</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v>15</v>
      </c>
      <c r="B44" s="39" t="s">
        <v>177</v>
      </c>
      <c r="C44" s="47" t="s">
        <v>381</v>
      </c>
      <c r="D44" s="25" t="s">
        <v>115</v>
      </c>
      <c r="E44" s="70">
        <v>116</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16</v>
      </c>
      <c r="B45" s="39" t="s">
        <v>177</v>
      </c>
      <c r="C45" s="47" t="s">
        <v>382</v>
      </c>
      <c r="D45" s="25" t="s">
        <v>115</v>
      </c>
      <c r="E45" s="70">
        <v>116</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ht="22.5" x14ac:dyDescent="0.2">
      <c r="A46" s="38">
        <v>17</v>
      </c>
      <c r="B46" s="39" t="s">
        <v>177</v>
      </c>
      <c r="C46" s="47" t="s">
        <v>383</v>
      </c>
      <c r="D46" s="25" t="s">
        <v>168</v>
      </c>
      <c r="E46" s="70">
        <v>96</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22.5" x14ac:dyDescent="0.2">
      <c r="A47" s="38">
        <v>18</v>
      </c>
      <c r="B47" s="39" t="s">
        <v>177</v>
      </c>
      <c r="C47" s="47" t="s">
        <v>384</v>
      </c>
      <c r="D47" s="25" t="s">
        <v>168</v>
      </c>
      <c r="E47" s="70">
        <v>264.59999999999997</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ht="22.5" x14ac:dyDescent="0.2">
      <c r="A48" s="38" t="s">
        <v>227</v>
      </c>
      <c r="B48" s="39"/>
      <c r="C48" s="47" t="s">
        <v>385</v>
      </c>
      <c r="D48" s="25"/>
      <c r="E48" s="70"/>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ht="22.5" x14ac:dyDescent="0.2">
      <c r="A49" s="38">
        <v>19</v>
      </c>
      <c r="B49" s="39" t="s">
        <v>177</v>
      </c>
      <c r="C49" s="47" t="s">
        <v>386</v>
      </c>
      <c r="D49" s="25" t="s">
        <v>115</v>
      </c>
      <c r="E49" s="70">
        <v>9.8000000000000007</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38"/>
      <c r="B50" s="39"/>
      <c r="C50" s="47" t="s">
        <v>387</v>
      </c>
      <c r="D50" s="25" t="s">
        <v>115</v>
      </c>
      <c r="E50" s="70">
        <v>10.780000000000001</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v>20</v>
      </c>
      <c r="B51" s="39" t="s">
        <v>177</v>
      </c>
      <c r="C51" s="47" t="s">
        <v>388</v>
      </c>
      <c r="D51" s="25" t="s">
        <v>168</v>
      </c>
      <c r="E51" s="70">
        <v>96</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ht="22.5" x14ac:dyDescent="0.2">
      <c r="A52" s="38">
        <v>21</v>
      </c>
      <c r="B52" s="39" t="s">
        <v>177</v>
      </c>
      <c r="C52" s="47" t="s">
        <v>389</v>
      </c>
      <c r="D52" s="25" t="s">
        <v>115</v>
      </c>
      <c r="E52" s="70">
        <v>96</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ht="22.5" x14ac:dyDescent="0.2">
      <c r="A53" s="38">
        <v>22</v>
      </c>
      <c r="B53" s="39" t="s">
        <v>177</v>
      </c>
      <c r="C53" s="47" t="s">
        <v>390</v>
      </c>
      <c r="D53" s="25" t="s">
        <v>168</v>
      </c>
      <c r="E53" s="70">
        <v>86</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ht="22.5" x14ac:dyDescent="0.2">
      <c r="A54" s="38">
        <v>23</v>
      </c>
      <c r="B54" s="39" t="s">
        <v>177</v>
      </c>
      <c r="C54" s="47" t="s">
        <v>391</v>
      </c>
      <c r="D54" s="25" t="s">
        <v>168</v>
      </c>
      <c r="E54" s="70">
        <v>96</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ht="22.5" x14ac:dyDescent="0.2">
      <c r="A55" s="38">
        <v>24</v>
      </c>
      <c r="B55" s="39" t="s">
        <v>177</v>
      </c>
      <c r="C55" s="47" t="s">
        <v>392</v>
      </c>
      <c r="D55" s="25" t="s">
        <v>214</v>
      </c>
      <c r="E55" s="70">
        <v>15</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t="s">
        <v>227</v>
      </c>
      <c r="B56" s="39"/>
      <c r="C56" s="47" t="s">
        <v>393</v>
      </c>
      <c r="D56" s="25"/>
      <c r="E56" s="70"/>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22.5" x14ac:dyDescent="0.2">
      <c r="A57" s="38">
        <v>2</v>
      </c>
      <c r="B57" s="39" t="s">
        <v>177</v>
      </c>
      <c r="C57" s="47" t="s">
        <v>394</v>
      </c>
      <c r="D57" s="25" t="s">
        <v>168</v>
      </c>
      <c r="E57" s="70">
        <v>104</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ht="22.5" x14ac:dyDescent="0.2">
      <c r="A58" s="38">
        <v>3</v>
      </c>
      <c r="B58" s="39" t="s">
        <v>177</v>
      </c>
      <c r="C58" s="47" t="s">
        <v>395</v>
      </c>
      <c r="D58" s="25" t="s">
        <v>225</v>
      </c>
      <c r="E58" s="70">
        <v>0.624</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x14ac:dyDescent="0.2">
      <c r="A59" s="38" t="s">
        <v>227</v>
      </c>
      <c r="B59" s="39"/>
      <c r="C59" s="47" t="s">
        <v>396</v>
      </c>
      <c r="D59" s="25" t="s">
        <v>225</v>
      </c>
      <c r="E59" s="70">
        <v>0.68640000000000001</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ht="22.5" x14ac:dyDescent="0.2">
      <c r="A60" s="38" t="s">
        <v>227</v>
      </c>
      <c r="B60" s="39"/>
      <c r="C60" s="47" t="s">
        <v>397</v>
      </c>
      <c r="D60" s="25" t="s">
        <v>150</v>
      </c>
      <c r="E60" s="70">
        <v>416</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ht="22.5" x14ac:dyDescent="0.2">
      <c r="A61" s="38">
        <v>4</v>
      </c>
      <c r="B61" s="39" t="s">
        <v>177</v>
      </c>
      <c r="C61" s="47" t="s">
        <v>398</v>
      </c>
      <c r="D61" s="25" t="s">
        <v>115</v>
      </c>
      <c r="E61" s="70">
        <v>31.200000000000003</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ht="22.5" x14ac:dyDescent="0.2">
      <c r="A62" s="38">
        <v>5</v>
      </c>
      <c r="B62" s="39" t="s">
        <v>177</v>
      </c>
      <c r="C62" s="47" t="s">
        <v>399</v>
      </c>
      <c r="D62" s="25" t="s">
        <v>225</v>
      </c>
      <c r="E62" s="70">
        <v>1.0919999999999999</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t="s">
        <v>227</v>
      </c>
      <c r="B63" s="39"/>
      <c r="C63" s="47" t="s">
        <v>323</v>
      </c>
      <c r="D63" s="25" t="s">
        <v>225</v>
      </c>
      <c r="E63" s="70">
        <v>1.1465999999999998</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ht="22.5" x14ac:dyDescent="0.2">
      <c r="A64" s="38">
        <v>6</v>
      </c>
      <c r="B64" s="39" t="s">
        <v>177</v>
      </c>
      <c r="C64" s="47" t="s">
        <v>400</v>
      </c>
      <c r="D64" s="25" t="s">
        <v>115</v>
      </c>
      <c r="E64" s="70">
        <v>52</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t="s">
        <v>227</v>
      </c>
      <c r="B65" s="39"/>
      <c r="C65" s="47" t="s">
        <v>401</v>
      </c>
      <c r="D65" s="25" t="s">
        <v>115</v>
      </c>
      <c r="E65" s="70">
        <v>54.6</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ht="22.5" x14ac:dyDescent="0.2">
      <c r="A66" s="38" t="s">
        <v>227</v>
      </c>
      <c r="B66" s="39"/>
      <c r="C66" s="47" t="s">
        <v>402</v>
      </c>
      <c r="D66" s="25" t="s">
        <v>202</v>
      </c>
      <c r="E66" s="70">
        <v>84.174999999999997</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ht="22.5" x14ac:dyDescent="0.2">
      <c r="A67" s="38" t="s">
        <v>227</v>
      </c>
      <c r="B67" s="39"/>
      <c r="C67" s="47" t="s">
        <v>403</v>
      </c>
      <c r="D67" s="25" t="s">
        <v>150</v>
      </c>
      <c r="E67" s="70">
        <v>416</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x14ac:dyDescent="0.2">
      <c r="A68" s="38">
        <v>7</v>
      </c>
      <c r="B68" s="39" t="s">
        <v>177</v>
      </c>
      <c r="C68" s="47" t="s">
        <v>404</v>
      </c>
      <c r="D68" s="25" t="s">
        <v>168</v>
      </c>
      <c r="E68" s="70">
        <v>104</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ht="22.5" x14ac:dyDescent="0.2">
      <c r="A69" s="38" t="s">
        <v>227</v>
      </c>
      <c r="B69" s="39"/>
      <c r="C69" s="47" t="s">
        <v>405</v>
      </c>
      <c r="D69" s="25"/>
      <c r="E69" s="70"/>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ht="22.5" x14ac:dyDescent="0.2">
      <c r="A70" s="38">
        <v>8</v>
      </c>
      <c r="B70" s="39" t="s">
        <v>177</v>
      </c>
      <c r="C70" s="47" t="s">
        <v>406</v>
      </c>
      <c r="D70" s="25" t="s">
        <v>168</v>
      </c>
      <c r="E70" s="70">
        <v>29</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ht="22.5" x14ac:dyDescent="0.2">
      <c r="A71" s="38" t="s">
        <v>227</v>
      </c>
      <c r="B71" s="39"/>
      <c r="C71" s="47" t="s">
        <v>407</v>
      </c>
      <c r="D71" s="25" t="s">
        <v>225</v>
      </c>
      <c r="E71" s="70">
        <v>0.84</v>
      </c>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x14ac:dyDescent="0.2">
      <c r="A72" s="38" t="s">
        <v>227</v>
      </c>
      <c r="B72" s="39"/>
      <c r="C72" s="47" t="s">
        <v>323</v>
      </c>
      <c r="D72" s="25" t="s">
        <v>324</v>
      </c>
      <c r="E72" s="70">
        <v>0.88200000000000001</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ht="22.5" x14ac:dyDescent="0.2">
      <c r="A73" s="38">
        <v>9</v>
      </c>
      <c r="B73" s="39" t="s">
        <v>177</v>
      </c>
      <c r="C73" s="47" t="s">
        <v>408</v>
      </c>
      <c r="D73" s="25" t="s">
        <v>115</v>
      </c>
      <c r="E73" s="70">
        <v>8.7000000000000011</v>
      </c>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ht="22.5" x14ac:dyDescent="0.2">
      <c r="A74" s="38">
        <v>10</v>
      </c>
      <c r="B74" s="39" t="s">
        <v>177</v>
      </c>
      <c r="C74" s="47" t="s">
        <v>409</v>
      </c>
      <c r="D74" s="25" t="s">
        <v>115</v>
      </c>
      <c r="E74" s="70">
        <v>29</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x14ac:dyDescent="0.2">
      <c r="A75" s="38" t="s">
        <v>227</v>
      </c>
      <c r="B75" s="39"/>
      <c r="C75" s="47" t="s">
        <v>401</v>
      </c>
      <c r="D75" s="25" t="s">
        <v>115</v>
      </c>
      <c r="E75" s="70">
        <v>30.450000000000003</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ht="22.5" x14ac:dyDescent="0.2">
      <c r="A76" s="38" t="s">
        <v>227</v>
      </c>
      <c r="B76" s="39"/>
      <c r="C76" s="47" t="s">
        <v>410</v>
      </c>
      <c r="D76" s="25" t="s">
        <v>150</v>
      </c>
      <c r="E76" s="70">
        <v>174</v>
      </c>
      <c r="F76" s="71"/>
      <c r="G76" s="68"/>
      <c r="H76" s="48">
        <f t="shared" si="0"/>
        <v>0</v>
      </c>
      <c r="I76" s="68"/>
      <c r="J76" s="68"/>
      <c r="K76" s="49">
        <f t="shared" si="1"/>
        <v>0</v>
      </c>
      <c r="L76" s="50">
        <f t="shared" si="2"/>
        <v>0</v>
      </c>
      <c r="M76" s="48">
        <f t="shared" si="3"/>
        <v>0</v>
      </c>
      <c r="N76" s="48">
        <f t="shared" si="4"/>
        <v>0</v>
      </c>
      <c r="O76" s="48">
        <f t="shared" si="5"/>
        <v>0</v>
      </c>
      <c r="P76" s="49">
        <f t="shared" si="6"/>
        <v>0</v>
      </c>
    </row>
    <row r="77" spans="1:16" ht="22.5" x14ac:dyDescent="0.2">
      <c r="A77" s="38" t="s">
        <v>227</v>
      </c>
      <c r="B77" s="39"/>
      <c r="C77" s="47" t="s">
        <v>411</v>
      </c>
      <c r="D77" s="25" t="s">
        <v>150</v>
      </c>
      <c r="E77" s="70">
        <v>174</v>
      </c>
      <c r="F77" s="71"/>
      <c r="G77" s="68"/>
      <c r="H77" s="48">
        <f t="shared" si="0"/>
        <v>0</v>
      </c>
      <c r="I77" s="68"/>
      <c r="J77" s="68"/>
      <c r="K77" s="49">
        <f t="shared" si="1"/>
        <v>0</v>
      </c>
      <c r="L77" s="50">
        <f t="shared" si="2"/>
        <v>0</v>
      </c>
      <c r="M77" s="48">
        <f t="shared" si="3"/>
        <v>0</v>
      </c>
      <c r="N77" s="48">
        <f t="shared" si="4"/>
        <v>0</v>
      </c>
      <c r="O77" s="48">
        <f t="shared" si="5"/>
        <v>0</v>
      </c>
      <c r="P77" s="49">
        <f t="shared" si="6"/>
        <v>0</v>
      </c>
    </row>
    <row r="78" spans="1:16" ht="22.5" x14ac:dyDescent="0.2">
      <c r="A78" s="38">
        <v>11</v>
      </c>
      <c r="B78" s="39" t="s">
        <v>177</v>
      </c>
      <c r="C78" s="47" t="s">
        <v>412</v>
      </c>
      <c r="D78" s="25" t="s">
        <v>168</v>
      </c>
      <c r="E78" s="70">
        <v>29</v>
      </c>
      <c r="F78" s="71"/>
      <c r="G78" s="68"/>
      <c r="H78" s="48">
        <f t="shared" si="0"/>
        <v>0</v>
      </c>
      <c r="I78" s="68"/>
      <c r="J78" s="68"/>
      <c r="K78" s="49">
        <f t="shared" si="1"/>
        <v>0</v>
      </c>
      <c r="L78" s="50">
        <f t="shared" si="2"/>
        <v>0</v>
      </c>
      <c r="M78" s="48">
        <f t="shared" si="3"/>
        <v>0</v>
      </c>
      <c r="N78" s="48">
        <f t="shared" si="4"/>
        <v>0</v>
      </c>
      <c r="O78" s="48">
        <f t="shared" si="5"/>
        <v>0</v>
      </c>
      <c r="P78" s="49">
        <f t="shared" si="6"/>
        <v>0</v>
      </c>
    </row>
    <row r="79" spans="1:16" x14ac:dyDescent="0.2">
      <c r="A79" s="38" t="s">
        <v>227</v>
      </c>
      <c r="B79" s="39"/>
      <c r="C79" s="47" t="s">
        <v>413</v>
      </c>
      <c r="D79" s="25"/>
      <c r="E79" s="70"/>
      <c r="F79" s="71"/>
      <c r="G79" s="68"/>
      <c r="H79" s="48">
        <f t="shared" ref="H79:H122" si="7">ROUND(F79*G79,2)</f>
        <v>0</v>
      </c>
      <c r="I79" s="68"/>
      <c r="J79" s="68"/>
      <c r="K79" s="49">
        <f t="shared" ref="K79:K122" si="8">SUM(H79:J79)</f>
        <v>0</v>
      </c>
      <c r="L79" s="50">
        <f t="shared" ref="L79:L122" si="9">ROUND(E79*F79,2)</f>
        <v>0</v>
      </c>
      <c r="M79" s="48">
        <f t="shared" ref="M79:M122" si="10">ROUND(H79*E79,2)</f>
        <v>0</v>
      </c>
      <c r="N79" s="48">
        <f t="shared" ref="N79:N122" si="11">ROUND(I79*E79,2)</f>
        <v>0</v>
      </c>
      <c r="O79" s="48">
        <f t="shared" ref="O79:O122" si="12">ROUND(J79*E79,2)</f>
        <v>0</v>
      </c>
      <c r="P79" s="49">
        <f t="shared" ref="P79:P122" si="13">SUM(M79:O79)</f>
        <v>0</v>
      </c>
    </row>
    <row r="80" spans="1:16" ht="33.75" x14ac:dyDescent="0.2">
      <c r="A80" s="38">
        <v>12</v>
      </c>
      <c r="B80" s="39" t="s">
        <v>177</v>
      </c>
      <c r="C80" s="47" t="s">
        <v>414</v>
      </c>
      <c r="D80" s="25" t="s">
        <v>115</v>
      </c>
      <c r="E80" s="70">
        <v>82.5</v>
      </c>
      <c r="F80" s="71"/>
      <c r="G80" s="68"/>
      <c r="H80" s="48">
        <f t="shared" si="7"/>
        <v>0</v>
      </c>
      <c r="I80" s="68"/>
      <c r="J80" s="68"/>
      <c r="K80" s="49">
        <f t="shared" si="8"/>
        <v>0</v>
      </c>
      <c r="L80" s="50">
        <f t="shared" si="9"/>
        <v>0</v>
      </c>
      <c r="M80" s="48">
        <f t="shared" si="10"/>
        <v>0</v>
      </c>
      <c r="N80" s="48">
        <f t="shared" si="11"/>
        <v>0</v>
      </c>
      <c r="O80" s="48">
        <f t="shared" si="12"/>
        <v>0</v>
      </c>
      <c r="P80" s="49">
        <f t="shared" si="13"/>
        <v>0</v>
      </c>
    </row>
    <row r="81" spans="1:16" ht="22.5" x14ac:dyDescent="0.2">
      <c r="A81" s="38">
        <v>13</v>
      </c>
      <c r="B81" s="39" t="s">
        <v>177</v>
      </c>
      <c r="C81" s="47" t="s">
        <v>415</v>
      </c>
      <c r="D81" s="25" t="s">
        <v>168</v>
      </c>
      <c r="E81" s="70">
        <v>107</v>
      </c>
      <c r="F81" s="71"/>
      <c r="G81" s="68"/>
      <c r="H81" s="48">
        <f t="shared" si="7"/>
        <v>0</v>
      </c>
      <c r="I81" s="68"/>
      <c r="J81" s="68"/>
      <c r="K81" s="49">
        <f t="shared" si="8"/>
        <v>0</v>
      </c>
      <c r="L81" s="50">
        <f t="shared" si="9"/>
        <v>0</v>
      </c>
      <c r="M81" s="48">
        <f t="shared" si="10"/>
        <v>0</v>
      </c>
      <c r="N81" s="48">
        <f t="shared" si="11"/>
        <v>0</v>
      </c>
      <c r="O81" s="48">
        <f t="shared" si="12"/>
        <v>0</v>
      </c>
      <c r="P81" s="49">
        <f t="shared" si="13"/>
        <v>0</v>
      </c>
    </row>
    <row r="82" spans="1:16" ht="33.75" x14ac:dyDescent="0.2">
      <c r="A82" s="38">
        <v>14</v>
      </c>
      <c r="B82" s="39" t="s">
        <v>177</v>
      </c>
      <c r="C82" s="47" t="s">
        <v>416</v>
      </c>
      <c r="D82" s="25" t="s">
        <v>417</v>
      </c>
      <c r="E82" s="70">
        <v>8</v>
      </c>
      <c r="F82" s="71"/>
      <c r="G82" s="68"/>
      <c r="H82" s="48">
        <f t="shared" si="7"/>
        <v>0</v>
      </c>
      <c r="I82" s="68"/>
      <c r="J82" s="68"/>
      <c r="K82" s="49">
        <f t="shared" si="8"/>
        <v>0</v>
      </c>
      <c r="L82" s="50">
        <f t="shared" si="9"/>
        <v>0</v>
      </c>
      <c r="M82" s="48">
        <f t="shared" si="10"/>
        <v>0</v>
      </c>
      <c r="N82" s="48">
        <f t="shared" si="11"/>
        <v>0</v>
      </c>
      <c r="O82" s="48">
        <f t="shared" si="12"/>
        <v>0</v>
      </c>
      <c r="P82" s="49">
        <f t="shared" si="13"/>
        <v>0</v>
      </c>
    </row>
    <row r="83" spans="1:16" ht="22.5" x14ac:dyDescent="0.2">
      <c r="A83" s="38" t="s">
        <v>227</v>
      </c>
      <c r="B83" s="39"/>
      <c r="C83" s="47" t="s">
        <v>418</v>
      </c>
      <c r="D83" s="25"/>
      <c r="E83" s="70"/>
      <c r="F83" s="71"/>
      <c r="G83" s="68"/>
      <c r="H83" s="48">
        <f t="shared" si="7"/>
        <v>0</v>
      </c>
      <c r="I83" s="68"/>
      <c r="J83" s="68"/>
      <c r="K83" s="49">
        <f t="shared" si="8"/>
        <v>0</v>
      </c>
      <c r="L83" s="50">
        <f t="shared" si="9"/>
        <v>0</v>
      </c>
      <c r="M83" s="48">
        <f t="shared" si="10"/>
        <v>0</v>
      </c>
      <c r="N83" s="48">
        <f t="shared" si="11"/>
        <v>0</v>
      </c>
      <c r="O83" s="48">
        <f t="shared" si="12"/>
        <v>0</v>
      </c>
      <c r="P83" s="49">
        <f t="shared" si="13"/>
        <v>0</v>
      </c>
    </row>
    <row r="84" spans="1:16" ht="22.5" x14ac:dyDescent="0.2">
      <c r="A84" s="38">
        <v>15</v>
      </c>
      <c r="B84" s="39" t="s">
        <v>177</v>
      </c>
      <c r="C84" s="47" t="s">
        <v>419</v>
      </c>
      <c r="D84" s="25" t="s">
        <v>115</v>
      </c>
      <c r="E84" s="70">
        <v>912</v>
      </c>
      <c r="F84" s="71"/>
      <c r="G84" s="68"/>
      <c r="H84" s="48">
        <f t="shared" si="7"/>
        <v>0</v>
      </c>
      <c r="I84" s="68"/>
      <c r="J84" s="68"/>
      <c r="K84" s="49">
        <f t="shared" si="8"/>
        <v>0</v>
      </c>
      <c r="L84" s="50">
        <f t="shared" si="9"/>
        <v>0</v>
      </c>
      <c r="M84" s="48">
        <f t="shared" si="10"/>
        <v>0</v>
      </c>
      <c r="N84" s="48">
        <f t="shared" si="11"/>
        <v>0</v>
      </c>
      <c r="O84" s="48">
        <f t="shared" si="12"/>
        <v>0</v>
      </c>
      <c r="P84" s="49">
        <f t="shared" si="13"/>
        <v>0</v>
      </c>
    </row>
    <row r="85" spans="1:16" x14ac:dyDescent="0.2">
      <c r="A85" s="38" t="s">
        <v>227</v>
      </c>
      <c r="B85" s="39"/>
      <c r="C85" s="47" t="s">
        <v>420</v>
      </c>
      <c r="D85" s="25"/>
      <c r="E85" s="70"/>
      <c r="F85" s="71"/>
      <c r="G85" s="68"/>
      <c r="H85" s="48">
        <f t="shared" si="7"/>
        <v>0</v>
      </c>
      <c r="I85" s="68"/>
      <c r="J85" s="68"/>
      <c r="K85" s="49">
        <f t="shared" si="8"/>
        <v>0</v>
      </c>
      <c r="L85" s="50">
        <f t="shared" si="9"/>
        <v>0</v>
      </c>
      <c r="M85" s="48">
        <f t="shared" si="10"/>
        <v>0</v>
      </c>
      <c r="N85" s="48">
        <f t="shared" si="11"/>
        <v>0</v>
      </c>
      <c r="O85" s="48">
        <f t="shared" si="12"/>
        <v>0</v>
      </c>
      <c r="P85" s="49">
        <f t="shared" si="13"/>
        <v>0</v>
      </c>
    </row>
    <row r="86" spans="1:16" ht="22.5" x14ac:dyDescent="0.2">
      <c r="A86" s="38">
        <v>16</v>
      </c>
      <c r="B86" s="39" t="s">
        <v>177</v>
      </c>
      <c r="C86" s="47" t="s">
        <v>421</v>
      </c>
      <c r="D86" s="25" t="s">
        <v>115</v>
      </c>
      <c r="E86" s="70">
        <v>91.2</v>
      </c>
      <c r="F86" s="71"/>
      <c r="G86" s="68"/>
      <c r="H86" s="48">
        <f t="shared" si="7"/>
        <v>0</v>
      </c>
      <c r="I86" s="68"/>
      <c r="J86" s="68"/>
      <c r="K86" s="49">
        <f t="shared" si="8"/>
        <v>0</v>
      </c>
      <c r="L86" s="50">
        <f t="shared" si="9"/>
        <v>0</v>
      </c>
      <c r="M86" s="48">
        <f t="shared" si="10"/>
        <v>0</v>
      </c>
      <c r="N86" s="48">
        <f t="shared" si="11"/>
        <v>0</v>
      </c>
      <c r="O86" s="48">
        <f t="shared" si="12"/>
        <v>0</v>
      </c>
      <c r="P86" s="49">
        <f t="shared" si="13"/>
        <v>0</v>
      </c>
    </row>
    <row r="87" spans="1:16" ht="22.5" x14ac:dyDescent="0.2">
      <c r="A87" s="38">
        <v>17</v>
      </c>
      <c r="B87" s="39" t="s">
        <v>177</v>
      </c>
      <c r="C87" s="47" t="s">
        <v>422</v>
      </c>
      <c r="D87" s="25" t="s">
        <v>115</v>
      </c>
      <c r="E87" s="70">
        <v>53</v>
      </c>
      <c r="F87" s="71"/>
      <c r="G87" s="68"/>
      <c r="H87" s="48">
        <f t="shared" si="7"/>
        <v>0</v>
      </c>
      <c r="I87" s="68"/>
      <c r="J87" s="68"/>
      <c r="K87" s="49">
        <f t="shared" si="8"/>
        <v>0</v>
      </c>
      <c r="L87" s="50">
        <f t="shared" si="9"/>
        <v>0</v>
      </c>
      <c r="M87" s="48">
        <f t="shared" si="10"/>
        <v>0</v>
      </c>
      <c r="N87" s="48">
        <f t="shared" si="11"/>
        <v>0</v>
      </c>
      <c r="O87" s="48">
        <f t="shared" si="12"/>
        <v>0</v>
      </c>
      <c r="P87" s="49">
        <f t="shared" si="13"/>
        <v>0</v>
      </c>
    </row>
    <row r="88" spans="1:16" x14ac:dyDescent="0.2">
      <c r="A88" s="38">
        <v>18</v>
      </c>
      <c r="B88" s="39" t="s">
        <v>177</v>
      </c>
      <c r="C88" s="47" t="s">
        <v>423</v>
      </c>
      <c r="D88" s="25" t="s">
        <v>115</v>
      </c>
      <c r="E88" s="70">
        <v>53</v>
      </c>
      <c r="F88" s="71"/>
      <c r="G88" s="68"/>
      <c r="H88" s="48">
        <f t="shared" si="7"/>
        <v>0</v>
      </c>
      <c r="I88" s="68"/>
      <c r="J88" s="68"/>
      <c r="K88" s="49">
        <f t="shared" si="8"/>
        <v>0</v>
      </c>
      <c r="L88" s="50">
        <f t="shared" si="9"/>
        <v>0</v>
      </c>
      <c r="M88" s="48">
        <f t="shared" si="10"/>
        <v>0</v>
      </c>
      <c r="N88" s="48">
        <f t="shared" si="11"/>
        <v>0</v>
      </c>
      <c r="O88" s="48">
        <f t="shared" si="12"/>
        <v>0</v>
      </c>
      <c r="P88" s="49">
        <f t="shared" si="13"/>
        <v>0</v>
      </c>
    </row>
    <row r="89" spans="1:16" ht="45" x14ac:dyDescent="0.2">
      <c r="A89" s="38">
        <v>19</v>
      </c>
      <c r="B89" s="39" t="s">
        <v>177</v>
      </c>
      <c r="C89" s="47" t="s">
        <v>424</v>
      </c>
      <c r="D89" s="25" t="s">
        <v>115</v>
      </c>
      <c r="E89" s="70">
        <v>6.24</v>
      </c>
      <c r="F89" s="71"/>
      <c r="G89" s="68"/>
      <c r="H89" s="48">
        <f t="shared" si="7"/>
        <v>0</v>
      </c>
      <c r="I89" s="68"/>
      <c r="J89" s="68"/>
      <c r="K89" s="49">
        <f t="shared" si="8"/>
        <v>0</v>
      </c>
      <c r="L89" s="50">
        <f t="shared" si="9"/>
        <v>0</v>
      </c>
      <c r="M89" s="48">
        <f t="shared" si="10"/>
        <v>0</v>
      </c>
      <c r="N89" s="48">
        <f t="shared" si="11"/>
        <v>0</v>
      </c>
      <c r="O89" s="48">
        <f t="shared" si="12"/>
        <v>0</v>
      </c>
      <c r="P89" s="49">
        <f t="shared" si="13"/>
        <v>0</v>
      </c>
    </row>
    <row r="90" spans="1:16" x14ac:dyDescent="0.2">
      <c r="A90" s="38">
        <v>20</v>
      </c>
      <c r="B90" s="39" t="s">
        <v>177</v>
      </c>
      <c r="C90" s="47" t="s">
        <v>425</v>
      </c>
      <c r="D90" s="25" t="s">
        <v>115</v>
      </c>
      <c r="E90" s="70">
        <v>6.24</v>
      </c>
      <c r="F90" s="71"/>
      <c r="G90" s="68"/>
      <c r="H90" s="48">
        <f t="shared" si="7"/>
        <v>0</v>
      </c>
      <c r="I90" s="68"/>
      <c r="J90" s="68"/>
      <c r="K90" s="49">
        <f t="shared" si="8"/>
        <v>0</v>
      </c>
      <c r="L90" s="50">
        <f t="shared" si="9"/>
        <v>0</v>
      </c>
      <c r="M90" s="48">
        <f t="shared" si="10"/>
        <v>0</v>
      </c>
      <c r="N90" s="48">
        <f t="shared" si="11"/>
        <v>0</v>
      </c>
      <c r="O90" s="48">
        <f t="shared" si="12"/>
        <v>0</v>
      </c>
      <c r="P90" s="49">
        <f t="shared" si="13"/>
        <v>0</v>
      </c>
    </row>
    <row r="91" spans="1:16" x14ac:dyDescent="0.2">
      <c r="A91" s="38">
        <v>21</v>
      </c>
      <c r="B91" s="39" t="s">
        <v>177</v>
      </c>
      <c r="C91" s="47" t="s">
        <v>426</v>
      </c>
      <c r="D91" s="25" t="s">
        <v>115</v>
      </c>
      <c r="E91" s="70">
        <v>6.24</v>
      </c>
      <c r="F91" s="71"/>
      <c r="G91" s="68"/>
      <c r="H91" s="48">
        <f t="shared" si="7"/>
        <v>0</v>
      </c>
      <c r="I91" s="68"/>
      <c r="J91" s="68"/>
      <c r="K91" s="49">
        <f t="shared" si="8"/>
        <v>0</v>
      </c>
      <c r="L91" s="50">
        <f t="shared" si="9"/>
        <v>0</v>
      </c>
      <c r="M91" s="48">
        <f t="shared" si="10"/>
        <v>0</v>
      </c>
      <c r="N91" s="48">
        <f t="shared" si="11"/>
        <v>0</v>
      </c>
      <c r="O91" s="48">
        <f t="shared" si="12"/>
        <v>0</v>
      </c>
      <c r="P91" s="49">
        <f t="shared" si="13"/>
        <v>0</v>
      </c>
    </row>
    <row r="92" spans="1:16" x14ac:dyDescent="0.2">
      <c r="A92" s="38" t="s">
        <v>227</v>
      </c>
      <c r="B92" s="39"/>
      <c r="C92" s="47" t="s">
        <v>427</v>
      </c>
      <c r="D92" s="25"/>
      <c r="E92" s="70"/>
      <c r="F92" s="71"/>
      <c r="G92" s="68"/>
      <c r="H92" s="48">
        <f t="shared" si="7"/>
        <v>0</v>
      </c>
      <c r="I92" s="68"/>
      <c r="J92" s="68"/>
      <c r="K92" s="49">
        <f t="shared" si="8"/>
        <v>0</v>
      </c>
      <c r="L92" s="50">
        <f t="shared" si="9"/>
        <v>0</v>
      </c>
      <c r="M92" s="48">
        <f t="shared" si="10"/>
        <v>0</v>
      </c>
      <c r="N92" s="48">
        <f t="shared" si="11"/>
        <v>0</v>
      </c>
      <c r="O92" s="48">
        <f t="shared" si="12"/>
        <v>0</v>
      </c>
      <c r="P92" s="49">
        <f t="shared" si="13"/>
        <v>0</v>
      </c>
    </row>
    <row r="93" spans="1:16" ht="56.25" x14ac:dyDescent="0.2">
      <c r="A93" s="38">
        <v>22</v>
      </c>
      <c r="B93" s="39" t="s">
        <v>177</v>
      </c>
      <c r="C93" s="47" t="s">
        <v>428</v>
      </c>
      <c r="D93" s="25" t="s">
        <v>168</v>
      </c>
      <c r="E93" s="70">
        <v>25</v>
      </c>
      <c r="F93" s="71"/>
      <c r="G93" s="68"/>
      <c r="H93" s="48">
        <f t="shared" si="7"/>
        <v>0</v>
      </c>
      <c r="I93" s="68"/>
      <c r="J93" s="68"/>
      <c r="K93" s="49">
        <f t="shared" si="8"/>
        <v>0</v>
      </c>
      <c r="L93" s="50">
        <f t="shared" si="9"/>
        <v>0</v>
      </c>
      <c r="M93" s="48">
        <f t="shared" si="10"/>
        <v>0</v>
      </c>
      <c r="N93" s="48">
        <f t="shared" si="11"/>
        <v>0</v>
      </c>
      <c r="O93" s="48">
        <f t="shared" si="12"/>
        <v>0</v>
      </c>
      <c r="P93" s="49">
        <f t="shared" si="13"/>
        <v>0</v>
      </c>
    </row>
    <row r="94" spans="1:16" ht="22.5" x14ac:dyDescent="0.2">
      <c r="A94" s="38">
        <v>23</v>
      </c>
      <c r="B94" s="39" t="s">
        <v>177</v>
      </c>
      <c r="C94" s="47" t="s">
        <v>429</v>
      </c>
      <c r="D94" s="25" t="s">
        <v>168</v>
      </c>
      <c r="E94" s="70">
        <v>25</v>
      </c>
      <c r="F94" s="71"/>
      <c r="G94" s="68"/>
      <c r="H94" s="48">
        <f t="shared" si="7"/>
        <v>0</v>
      </c>
      <c r="I94" s="68"/>
      <c r="J94" s="68"/>
      <c r="K94" s="49">
        <f t="shared" si="8"/>
        <v>0</v>
      </c>
      <c r="L94" s="50">
        <f t="shared" si="9"/>
        <v>0</v>
      </c>
      <c r="M94" s="48">
        <f t="shared" si="10"/>
        <v>0</v>
      </c>
      <c r="N94" s="48">
        <f t="shared" si="11"/>
        <v>0</v>
      </c>
      <c r="O94" s="48">
        <f t="shared" si="12"/>
        <v>0</v>
      </c>
      <c r="P94" s="49">
        <f t="shared" si="13"/>
        <v>0</v>
      </c>
    </row>
    <row r="95" spans="1:16" x14ac:dyDescent="0.2">
      <c r="A95" s="38" t="s">
        <v>227</v>
      </c>
      <c r="B95" s="39"/>
      <c r="C95" s="47" t="s">
        <v>430</v>
      </c>
      <c r="D95" s="25"/>
      <c r="E95" s="70"/>
      <c r="F95" s="71"/>
      <c r="G95" s="68"/>
      <c r="H95" s="48">
        <f t="shared" si="7"/>
        <v>0</v>
      </c>
      <c r="I95" s="68"/>
      <c r="J95" s="68"/>
      <c r="K95" s="49">
        <f t="shared" si="8"/>
        <v>0</v>
      </c>
      <c r="L95" s="50">
        <f t="shared" si="9"/>
        <v>0</v>
      </c>
      <c r="M95" s="48">
        <f t="shared" si="10"/>
        <v>0</v>
      </c>
      <c r="N95" s="48">
        <f t="shared" si="11"/>
        <v>0</v>
      </c>
      <c r="O95" s="48">
        <f t="shared" si="12"/>
        <v>0</v>
      </c>
      <c r="P95" s="49">
        <f t="shared" si="13"/>
        <v>0</v>
      </c>
    </row>
    <row r="96" spans="1:16" x14ac:dyDescent="0.2">
      <c r="A96" s="38">
        <v>24</v>
      </c>
      <c r="B96" s="39" t="s">
        <v>177</v>
      </c>
      <c r="C96" s="47" t="s">
        <v>431</v>
      </c>
      <c r="D96" s="25" t="s">
        <v>168</v>
      </c>
      <c r="E96" s="70">
        <v>420</v>
      </c>
      <c r="F96" s="71"/>
      <c r="G96" s="68"/>
      <c r="H96" s="48">
        <f t="shared" si="7"/>
        <v>0</v>
      </c>
      <c r="I96" s="68"/>
      <c r="J96" s="68"/>
      <c r="K96" s="49">
        <f t="shared" si="8"/>
        <v>0</v>
      </c>
      <c r="L96" s="50">
        <f t="shared" si="9"/>
        <v>0</v>
      </c>
      <c r="M96" s="48">
        <f t="shared" si="10"/>
        <v>0</v>
      </c>
      <c r="N96" s="48">
        <f t="shared" si="11"/>
        <v>0</v>
      </c>
      <c r="O96" s="48">
        <f t="shared" si="12"/>
        <v>0</v>
      </c>
      <c r="P96" s="49">
        <f t="shared" si="13"/>
        <v>0</v>
      </c>
    </row>
    <row r="97" spans="1:16" ht="22.5" x14ac:dyDescent="0.2">
      <c r="A97" s="38">
        <v>25</v>
      </c>
      <c r="B97" s="39" t="s">
        <v>177</v>
      </c>
      <c r="C97" s="47" t="s">
        <v>432</v>
      </c>
      <c r="D97" s="25" t="s">
        <v>115</v>
      </c>
      <c r="E97" s="70">
        <v>912</v>
      </c>
      <c r="F97" s="71"/>
      <c r="G97" s="68"/>
      <c r="H97" s="48">
        <f t="shared" si="7"/>
        <v>0</v>
      </c>
      <c r="I97" s="68"/>
      <c r="J97" s="68"/>
      <c r="K97" s="49">
        <f t="shared" si="8"/>
        <v>0</v>
      </c>
      <c r="L97" s="50">
        <f t="shared" si="9"/>
        <v>0</v>
      </c>
      <c r="M97" s="48">
        <f t="shared" si="10"/>
        <v>0</v>
      </c>
      <c r="N97" s="48">
        <f t="shared" si="11"/>
        <v>0</v>
      </c>
      <c r="O97" s="48">
        <f t="shared" si="12"/>
        <v>0</v>
      </c>
      <c r="P97" s="49">
        <f t="shared" si="13"/>
        <v>0</v>
      </c>
    </row>
    <row r="98" spans="1:16" ht="22.5" x14ac:dyDescent="0.2">
      <c r="A98" s="38">
        <v>26</v>
      </c>
      <c r="B98" s="39" t="s">
        <v>177</v>
      </c>
      <c r="C98" s="47" t="s">
        <v>433</v>
      </c>
      <c r="D98" s="25" t="s">
        <v>115</v>
      </c>
      <c r="E98" s="70">
        <v>912</v>
      </c>
      <c r="F98" s="71"/>
      <c r="G98" s="68"/>
      <c r="H98" s="48">
        <f t="shared" si="7"/>
        <v>0</v>
      </c>
      <c r="I98" s="68"/>
      <c r="J98" s="68"/>
      <c r="K98" s="49">
        <f t="shared" si="8"/>
        <v>0</v>
      </c>
      <c r="L98" s="50">
        <f t="shared" si="9"/>
        <v>0</v>
      </c>
      <c r="M98" s="48">
        <f t="shared" si="10"/>
        <v>0</v>
      </c>
      <c r="N98" s="48">
        <f t="shared" si="11"/>
        <v>0</v>
      </c>
      <c r="O98" s="48">
        <f t="shared" si="12"/>
        <v>0</v>
      </c>
      <c r="P98" s="49">
        <f t="shared" si="13"/>
        <v>0</v>
      </c>
    </row>
    <row r="99" spans="1:16" x14ac:dyDescent="0.2">
      <c r="A99" s="38">
        <v>27</v>
      </c>
      <c r="B99" s="39" t="s">
        <v>177</v>
      </c>
      <c r="C99" s="47" t="s">
        <v>434</v>
      </c>
      <c r="D99" s="25" t="s">
        <v>115</v>
      </c>
      <c r="E99" s="70">
        <v>912</v>
      </c>
      <c r="F99" s="71"/>
      <c r="G99" s="68"/>
      <c r="H99" s="48">
        <f t="shared" si="7"/>
        <v>0</v>
      </c>
      <c r="I99" s="68"/>
      <c r="J99" s="68"/>
      <c r="K99" s="49">
        <f t="shared" si="8"/>
        <v>0</v>
      </c>
      <c r="L99" s="50">
        <f t="shared" si="9"/>
        <v>0</v>
      </c>
      <c r="M99" s="48">
        <f t="shared" si="10"/>
        <v>0</v>
      </c>
      <c r="N99" s="48">
        <f t="shared" si="11"/>
        <v>0</v>
      </c>
      <c r="O99" s="48">
        <f t="shared" si="12"/>
        <v>0</v>
      </c>
      <c r="P99" s="49">
        <f t="shared" si="13"/>
        <v>0</v>
      </c>
    </row>
    <row r="100" spans="1:16" ht="22.5" x14ac:dyDescent="0.2">
      <c r="A100" s="38">
        <v>28</v>
      </c>
      <c r="B100" s="39" t="s">
        <v>177</v>
      </c>
      <c r="C100" s="47" t="s">
        <v>435</v>
      </c>
      <c r="D100" s="25" t="s">
        <v>115</v>
      </c>
      <c r="E100" s="70">
        <v>912</v>
      </c>
      <c r="F100" s="71"/>
      <c r="G100" s="68"/>
      <c r="H100" s="48">
        <f t="shared" si="7"/>
        <v>0</v>
      </c>
      <c r="I100" s="68"/>
      <c r="J100" s="68"/>
      <c r="K100" s="49">
        <f t="shared" si="8"/>
        <v>0</v>
      </c>
      <c r="L100" s="50">
        <f t="shared" si="9"/>
        <v>0</v>
      </c>
      <c r="M100" s="48">
        <f t="shared" si="10"/>
        <v>0</v>
      </c>
      <c r="N100" s="48">
        <f t="shared" si="11"/>
        <v>0</v>
      </c>
      <c r="O100" s="48">
        <f t="shared" si="12"/>
        <v>0</v>
      </c>
      <c r="P100" s="49">
        <f t="shared" si="13"/>
        <v>0</v>
      </c>
    </row>
    <row r="101" spans="1:16" ht="22.5" x14ac:dyDescent="0.2">
      <c r="A101" s="38">
        <v>29</v>
      </c>
      <c r="B101" s="39" t="s">
        <v>177</v>
      </c>
      <c r="C101" s="47" t="s">
        <v>436</v>
      </c>
      <c r="D101" s="25" t="s">
        <v>115</v>
      </c>
      <c r="E101" s="70">
        <v>912</v>
      </c>
      <c r="F101" s="71"/>
      <c r="G101" s="68"/>
      <c r="H101" s="48">
        <f t="shared" si="7"/>
        <v>0</v>
      </c>
      <c r="I101" s="68"/>
      <c r="J101" s="68"/>
      <c r="K101" s="49">
        <f t="shared" si="8"/>
        <v>0</v>
      </c>
      <c r="L101" s="50">
        <f t="shared" si="9"/>
        <v>0</v>
      </c>
      <c r="M101" s="48">
        <f t="shared" si="10"/>
        <v>0</v>
      </c>
      <c r="N101" s="48">
        <f t="shared" si="11"/>
        <v>0</v>
      </c>
      <c r="O101" s="48">
        <f t="shared" si="12"/>
        <v>0</v>
      </c>
      <c r="P101" s="49">
        <f t="shared" si="13"/>
        <v>0</v>
      </c>
    </row>
    <row r="102" spans="1:16" x14ac:dyDescent="0.2">
      <c r="A102" s="38" t="s">
        <v>227</v>
      </c>
      <c r="B102" s="39"/>
      <c r="C102" s="47" t="s">
        <v>437</v>
      </c>
      <c r="D102" s="25"/>
      <c r="E102" s="70"/>
      <c r="F102" s="71"/>
      <c r="G102" s="68"/>
      <c r="H102" s="48">
        <f t="shared" si="7"/>
        <v>0</v>
      </c>
      <c r="I102" s="68"/>
      <c r="J102" s="68"/>
      <c r="K102" s="49">
        <f t="shared" si="8"/>
        <v>0</v>
      </c>
      <c r="L102" s="50">
        <f t="shared" si="9"/>
        <v>0</v>
      </c>
      <c r="M102" s="48">
        <f t="shared" si="10"/>
        <v>0</v>
      </c>
      <c r="N102" s="48">
        <f t="shared" si="11"/>
        <v>0</v>
      </c>
      <c r="O102" s="48">
        <f t="shared" si="12"/>
        <v>0</v>
      </c>
      <c r="P102" s="49">
        <f t="shared" si="13"/>
        <v>0</v>
      </c>
    </row>
    <row r="103" spans="1:16" ht="22.5" x14ac:dyDescent="0.2">
      <c r="A103" s="38">
        <v>30</v>
      </c>
      <c r="B103" s="39" t="s">
        <v>177</v>
      </c>
      <c r="C103" s="47" t="s">
        <v>438</v>
      </c>
      <c r="D103" s="25" t="s">
        <v>168</v>
      </c>
      <c r="E103" s="70">
        <v>124</v>
      </c>
      <c r="F103" s="71"/>
      <c r="G103" s="68"/>
      <c r="H103" s="48">
        <f t="shared" si="7"/>
        <v>0</v>
      </c>
      <c r="I103" s="68"/>
      <c r="J103" s="68"/>
      <c r="K103" s="49">
        <f t="shared" si="8"/>
        <v>0</v>
      </c>
      <c r="L103" s="50">
        <f t="shared" si="9"/>
        <v>0</v>
      </c>
      <c r="M103" s="48">
        <f t="shared" si="10"/>
        <v>0</v>
      </c>
      <c r="N103" s="48">
        <f t="shared" si="11"/>
        <v>0</v>
      </c>
      <c r="O103" s="48">
        <f t="shared" si="12"/>
        <v>0</v>
      </c>
      <c r="P103" s="49">
        <f t="shared" si="13"/>
        <v>0</v>
      </c>
    </row>
    <row r="104" spans="1:16" x14ac:dyDescent="0.2">
      <c r="A104" s="38">
        <v>31</v>
      </c>
      <c r="B104" s="39" t="s">
        <v>177</v>
      </c>
      <c r="C104" s="47" t="s">
        <v>439</v>
      </c>
      <c r="D104" s="25" t="s">
        <v>168</v>
      </c>
      <c r="E104" s="70">
        <v>124</v>
      </c>
      <c r="F104" s="71"/>
      <c r="G104" s="68"/>
      <c r="H104" s="48">
        <f t="shared" si="7"/>
        <v>0</v>
      </c>
      <c r="I104" s="68"/>
      <c r="J104" s="68"/>
      <c r="K104" s="49">
        <f t="shared" si="8"/>
        <v>0</v>
      </c>
      <c r="L104" s="50">
        <f t="shared" si="9"/>
        <v>0</v>
      </c>
      <c r="M104" s="48">
        <f t="shared" si="10"/>
        <v>0</v>
      </c>
      <c r="N104" s="48">
        <f t="shared" si="11"/>
        <v>0</v>
      </c>
      <c r="O104" s="48">
        <f t="shared" si="12"/>
        <v>0</v>
      </c>
      <c r="P104" s="49">
        <f t="shared" si="13"/>
        <v>0</v>
      </c>
    </row>
    <row r="105" spans="1:16" x14ac:dyDescent="0.2">
      <c r="A105" s="38" t="s">
        <v>227</v>
      </c>
      <c r="B105" s="39"/>
      <c r="C105" s="47" t="s">
        <v>440</v>
      </c>
      <c r="D105" s="25"/>
      <c r="E105" s="70"/>
      <c r="F105" s="71"/>
      <c r="G105" s="68"/>
      <c r="H105" s="48">
        <f t="shared" si="7"/>
        <v>0</v>
      </c>
      <c r="I105" s="68"/>
      <c r="J105" s="68"/>
      <c r="K105" s="49">
        <f t="shared" si="8"/>
        <v>0</v>
      </c>
      <c r="L105" s="50">
        <f t="shared" si="9"/>
        <v>0</v>
      </c>
      <c r="M105" s="48">
        <f t="shared" si="10"/>
        <v>0</v>
      </c>
      <c r="N105" s="48">
        <f t="shared" si="11"/>
        <v>0</v>
      </c>
      <c r="O105" s="48">
        <f t="shared" si="12"/>
        <v>0</v>
      </c>
      <c r="P105" s="49">
        <f t="shared" si="13"/>
        <v>0</v>
      </c>
    </row>
    <row r="106" spans="1:16" ht="22.5" x14ac:dyDescent="0.2">
      <c r="A106" s="38">
        <v>32</v>
      </c>
      <c r="B106" s="39" t="s">
        <v>177</v>
      </c>
      <c r="C106" s="47" t="s">
        <v>441</v>
      </c>
      <c r="D106" s="25" t="s">
        <v>115</v>
      </c>
      <c r="E106" s="70">
        <v>35.200000000000003</v>
      </c>
      <c r="F106" s="71"/>
      <c r="G106" s="68"/>
      <c r="H106" s="48">
        <f t="shared" si="7"/>
        <v>0</v>
      </c>
      <c r="I106" s="68"/>
      <c r="J106" s="68"/>
      <c r="K106" s="49">
        <f t="shared" si="8"/>
        <v>0</v>
      </c>
      <c r="L106" s="50">
        <f t="shared" si="9"/>
        <v>0</v>
      </c>
      <c r="M106" s="48">
        <f t="shared" si="10"/>
        <v>0</v>
      </c>
      <c r="N106" s="48">
        <f t="shared" si="11"/>
        <v>0</v>
      </c>
      <c r="O106" s="48">
        <f t="shared" si="12"/>
        <v>0</v>
      </c>
      <c r="P106" s="49">
        <f t="shared" si="13"/>
        <v>0</v>
      </c>
    </row>
    <row r="107" spans="1:16" ht="22.5" x14ac:dyDescent="0.2">
      <c r="A107" s="38">
        <v>33</v>
      </c>
      <c r="B107" s="39" t="s">
        <v>177</v>
      </c>
      <c r="C107" s="47" t="s">
        <v>435</v>
      </c>
      <c r="D107" s="25" t="s">
        <v>115</v>
      </c>
      <c r="E107" s="70">
        <v>35.200000000000003</v>
      </c>
      <c r="F107" s="71"/>
      <c r="G107" s="68"/>
      <c r="H107" s="48">
        <f t="shared" si="7"/>
        <v>0</v>
      </c>
      <c r="I107" s="68"/>
      <c r="J107" s="68"/>
      <c r="K107" s="49">
        <f t="shared" si="8"/>
        <v>0</v>
      </c>
      <c r="L107" s="50">
        <f t="shared" si="9"/>
        <v>0</v>
      </c>
      <c r="M107" s="48">
        <f t="shared" si="10"/>
        <v>0</v>
      </c>
      <c r="N107" s="48">
        <f t="shared" si="11"/>
        <v>0</v>
      </c>
      <c r="O107" s="48">
        <f t="shared" si="12"/>
        <v>0</v>
      </c>
      <c r="P107" s="49">
        <f t="shared" si="13"/>
        <v>0</v>
      </c>
    </row>
    <row r="108" spans="1:16" x14ac:dyDescent="0.2">
      <c r="A108" s="38">
        <v>34</v>
      </c>
      <c r="B108" s="39" t="s">
        <v>177</v>
      </c>
      <c r="C108" s="47" t="s">
        <v>434</v>
      </c>
      <c r="D108" s="25" t="s">
        <v>115</v>
      </c>
      <c r="E108" s="70">
        <v>35.200000000000003</v>
      </c>
      <c r="F108" s="71"/>
      <c r="G108" s="68"/>
      <c r="H108" s="48">
        <f t="shared" si="7"/>
        <v>0</v>
      </c>
      <c r="I108" s="68"/>
      <c r="J108" s="68"/>
      <c r="K108" s="49">
        <f t="shared" si="8"/>
        <v>0</v>
      </c>
      <c r="L108" s="50">
        <f t="shared" si="9"/>
        <v>0</v>
      </c>
      <c r="M108" s="48">
        <f t="shared" si="10"/>
        <v>0</v>
      </c>
      <c r="N108" s="48">
        <f t="shared" si="11"/>
        <v>0</v>
      </c>
      <c r="O108" s="48">
        <f t="shared" si="12"/>
        <v>0</v>
      </c>
      <c r="P108" s="49">
        <f t="shared" si="13"/>
        <v>0</v>
      </c>
    </row>
    <row r="109" spans="1:16" ht="22.5" x14ac:dyDescent="0.2">
      <c r="A109" s="38">
        <v>35</v>
      </c>
      <c r="B109" s="39" t="s">
        <v>177</v>
      </c>
      <c r="C109" s="47" t="s">
        <v>435</v>
      </c>
      <c r="D109" s="25" t="s">
        <v>115</v>
      </c>
      <c r="E109" s="70">
        <v>35.200000000000003</v>
      </c>
      <c r="F109" s="71"/>
      <c r="G109" s="68"/>
      <c r="H109" s="48">
        <f t="shared" si="7"/>
        <v>0</v>
      </c>
      <c r="I109" s="68"/>
      <c r="J109" s="68"/>
      <c r="K109" s="49">
        <f t="shared" si="8"/>
        <v>0</v>
      </c>
      <c r="L109" s="50">
        <f t="shared" si="9"/>
        <v>0</v>
      </c>
      <c r="M109" s="48">
        <f t="shared" si="10"/>
        <v>0</v>
      </c>
      <c r="N109" s="48">
        <f t="shared" si="11"/>
        <v>0</v>
      </c>
      <c r="O109" s="48">
        <f t="shared" si="12"/>
        <v>0</v>
      </c>
      <c r="P109" s="49">
        <f t="shared" si="13"/>
        <v>0</v>
      </c>
    </row>
    <row r="110" spans="1:16" ht="22.5" x14ac:dyDescent="0.2">
      <c r="A110" s="38">
        <v>36</v>
      </c>
      <c r="B110" s="39" t="s">
        <v>177</v>
      </c>
      <c r="C110" s="47" t="s">
        <v>436</v>
      </c>
      <c r="D110" s="25" t="s">
        <v>115</v>
      </c>
      <c r="E110" s="70">
        <v>35.200000000000003</v>
      </c>
      <c r="F110" s="71"/>
      <c r="G110" s="68"/>
      <c r="H110" s="48">
        <f t="shared" si="7"/>
        <v>0</v>
      </c>
      <c r="I110" s="68"/>
      <c r="J110" s="68"/>
      <c r="K110" s="49">
        <f t="shared" si="8"/>
        <v>0</v>
      </c>
      <c r="L110" s="50">
        <f t="shared" si="9"/>
        <v>0</v>
      </c>
      <c r="M110" s="48">
        <f t="shared" si="10"/>
        <v>0</v>
      </c>
      <c r="N110" s="48">
        <f t="shared" si="11"/>
        <v>0</v>
      </c>
      <c r="O110" s="48">
        <f t="shared" si="12"/>
        <v>0</v>
      </c>
      <c r="P110" s="49">
        <f t="shared" si="13"/>
        <v>0</v>
      </c>
    </row>
    <row r="111" spans="1:16" ht="22.5" x14ac:dyDescent="0.2">
      <c r="A111" s="38">
        <v>37</v>
      </c>
      <c r="B111" s="39" t="s">
        <v>177</v>
      </c>
      <c r="C111" s="47" t="s">
        <v>442</v>
      </c>
      <c r="D111" s="25" t="s">
        <v>182</v>
      </c>
      <c r="E111" s="70">
        <v>15</v>
      </c>
      <c r="F111" s="71"/>
      <c r="G111" s="68"/>
      <c r="H111" s="48">
        <f t="shared" si="7"/>
        <v>0</v>
      </c>
      <c r="I111" s="68"/>
      <c r="J111" s="68"/>
      <c r="K111" s="49">
        <f t="shared" si="8"/>
        <v>0</v>
      </c>
      <c r="L111" s="50">
        <f t="shared" si="9"/>
        <v>0</v>
      </c>
      <c r="M111" s="48">
        <f t="shared" si="10"/>
        <v>0</v>
      </c>
      <c r="N111" s="48">
        <f t="shared" si="11"/>
        <v>0</v>
      </c>
      <c r="O111" s="48">
        <f t="shared" si="12"/>
        <v>0</v>
      </c>
      <c r="P111" s="49">
        <f t="shared" si="13"/>
        <v>0</v>
      </c>
    </row>
    <row r="112" spans="1:16" ht="112.5" x14ac:dyDescent="0.2">
      <c r="A112" s="38">
        <v>37</v>
      </c>
      <c r="B112" s="39" t="s">
        <v>177</v>
      </c>
      <c r="C112" s="47" t="s">
        <v>443</v>
      </c>
      <c r="D112" s="25" t="s">
        <v>182</v>
      </c>
      <c r="E112" s="70">
        <v>9</v>
      </c>
      <c r="F112" s="71"/>
      <c r="G112" s="68"/>
      <c r="H112" s="48">
        <f t="shared" si="7"/>
        <v>0</v>
      </c>
      <c r="I112" s="68"/>
      <c r="J112" s="68"/>
      <c r="K112" s="49">
        <f t="shared" si="8"/>
        <v>0</v>
      </c>
      <c r="L112" s="50">
        <f t="shared" si="9"/>
        <v>0</v>
      </c>
      <c r="M112" s="48">
        <f t="shared" si="10"/>
        <v>0</v>
      </c>
      <c r="N112" s="48">
        <f t="shared" si="11"/>
        <v>0</v>
      </c>
      <c r="O112" s="48">
        <f t="shared" si="12"/>
        <v>0</v>
      </c>
      <c r="P112" s="49">
        <f t="shared" si="13"/>
        <v>0</v>
      </c>
    </row>
    <row r="113" spans="1:16" x14ac:dyDescent="0.2">
      <c r="A113" s="38" t="s">
        <v>227</v>
      </c>
      <c r="B113" s="39"/>
      <c r="C113" s="47" t="s">
        <v>444</v>
      </c>
      <c r="D113" s="25"/>
      <c r="E113" s="70"/>
      <c r="F113" s="71"/>
      <c r="G113" s="68"/>
      <c r="H113" s="48">
        <f t="shared" si="7"/>
        <v>0</v>
      </c>
      <c r="I113" s="68"/>
      <c r="J113" s="68"/>
      <c r="K113" s="49">
        <f t="shared" si="8"/>
        <v>0</v>
      </c>
      <c r="L113" s="50">
        <f t="shared" si="9"/>
        <v>0</v>
      </c>
      <c r="M113" s="48">
        <f t="shared" si="10"/>
        <v>0</v>
      </c>
      <c r="N113" s="48">
        <f t="shared" si="11"/>
        <v>0</v>
      </c>
      <c r="O113" s="48">
        <f t="shared" si="12"/>
        <v>0</v>
      </c>
      <c r="P113" s="49">
        <f t="shared" si="13"/>
        <v>0</v>
      </c>
    </row>
    <row r="114" spans="1:16" ht="22.5" x14ac:dyDescent="0.2">
      <c r="A114" s="38">
        <v>36</v>
      </c>
      <c r="B114" s="39" t="s">
        <v>177</v>
      </c>
      <c r="C114" s="47" t="s">
        <v>167</v>
      </c>
      <c r="D114" s="25" t="s">
        <v>168</v>
      </c>
      <c r="E114" s="70">
        <v>4</v>
      </c>
      <c r="F114" s="71"/>
      <c r="G114" s="68"/>
      <c r="H114" s="48">
        <f t="shared" si="7"/>
        <v>0</v>
      </c>
      <c r="I114" s="68"/>
      <c r="J114" s="68"/>
      <c r="K114" s="49">
        <f t="shared" si="8"/>
        <v>0</v>
      </c>
      <c r="L114" s="50">
        <f t="shared" si="9"/>
        <v>0</v>
      </c>
      <c r="M114" s="48">
        <f t="shared" si="10"/>
        <v>0</v>
      </c>
      <c r="N114" s="48">
        <f t="shared" si="11"/>
        <v>0</v>
      </c>
      <c r="O114" s="48">
        <f t="shared" si="12"/>
        <v>0</v>
      </c>
      <c r="P114" s="49">
        <f t="shared" si="13"/>
        <v>0</v>
      </c>
    </row>
    <row r="115" spans="1:16" x14ac:dyDescent="0.2">
      <c r="A115" s="38">
        <v>37</v>
      </c>
      <c r="B115" s="39" t="s">
        <v>177</v>
      </c>
      <c r="C115" s="47" t="s">
        <v>169</v>
      </c>
      <c r="D115" s="25" t="s">
        <v>166</v>
      </c>
      <c r="E115" s="70">
        <v>5.7480000000000002</v>
      </c>
      <c r="F115" s="71"/>
      <c r="G115" s="68"/>
      <c r="H115" s="48">
        <f t="shared" si="7"/>
        <v>0</v>
      </c>
      <c r="I115" s="68"/>
      <c r="J115" s="68"/>
      <c r="K115" s="49">
        <f t="shared" si="8"/>
        <v>0</v>
      </c>
      <c r="L115" s="50">
        <f t="shared" si="9"/>
        <v>0</v>
      </c>
      <c r="M115" s="48">
        <f t="shared" si="10"/>
        <v>0</v>
      </c>
      <c r="N115" s="48">
        <f t="shared" si="11"/>
        <v>0</v>
      </c>
      <c r="O115" s="48">
        <f t="shared" si="12"/>
        <v>0</v>
      </c>
      <c r="P115" s="49">
        <f t="shared" si="13"/>
        <v>0</v>
      </c>
    </row>
    <row r="116" spans="1:16" x14ac:dyDescent="0.2">
      <c r="A116" s="38">
        <v>38</v>
      </c>
      <c r="B116" s="39" t="s">
        <v>177</v>
      </c>
      <c r="C116" s="47" t="s">
        <v>170</v>
      </c>
      <c r="D116" s="25" t="s">
        <v>166</v>
      </c>
      <c r="E116" s="70">
        <v>8</v>
      </c>
      <c r="F116" s="71"/>
      <c r="G116" s="68"/>
      <c r="H116" s="48">
        <f t="shared" si="7"/>
        <v>0</v>
      </c>
      <c r="I116" s="68"/>
      <c r="J116" s="68"/>
      <c r="K116" s="49">
        <f t="shared" si="8"/>
        <v>0</v>
      </c>
      <c r="L116" s="50">
        <f t="shared" si="9"/>
        <v>0</v>
      </c>
      <c r="M116" s="48">
        <f t="shared" si="10"/>
        <v>0</v>
      </c>
      <c r="N116" s="48">
        <f t="shared" si="11"/>
        <v>0</v>
      </c>
      <c r="O116" s="48">
        <f t="shared" si="12"/>
        <v>0</v>
      </c>
      <c r="P116" s="49">
        <f t="shared" si="13"/>
        <v>0</v>
      </c>
    </row>
    <row r="117" spans="1:16" x14ac:dyDescent="0.2">
      <c r="A117" s="38">
        <v>39</v>
      </c>
      <c r="B117" s="39" t="s">
        <v>177</v>
      </c>
      <c r="C117" s="47" t="s">
        <v>171</v>
      </c>
      <c r="D117" s="25" t="s">
        <v>168</v>
      </c>
      <c r="E117" s="70">
        <v>3.0892160000000004</v>
      </c>
      <c r="F117" s="71"/>
      <c r="G117" s="68"/>
      <c r="H117" s="48">
        <f t="shared" si="7"/>
        <v>0</v>
      </c>
      <c r="I117" s="68"/>
      <c r="J117" s="68"/>
      <c r="K117" s="49">
        <f t="shared" si="8"/>
        <v>0</v>
      </c>
      <c r="L117" s="50">
        <f t="shared" si="9"/>
        <v>0</v>
      </c>
      <c r="M117" s="48">
        <f t="shared" si="10"/>
        <v>0</v>
      </c>
      <c r="N117" s="48">
        <f t="shared" si="11"/>
        <v>0</v>
      </c>
      <c r="O117" s="48">
        <f t="shared" si="12"/>
        <v>0</v>
      </c>
      <c r="P117" s="49">
        <f t="shared" si="13"/>
        <v>0</v>
      </c>
    </row>
    <row r="118" spans="1:16" x14ac:dyDescent="0.2">
      <c r="A118" s="38">
        <v>40</v>
      </c>
      <c r="B118" s="39" t="s">
        <v>177</v>
      </c>
      <c r="C118" s="47" t="s">
        <v>172</v>
      </c>
      <c r="D118" s="25" t="s">
        <v>168</v>
      </c>
      <c r="E118" s="70">
        <v>0.89510400000000001</v>
      </c>
      <c r="F118" s="71"/>
      <c r="G118" s="68"/>
      <c r="H118" s="48">
        <f t="shared" si="7"/>
        <v>0</v>
      </c>
      <c r="I118" s="68"/>
      <c r="J118" s="68"/>
      <c r="K118" s="49">
        <f t="shared" si="8"/>
        <v>0</v>
      </c>
      <c r="L118" s="50">
        <f t="shared" si="9"/>
        <v>0</v>
      </c>
      <c r="M118" s="48">
        <f t="shared" si="10"/>
        <v>0</v>
      </c>
      <c r="N118" s="48">
        <f t="shared" si="11"/>
        <v>0</v>
      </c>
      <c r="O118" s="48">
        <f t="shared" si="12"/>
        <v>0</v>
      </c>
      <c r="P118" s="49">
        <f t="shared" si="13"/>
        <v>0</v>
      </c>
    </row>
    <row r="119" spans="1:16" x14ac:dyDescent="0.2">
      <c r="A119" s="38">
        <v>41</v>
      </c>
      <c r="B119" s="39" t="s">
        <v>177</v>
      </c>
      <c r="C119" s="47" t="s">
        <v>173</v>
      </c>
      <c r="D119" s="25" t="s">
        <v>115</v>
      </c>
      <c r="E119" s="70">
        <v>0.59639329600000002</v>
      </c>
      <c r="F119" s="71"/>
      <c r="G119" s="68"/>
      <c r="H119" s="48">
        <f t="shared" si="7"/>
        <v>0</v>
      </c>
      <c r="I119" s="68"/>
      <c r="J119" s="68"/>
      <c r="K119" s="49">
        <f t="shared" si="8"/>
        <v>0</v>
      </c>
      <c r="L119" s="50">
        <f t="shared" si="9"/>
        <v>0</v>
      </c>
      <c r="M119" s="48">
        <f t="shared" si="10"/>
        <v>0</v>
      </c>
      <c r="N119" s="48">
        <f t="shared" si="11"/>
        <v>0</v>
      </c>
      <c r="O119" s="48">
        <f t="shared" si="12"/>
        <v>0</v>
      </c>
      <c r="P119" s="49">
        <f t="shared" si="13"/>
        <v>0</v>
      </c>
    </row>
    <row r="120" spans="1:16" x14ac:dyDescent="0.2">
      <c r="A120" s="38">
        <v>42</v>
      </c>
      <c r="B120" s="39" t="s">
        <v>177</v>
      </c>
      <c r="C120" s="47" t="s">
        <v>174</v>
      </c>
      <c r="D120" s="25" t="s">
        <v>324</v>
      </c>
      <c r="E120" s="70">
        <v>2.9437499999999998E-2</v>
      </c>
      <c r="F120" s="71"/>
      <c r="G120" s="68"/>
      <c r="H120" s="48">
        <f t="shared" si="7"/>
        <v>0</v>
      </c>
      <c r="I120" s="68"/>
      <c r="J120" s="68"/>
      <c r="K120" s="49">
        <f t="shared" si="8"/>
        <v>0</v>
      </c>
      <c r="L120" s="50">
        <f t="shared" si="9"/>
        <v>0</v>
      </c>
      <c r="M120" s="48">
        <f t="shared" si="10"/>
        <v>0</v>
      </c>
      <c r="N120" s="48">
        <f t="shared" si="11"/>
        <v>0</v>
      </c>
      <c r="O120" s="48">
        <f t="shared" si="12"/>
        <v>0</v>
      </c>
      <c r="P120" s="49">
        <f t="shared" si="13"/>
        <v>0</v>
      </c>
    </row>
    <row r="121" spans="1:16" x14ac:dyDescent="0.2">
      <c r="A121" s="38" t="s">
        <v>227</v>
      </c>
      <c r="B121" s="39"/>
      <c r="C121" s="47" t="s">
        <v>445</v>
      </c>
      <c r="D121" s="25"/>
      <c r="E121" s="70"/>
      <c r="F121" s="71"/>
      <c r="G121" s="68"/>
      <c r="H121" s="48">
        <f t="shared" si="7"/>
        <v>0</v>
      </c>
      <c r="I121" s="68"/>
      <c r="J121" s="68"/>
      <c r="K121" s="49">
        <f t="shared" si="8"/>
        <v>0</v>
      </c>
      <c r="L121" s="50">
        <f t="shared" si="9"/>
        <v>0</v>
      </c>
      <c r="M121" s="48">
        <f t="shared" si="10"/>
        <v>0</v>
      </c>
      <c r="N121" s="48">
        <f t="shared" si="11"/>
        <v>0</v>
      </c>
      <c r="O121" s="48">
        <f t="shared" si="12"/>
        <v>0</v>
      </c>
      <c r="P121" s="49">
        <f t="shared" si="13"/>
        <v>0</v>
      </c>
    </row>
    <row r="122" spans="1:16" ht="12" thickBot="1" x14ac:dyDescent="0.25">
      <c r="A122" s="38" t="s">
        <v>227</v>
      </c>
      <c r="B122" s="39"/>
      <c r="C122" s="47" t="s">
        <v>446</v>
      </c>
      <c r="D122" s="25" t="s">
        <v>417</v>
      </c>
      <c r="E122" s="70">
        <v>1</v>
      </c>
      <c r="F122" s="71"/>
      <c r="G122" s="68"/>
      <c r="H122" s="48">
        <f t="shared" si="7"/>
        <v>0</v>
      </c>
      <c r="I122" s="68"/>
      <c r="J122" s="68"/>
      <c r="K122" s="49">
        <f t="shared" si="8"/>
        <v>0</v>
      </c>
      <c r="L122" s="50">
        <f t="shared" si="9"/>
        <v>0</v>
      </c>
      <c r="M122" s="48">
        <f t="shared" si="10"/>
        <v>0</v>
      </c>
      <c r="N122" s="48">
        <f t="shared" si="11"/>
        <v>0</v>
      </c>
      <c r="O122" s="48">
        <f t="shared" si="12"/>
        <v>0</v>
      </c>
      <c r="P122" s="49">
        <f t="shared" si="13"/>
        <v>0</v>
      </c>
    </row>
    <row r="123" spans="1:16" ht="12" thickBot="1" x14ac:dyDescent="0.25">
      <c r="A123" s="270" t="s">
        <v>230</v>
      </c>
      <c r="B123" s="271"/>
      <c r="C123" s="271"/>
      <c r="D123" s="271"/>
      <c r="E123" s="271"/>
      <c r="F123" s="271"/>
      <c r="G123" s="271"/>
      <c r="H123" s="271"/>
      <c r="I123" s="271"/>
      <c r="J123" s="271"/>
      <c r="K123" s="272"/>
      <c r="L123" s="72">
        <f>SUM(L14:L122)</f>
        <v>0</v>
      </c>
      <c r="M123" s="73">
        <f>SUM(M14:M122)</f>
        <v>0</v>
      </c>
      <c r="N123" s="73">
        <f>SUM(N14:N122)</f>
        <v>0</v>
      </c>
      <c r="O123" s="73">
        <f>SUM(O14:O122)</f>
        <v>0</v>
      </c>
      <c r="P123" s="74">
        <f>SUM(P14:P122)</f>
        <v>0</v>
      </c>
    </row>
    <row r="124" spans="1:16" x14ac:dyDescent="0.2">
      <c r="A124" s="17"/>
      <c r="B124" s="17"/>
      <c r="C124" s="17"/>
      <c r="D124" s="17"/>
      <c r="E124" s="17"/>
      <c r="F124" s="17"/>
      <c r="G124" s="17"/>
      <c r="H124" s="17"/>
      <c r="I124" s="17"/>
      <c r="J124" s="17"/>
      <c r="K124" s="17"/>
      <c r="L124" s="17"/>
      <c r="M124" s="17"/>
      <c r="N124" s="17"/>
      <c r="O124" s="17"/>
      <c r="P124" s="17"/>
    </row>
    <row r="125" spans="1:16" x14ac:dyDescent="0.2">
      <c r="A125" s="17"/>
      <c r="B125" s="17"/>
      <c r="C125" s="17"/>
      <c r="D125" s="17"/>
      <c r="E125" s="17"/>
      <c r="F125" s="17"/>
      <c r="G125" s="17"/>
      <c r="H125" s="17"/>
      <c r="I125" s="17"/>
      <c r="J125" s="17"/>
      <c r="K125" s="17"/>
      <c r="L125" s="17"/>
      <c r="M125" s="17"/>
      <c r="N125" s="17"/>
      <c r="O125" s="17"/>
      <c r="P125" s="17"/>
    </row>
    <row r="126" spans="1:16" x14ac:dyDescent="0.2">
      <c r="A126" s="1" t="s">
        <v>14</v>
      </c>
      <c r="B126" s="17"/>
      <c r="C126" s="269">
        <f>'Kops a'!C35:H35</f>
        <v>0</v>
      </c>
      <c r="D126" s="269"/>
      <c r="E126" s="269"/>
      <c r="F126" s="269"/>
      <c r="G126" s="269"/>
      <c r="H126" s="269"/>
      <c r="I126" s="17"/>
      <c r="J126" s="17"/>
      <c r="K126" s="17"/>
      <c r="L126" s="17"/>
      <c r="M126" s="17"/>
      <c r="N126" s="17"/>
      <c r="O126" s="17"/>
      <c r="P126" s="17"/>
    </row>
    <row r="127" spans="1:16" x14ac:dyDescent="0.2">
      <c r="A127" s="17"/>
      <c r="B127" s="17"/>
      <c r="C127" s="206" t="s">
        <v>15</v>
      </c>
      <c r="D127" s="206"/>
      <c r="E127" s="206"/>
      <c r="F127" s="206"/>
      <c r="G127" s="206"/>
      <c r="H127" s="206"/>
      <c r="I127" s="17"/>
      <c r="J127" s="17"/>
      <c r="K127" s="17"/>
      <c r="L127" s="17"/>
      <c r="M127" s="17"/>
      <c r="N127" s="17"/>
      <c r="O127" s="17"/>
      <c r="P127" s="17"/>
    </row>
    <row r="128" spans="1:16" x14ac:dyDescent="0.2">
      <c r="A128" s="17"/>
      <c r="B128" s="17"/>
      <c r="C128" s="17"/>
      <c r="D128" s="17"/>
      <c r="E128" s="17"/>
      <c r="F128" s="17"/>
      <c r="G128" s="17"/>
      <c r="H128" s="17"/>
      <c r="I128" s="17"/>
      <c r="J128" s="17"/>
      <c r="K128" s="17"/>
      <c r="L128" s="17"/>
      <c r="M128" s="17"/>
      <c r="N128" s="17"/>
      <c r="O128" s="17"/>
      <c r="P128" s="17"/>
    </row>
    <row r="129" spans="1:16" x14ac:dyDescent="0.2">
      <c r="A129" s="91" t="str">
        <f>'Kops a'!A38</f>
        <v>Tāme sastādīta 20__. gada __. _________</v>
      </c>
      <c r="B129" s="92"/>
      <c r="C129" s="92"/>
      <c r="D129" s="92"/>
      <c r="E129" s="17"/>
      <c r="F129" s="17"/>
      <c r="G129" s="17"/>
      <c r="H129" s="17"/>
      <c r="I129" s="17"/>
      <c r="J129" s="17"/>
      <c r="K129" s="17"/>
      <c r="L129" s="17"/>
      <c r="M129" s="17"/>
      <c r="N129" s="17"/>
      <c r="O129" s="17"/>
      <c r="P129" s="17"/>
    </row>
    <row r="130" spans="1:16" x14ac:dyDescent="0.2">
      <c r="A130" s="17"/>
      <c r="B130" s="17"/>
      <c r="C130" s="17"/>
      <c r="D130" s="17"/>
      <c r="E130" s="17"/>
      <c r="F130" s="17"/>
      <c r="G130" s="17"/>
      <c r="H130" s="17"/>
      <c r="I130" s="17"/>
      <c r="J130" s="17"/>
      <c r="K130" s="17"/>
      <c r="L130" s="17"/>
      <c r="M130" s="17"/>
      <c r="N130" s="17"/>
      <c r="O130" s="17"/>
      <c r="P130" s="17"/>
    </row>
    <row r="131" spans="1:16" x14ac:dyDescent="0.2">
      <c r="A131" s="1" t="s">
        <v>38</v>
      </c>
      <c r="B131" s="17"/>
      <c r="C131" s="269">
        <f>'Kops a'!C40:H40</f>
        <v>0</v>
      </c>
      <c r="D131" s="269"/>
      <c r="E131" s="269"/>
      <c r="F131" s="269"/>
      <c r="G131" s="269"/>
      <c r="H131" s="269"/>
      <c r="I131" s="17"/>
      <c r="J131" s="17"/>
      <c r="K131" s="17"/>
      <c r="L131" s="17"/>
      <c r="M131" s="17"/>
      <c r="N131" s="17"/>
      <c r="O131" s="17"/>
      <c r="P131" s="17"/>
    </row>
    <row r="132" spans="1:16" x14ac:dyDescent="0.2">
      <c r="A132" s="17"/>
      <c r="B132" s="17"/>
      <c r="C132" s="206" t="s">
        <v>15</v>
      </c>
      <c r="D132" s="206"/>
      <c r="E132" s="206"/>
      <c r="F132" s="206"/>
      <c r="G132" s="206"/>
      <c r="H132" s="206"/>
      <c r="I132" s="17"/>
      <c r="J132" s="17"/>
      <c r="K132" s="17"/>
      <c r="L132" s="17"/>
      <c r="M132" s="17"/>
      <c r="N132" s="17"/>
      <c r="O132" s="17"/>
      <c r="P132" s="17"/>
    </row>
    <row r="133" spans="1:16" x14ac:dyDescent="0.2">
      <c r="A133" s="17"/>
      <c r="B133" s="17"/>
      <c r="C133" s="17"/>
      <c r="D133" s="17"/>
      <c r="E133" s="17"/>
      <c r="F133" s="17"/>
      <c r="G133" s="17"/>
      <c r="H133" s="17"/>
      <c r="I133" s="17"/>
      <c r="J133" s="17"/>
      <c r="K133" s="17"/>
      <c r="L133" s="17"/>
      <c r="M133" s="17"/>
      <c r="N133" s="17"/>
      <c r="O133" s="17"/>
      <c r="P133" s="17"/>
    </row>
    <row r="134" spans="1:16" x14ac:dyDescent="0.2">
      <c r="A134" s="91" t="s">
        <v>55</v>
      </c>
      <c r="B134" s="92"/>
      <c r="C134" s="96">
        <f>'Kops a'!C43</f>
        <v>0</v>
      </c>
      <c r="D134" s="51"/>
      <c r="E134" s="17"/>
      <c r="F134" s="17"/>
      <c r="G134" s="17"/>
      <c r="H134" s="17"/>
      <c r="I134" s="17"/>
      <c r="J134" s="17"/>
      <c r="K134" s="17"/>
      <c r="L134" s="17"/>
      <c r="M134" s="17"/>
      <c r="N134" s="17"/>
      <c r="O134" s="17"/>
      <c r="P134" s="17"/>
    </row>
    <row r="135" spans="1:16" x14ac:dyDescent="0.2">
      <c r="A135" s="17"/>
      <c r="B135" s="17"/>
      <c r="C135" s="17"/>
      <c r="D135" s="17"/>
      <c r="E135" s="17"/>
      <c r="F135" s="17"/>
      <c r="G135" s="17"/>
      <c r="H135" s="17"/>
      <c r="I135" s="17"/>
      <c r="J135" s="17"/>
      <c r="K135" s="17"/>
      <c r="L135" s="17"/>
      <c r="M135" s="17"/>
      <c r="N135" s="17"/>
      <c r="O135" s="17"/>
      <c r="P135" s="17"/>
    </row>
    <row r="136" spans="1:16" x14ac:dyDescent="0.2">
      <c r="C136" s="29" t="s">
        <v>689</v>
      </c>
    </row>
    <row r="137" spans="1:16" x14ac:dyDescent="0.2">
      <c r="C137" s="29" t="s">
        <v>690</v>
      </c>
    </row>
  </sheetData>
  <mergeCells count="22">
    <mergeCell ref="C132:H132"/>
    <mergeCell ref="C4:I4"/>
    <mergeCell ref="F12:K12"/>
    <mergeCell ref="A9:F9"/>
    <mergeCell ref="J9:M9"/>
    <mergeCell ref="D8:L8"/>
    <mergeCell ref="A123:K123"/>
    <mergeCell ref="C126:H126"/>
    <mergeCell ref="C127:H127"/>
    <mergeCell ref="C131:H131"/>
    <mergeCell ref="N9:O9"/>
    <mergeCell ref="A12:A13"/>
    <mergeCell ref="B12:B13"/>
    <mergeCell ref="C12:C13"/>
    <mergeCell ref="D12:D13"/>
    <mergeCell ref="E12:E13"/>
    <mergeCell ref="L12:P12"/>
    <mergeCell ref="C2:I2"/>
    <mergeCell ref="C3:I3"/>
    <mergeCell ref="D5:L5"/>
    <mergeCell ref="D6:L6"/>
    <mergeCell ref="D7:L7"/>
  </mergeCells>
  <conditionalFormatting sqref="A15:B122 I15:J122 D15:G122">
    <cfRule type="cellIs" dxfId="99" priority="27" operator="equal">
      <formula>0</formula>
    </cfRule>
  </conditionalFormatting>
  <conditionalFormatting sqref="N9:O9">
    <cfRule type="cellIs" dxfId="98" priority="26" operator="equal">
      <formula>0</formula>
    </cfRule>
  </conditionalFormatting>
  <conditionalFormatting sqref="A9:F9">
    <cfRule type="containsText" dxfId="97"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96" priority="23" operator="equal">
      <formula>0</formula>
    </cfRule>
  </conditionalFormatting>
  <conditionalFormatting sqref="O10">
    <cfRule type="cellIs" dxfId="95" priority="22" operator="equal">
      <formula>"20__. gada __. _________"</formula>
    </cfRule>
  </conditionalFormatting>
  <conditionalFormatting sqref="A123:K123">
    <cfRule type="containsText" dxfId="94" priority="21" operator="containsText" text="Tiešās izmaksas kopā, t. sk. darba devēja sociālais nodoklis __.__% ">
      <formula>NOT(ISERROR(SEARCH("Tiešās izmaksas kopā, t. sk. darba devēja sociālais nodoklis __.__% ",A123)))</formula>
    </cfRule>
  </conditionalFormatting>
  <conditionalFormatting sqref="H14:H122 K14:P122 L123:P123">
    <cfRule type="cellIs" dxfId="93" priority="16" operator="equal">
      <formula>0</formula>
    </cfRule>
  </conditionalFormatting>
  <conditionalFormatting sqref="C4:I4">
    <cfRule type="cellIs" dxfId="92" priority="15" operator="equal">
      <formula>0</formula>
    </cfRule>
  </conditionalFormatting>
  <conditionalFormatting sqref="C15:C122">
    <cfRule type="cellIs" dxfId="91" priority="14" operator="equal">
      <formula>0</formula>
    </cfRule>
  </conditionalFormatting>
  <conditionalFormatting sqref="D5:L8">
    <cfRule type="cellIs" dxfId="90" priority="11" operator="equal">
      <formula>0</formula>
    </cfRule>
  </conditionalFormatting>
  <conditionalFormatting sqref="A14:B14 D14:G14">
    <cfRule type="cellIs" dxfId="89" priority="10" operator="equal">
      <formula>0</formula>
    </cfRule>
  </conditionalFormatting>
  <conditionalFormatting sqref="C14">
    <cfRule type="cellIs" dxfId="88" priority="9" operator="equal">
      <formula>0</formula>
    </cfRule>
  </conditionalFormatting>
  <conditionalFormatting sqref="I14:J14">
    <cfRule type="cellIs" dxfId="87" priority="8" operator="equal">
      <formula>0</formula>
    </cfRule>
  </conditionalFormatting>
  <conditionalFormatting sqref="P10">
    <cfRule type="cellIs" dxfId="86" priority="7" operator="equal">
      <formula>"20__. gada __. _________"</formula>
    </cfRule>
  </conditionalFormatting>
  <conditionalFormatting sqref="C131:H131">
    <cfRule type="cellIs" dxfId="85" priority="4" operator="equal">
      <formula>0</formula>
    </cfRule>
  </conditionalFormatting>
  <conditionalFormatting sqref="C126:H126">
    <cfRule type="cellIs" dxfId="84" priority="3" operator="equal">
      <formula>0</formula>
    </cfRule>
  </conditionalFormatting>
  <conditionalFormatting sqref="C131:H131 C134 C126:H126">
    <cfRule type="cellIs" dxfId="83" priority="2" operator="equal">
      <formula>0</formula>
    </cfRule>
  </conditionalFormatting>
  <conditionalFormatting sqref="D1">
    <cfRule type="cellIs" dxfId="82"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36249DFF-DD18-40B1-AB61-D280DA74812E}">
            <xm:f>NOT(ISERROR(SEARCH("Tāme sastādīta ____. gada ___. ______________",A129)))</xm:f>
            <xm:f>"Tāme sastādīta ____. gada ___. ______________"</xm:f>
            <x14:dxf>
              <font>
                <color auto="1"/>
              </font>
              <fill>
                <patternFill>
                  <bgColor rgb="FFC6EFCE"/>
                </patternFill>
              </fill>
            </x14:dxf>
          </x14:cfRule>
          <xm:sqref>A129</xm:sqref>
        </x14:conditionalFormatting>
        <x14:conditionalFormatting xmlns:xm="http://schemas.microsoft.com/office/excel/2006/main">
          <x14:cfRule type="containsText" priority="5" operator="containsText" id="{708D048F-4463-4EB3-AF79-B8653AFFB42B}">
            <xm:f>NOT(ISERROR(SEARCH("Sertifikāta Nr. _________________________________",A134)))</xm:f>
            <xm:f>"Sertifikāta Nr. _________________________________"</xm:f>
            <x14:dxf>
              <font>
                <color auto="1"/>
              </font>
              <fill>
                <patternFill>
                  <bgColor rgb="FFC6EFCE"/>
                </patternFill>
              </fill>
            </x14:dxf>
          </x14:cfRule>
          <xm:sqref>A134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A74F-9F3C-4490-9CAF-6FE24D08A2A2}">
  <sheetPr codeName="Sheet10"/>
  <dimension ref="A1:P132"/>
  <sheetViews>
    <sheetView topLeftCell="A118" workbookViewId="0">
      <selection activeCell="C131" sqref="C131:C132"/>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a'!A22</f>
        <v>0</v>
      </c>
      <c r="E1" s="23"/>
      <c r="F1" s="23"/>
      <c r="G1" s="23"/>
      <c r="H1" s="23"/>
      <c r="I1" s="23"/>
      <c r="J1" s="23"/>
      <c r="N1" s="26"/>
      <c r="O1" s="27"/>
      <c r="P1" s="28"/>
    </row>
    <row r="2" spans="1:16" x14ac:dyDescent="0.2">
      <c r="A2" s="29"/>
      <c r="B2" s="29"/>
      <c r="C2" s="252" t="s">
        <v>447</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448</v>
      </c>
      <c r="B9" s="254"/>
      <c r="C9" s="254"/>
      <c r="D9" s="254"/>
      <c r="E9" s="254"/>
      <c r="F9" s="254"/>
      <c r="G9" s="31"/>
      <c r="H9" s="31"/>
      <c r="I9" s="31"/>
      <c r="J9" s="258" t="s">
        <v>40</v>
      </c>
      <c r="K9" s="258"/>
      <c r="L9" s="258"/>
      <c r="M9" s="258"/>
      <c r="N9" s="265">
        <f>P118</f>
        <v>0</v>
      </c>
      <c r="O9" s="265"/>
      <c r="P9" s="31"/>
    </row>
    <row r="10" spans="1:16" x14ac:dyDescent="0.2">
      <c r="A10" s="32"/>
      <c r="B10" s="33"/>
      <c r="C10" s="4"/>
      <c r="D10" s="23"/>
      <c r="E10" s="23"/>
      <c r="F10" s="23"/>
      <c r="G10" s="23"/>
      <c r="H10" s="23"/>
      <c r="I10" s="23"/>
      <c r="J10" s="23"/>
      <c r="K10" s="23"/>
      <c r="L10" s="29"/>
      <c r="M10" s="29"/>
      <c r="O10" s="94"/>
      <c r="P10" s="93" t="str">
        <f>A124</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449</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450</v>
      </c>
      <c r="D15" s="25" t="s">
        <v>451</v>
      </c>
      <c r="E15" s="70">
        <v>1</v>
      </c>
      <c r="F15" s="71"/>
      <c r="G15" s="68"/>
      <c r="H15" s="48">
        <f t="shared" ref="H15:H78" si="0">ROUND(F15*G15,2)</f>
        <v>0</v>
      </c>
      <c r="I15" s="68"/>
      <c r="J15" s="68"/>
      <c r="K15" s="49">
        <f t="shared" ref="K15:K78" si="1">SUM(H15:J15)</f>
        <v>0</v>
      </c>
      <c r="L15" s="50">
        <f t="shared" ref="L15:L78" si="2">ROUND(E15*F15,2)</f>
        <v>0</v>
      </c>
      <c r="M15" s="48">
        <f t="shared" ref="M15:M78" si="3">ROUND(H15*E15,2)</f>
        <v>0</v>
      </c>
      <c r="N15" s="48">
        <f t="shared" ref="N15:N78" si="4">ROUND(I15*E15,2)</f>
        <v>0</v>
      </c>
      <c r="O15" s="48">
        <f t="shared" ref="O15:O78" si="5">ROUND(J15*E15,2)</f>
        <v>0</v>
      </c>
      <c r="P15" s="49">
        <f t="shared" ref="P15:P78" si="6">SUM(M15:O15)</f>
        <v>0</v>
      </c>
    </row>
    <row r="16" spans="1:16" x14ac:dyDescent="0.2">
      <c r="A16" s="38">
        <v>2</v>
      </c>
      <c r="B16" s="39"/>
      <c r="C16" s="47" t="s">
        <v>452</v>
      </c>
      <c r="D16" s="25" t="s">
        <v>168</v>
      </c>
      <c r="E16" s="70">
        <v>18</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3</v>
      </c>
      <c r="B17" s="39"/>
      <c r="C17" s="47" t="s">
        <v>453</v>
      </c>
      <c r="D17" s="25" t="s">
        <v>168</v>
      </c>
      <c r="E17" s="70">
        <v>28</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4</v>
      </c>
      <c r="B18" s="39"/>
      <c r="C18" s="47" t="s">
        <v>454</v>
      </c>
      <c r="D18" s="25" t="s">
        <v>168</v>
      </c>
      <c r="E18" s="70">
        <v>112</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5</v>
      </c>
      <c r="B19" s="39"/>
      <c r="C19" s="47" t="s">
        <v>455</v>
      </c>
      <c r="D19" s="25" t="s">
        <v>168</v>
      </c>
      <c r="E19" s="70">
        <v>48</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ht="22.5" x14ac:dyDescent="0.2">
      <c r="A20" s="38">
        <v>6</v>
      </c>
      <c r="B20" s="39"/>
      <c r="C20" s="47" t="s">
        <v>456</v>
      </c>
      <c r="D20" s="25" t="s">
        <v>168</v>
      </c>
      <c r="E20" s="70">
        <v>140</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7</v>
      </c>
      <c r="B21" s="39"/>
      <c r="C21" s="47" t="s">
        <v>457</v>
      </c>
      <c r="D21" s="25" t="s">
        <v>168</v>
      </c>
      <c r="E21" s="70">
        <v>200</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8</v>
      </c>
      <c r="B22" s="39"/>
      <c r="C22" s="47" t="s">
        <v>458</v>
      </c>
      <c r="D22" s="25" t="s">
        <v>150</v>
      </c>
      <c r="E22" s="70">
        <v>2</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22.5" x14ac:dyDescent="0.2">
      <c r="A23" s="38">
        <v>9</v>
      </c>
      <c r="B23" s="39"/>
      <c r="C23" s="47" t="s">
        <v>459</v>
      </c>
      <c r="D23" s="25" t="s">
        <v>150</v>
      </c>
      <c r="E23" s="70">
        <v>8</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10</v>
      </c>
      <c r="B24" s="39"/>
      <c r="C24" s="47" t="s">
        <v>460</v>
      </c>
      <c r="D24" s="25" t="s">
        <v>150</v>
      </c>
      <c r="E24" s="70">
        <v>16</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11</v>
      </c>
      <c r="B25" s="39"/>
      <c r="C25" s="47" t="s">
        <v>461</v>
      </c>
      <c r="D25" s="25" t="s">
        <v>150</v>
      </c>
      <c r="E25" s="70">
        <v>4</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12</v>
      </c>
      <c r="B26" s="39"/>
      <c r="C26" s="47" t="s">
        <v>462</v>
      </c>
      <c r="D26" s="25" t="s">
        <v>150</v>
      </c>
      <c r="E26" s="70">
        <v>4</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13</v>
      </c>
      <c r="B27" s="39"/>
      <c r="C27" s="47" t="s">
        <v>463</v>
      </c>
      <c r="D27" s="25" t="s">
        <v>150</v>
      </c>
      <c r="E27" s="70">
        <v>4</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22.5" x14ac:dyDescent="0.2">
      <c r="A28" s="38">
        <v>14</v>
      </c>
      <c r="B28" s="39"/>
      <c r="C28" s="47" t="s">
        <v>464</v>
      </c>
      <c r="D28" s="25" t="s">
        <v>150</v>
      </c>
      <c r="E28" s="70">
        <v>8</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2.5" x14ac:dyDescent="0.2">
      <c r="A29" s="38">
        <v>15</v>
      </c>
      <c r="B29" s="39"/>
      <c r="C29" s="47" t="s">
        <v>465</v>
      </c>
      <c r="D29" s="25" t="s">
        <v>150</v>
      </c>
      <c r="E29" s="70">
        <v>8</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22.5" x14ac:dyDescent="0.2">
      <c r="A30" s="38">
        <v>16</v>
      </c>
      <c r="B30" s="39"/>
      <c r="C30" s="47" t="s">
        <v>466</v>
      </c>
      <c r="D30" s="25" t="s">
        <v>150</v>
      </c>
      <c r="E30" s="70">
        <v>12</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17</v>
      </c>
      <c r="B31" s="39"/>
      <c r="C31" s="47" t="s">
        <v>467</v>
      </c>
      <c r="D31" s="25" t="s">
        <v>150</v>
      </c>
      <c r="E31" s="70">
        <v>2</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18</v>
      </c>
      <c r="B32" s="39"/>
      <c r="C32" s="47" t="s">
        <v>468</v>
      </c>
      <c r="D32" s="25" t="s">
        <v>150</v>
      </c>
      <c r="E32" s="70">
        <v>8</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19</v>
      </c>
      <c r="B33" s="39"/>
      <c r="C33" s="47" t="s">
        <v>469</v>
      </c>
      <c r="D33" s="25" t="s">
        <v>150</v>
      </c>
      <c r="E33" s="70">
        <v>16</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20</v>
      </c>
      <c r="B34" s="39"/>
      <c r="C34" s="47" t="s">
        <v>470</v>
      </c>
      <c r="D34" s="25" t="s">
        <v>150</v>
      </c>
      <c r="E34" s="70">
        <v>16</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21</v>
      </c>
      <c r="B35" s="39"/>
      <c r="C35" s="47" t="s">
        <v>471</v>
      </c>
      <c r="D35" s="25" t="s">
        <v>150</v>
      </c>
      <c r="E35" s="70">
        <v>24</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22</v>
      </c>
      <c r="B36" s="39"/>
      <c r="C36" s="47" t="s">
        <v>472</v>
      </c>
      <c r="D36" s="25" t="s">
        <v>150</v>
      </c>
      <c r="E36" s="70">
        <v>28</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ht="22.5" x14ac:dyDescent="0.2">
      <c r="A37" s="38">
        <v>23</v>
      </c>
      <c r="B37" s="39"/>
      <c r="C37" s="47" t="s">
        <v>473</v>
      </c>
      <c r="D37" s="25" t="s">
        <v>150</v>
      </c>
      <c r="E37" s="70">
        <v>16</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ht="22.5" x14ac:dyDescent="0.2">
      <c r="A38" s="38">
        <v>24</v>
      </c>
      <c r="B38" s="39"/>
      <c r="C38" s="47" t="s">
        <v>474</v>
      </c>
      <c r="D38" s="25" t="s">
        <v>150</v>
      </c>
      <c r="E38" s="70">
        <v>16</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22.5" x14ac:dyDescent="0.2">
      <c r="A39" s="38">
        <v>25</v>
      </c>
      <c r="B39" s="39"/>
      <c r="C39" s="47" t="s">
        <v>475</v>
      </c>
      <c r="D39" s="25" t="s">
        <v>150</v>
      </c>
      <c r="E39" s="70">
        <v>24</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ht="22.5" x14ac:dyDescent="0.2">
      <c r="A40" s="38">
        <v>26</v>
      </c>
      <c r="B40" s="39"/>
      <c r="C40" s="47" t="s">
        <v>476</v>
      </c>
      <c r="D40" s="25" t="s">
        <v>150</v>
      </c>
      <c r="E40" s="70">
        <v>12</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33.75" x14ac:dyDescent="0.2">
      <c r="A41" s="38">
        <v>27</v>
      </c>
      <c r="B41" s="39"/>
      <c r="C41" s="47" t="s">
        <v>477</v>
      </c>
      <c r="D41" s="25" t="s">
        <v>150</v>
      </c>
      <c r="E41" s="70">
        <v>2</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33.75" x14ac:dyDescent="0.2">
      <c r="A42" s="38">
        <v>28</v>
      </c>
      <c r="B42" s="39"/>
      <c r="C42" s="47" t="s">
        <v>478</v>
      </c>
      <c r="D42" s="25" t="s">
        <v>150</v>
      </c>
      <c r="E42" s="70">
        <v>6</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ht="33.75" x14ac:dyDescent="0.2">
      <c r="A43" s="38">
        <v>29</v>
      </c>
      <c r="B43" s="39"/>
      <c r="C43" s="47" t="s">
        <v>479</v>
      </c>
      <c r="D43" s="25" t="s">
        <v>150</v>
      </c>
      <c r="E43" s="70">
        <v>16</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ht="33.75" x14ac:dyDescent="0.2">
      <c r="A44" s="38">
        <v>30</v>
      </c>
      <c r="B44" s="39"/>
      <c r="C44" s="47" t="s">
        <v>480</v>
      </c>
      <c r="D44" s="25" t="s">
        <v>150</v>
      </c>
      <c r="E44" s="70">
        <v>16</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ht="22.5" x14ac:dyDescent="0.2">
      <c r="A45" s="38">
        <v>31</v>
      </c>
      <c r="B45" s="39"/>
      <c r="C45" s="47" t="s">
        <v>481</v>
      </c>
      <c r="D45" s="25" t="s">
        <v>168</v>
      </c>
      <c r="E45" s="70">
        <v>18</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ht="22.5" x14ac:dyDescent="0.2">
      <c r="A46" s="38">
        <v>32</v>
      </c>
      <c r="B46" s="39"/>
      <c r="C46" s="47" t="s">
        <v>482</v>
      </c>
      <c r="D46" s="25" t="s">
        <v>168</v>
      </c>
      <c r="E46" s="70">
        <v>28</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22.5" x14ac:dyDescent="0.2">
      <c r="A47" s="38">
        <v>33</v>
      </c>
      <c r="B47" s="39"/>
      <c r="C47" s="47" t="s">
        <v>483</v>
      </c>
      <c r="D47" s="25" t="s">
        <v>168</v>
      </c>
      <c r="E47" s="70">
        <v>112</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ht="22.5" x14ac:dyDescent="0.2">
      <c r="A48" s="38">
        <v>34</v>
      </c>
      <c r="B48" s="39"/>
      <c r="C48" s="47" t="s">
        <v>484</v>
      </c>
      <c r="D48" s="25" t="s">
        <v>168</v>
      </c>
      <c r="E48" s="70">
        <v>48</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ht="22.5" x14ac:dyDescent="0.2">
      <c r="A49" s="38">
        <v>35</v>
      </c>
      <c r="B49" s="39"/>
      <c r="C49" s="47" t="s">
        <v>485</v>
      </c>
      <c r="D49" s="25" t="s">
        <v>168</v>
      </c>
      <c r="E49" s="70">
        <v>140</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22.5" x14ac:dyDescent="0.2">
      <c r="A50" s="38">
        <v>36</v>
      </c>
      <c r="B50" s="39"/>
      <c r="C50" s="47" t="s">
        <v>486</v>
      </c>
      <c r="D50" s="25" t="s">
        <v>202</v>
      </c>
      <c r="E50" s="70">
        <v>1</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ht="22.5" x14ac:dyDescent="0.2">
      <c r="A51" s="38">
        <v>37</v>
      </c>
      <c r="B51" s="39"/>
      <c r="C51" s="47" t="s">
        <v>487</v>
      </c>
      <c r="D51" s="25" t="s">
        <v>451</v>
      </c>
      <c r="E51" s="70">
        <v>1</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v>38</v>
      </c>
      <c r="B52" s="39"/>
      <c r="C52" s="47" t="s">
        <v>488</v>
      </c>
      <c r="D52" s="25" t="s">
        <v>451</v>
      </c>
      <c r="E52" s="70">
        <v>1</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ht="22.5" x14ac:dyDescent="0.2">
      <c r="A53" s="38">
        <v>39</v>
      </c>
      <c r="B53" s="39"/>
      <c r="C53" s="47" t="s">
        <v>489</v>
      </c>
      <c r="D53" s="25" t="s">
        <v>451</v>
      </c>
      <c r="E53" s="70">
        <v>1</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c r="B54" s="39"/>
      <c r="C54" s="47" t="s">
        <v>490</v>
      </c>
      <c r="D54" s="25"/>
      <c r="E54" s="70"/>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ht="22.5" x14ac:dyDescent="0.2">
      <c r="A55" s="38">
        <v>1</v>
      </c>
      <c r="B55" s="39"/>
      <c r="C55" s="47" t="s">
        <v>491</v>
      </c>
      <c r="D55" s="25" t="s">
        <v>451</v>
      </c>
      <c r="E55" s="70">
        <v>74</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v>2</v>
      </c>
      <c r="B56" s="39"/>
      <c r="C56" s="47" t="s">
        <v>492</v>
      </c>
      <c r="D56" s="25" t="s">
        <v>451</v>
      </c>
      <c r="E56" s="70">
        <v>74</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ht="22.5" x14ac:dyDescent="0.2">
      <c r="A57" s="38">
        <v>3</v>
      </c>
      <c r="B57" s="39"/>
      <c r="C57" s="47" t="s">
        <v>493</v>
      </c>
      <c r="D57" s="25" t="s">
        <v>451</v>
      </c>
      <c r="E57" s="70">
        <v>74</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v>4</v>
      </c>
      <c r="B58" s="39"/>
      <c r="C58" s="47" t="s">
        <v>494</v>
      </c>
      <c r="D58" s="25" t="s">
        <v>451</v>
      </c>
      <c r="E58" s="70">
        <v>74</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ht="22.5" x14ac:dyDescent="0.2">
      <c r="A59" s="38"/>
      <c r="B59" s="39"/>
      <c r="C59" s="47" t="s">
        <v>495</v>
      </c>
      <c r="D59" s="25"/>
      <c r="E59" s="70"/>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ht="112.5" x14ac:dyDescent="0.2">
      <c r="A60" s="38">
        <v>1</v>
      </c>
      <c r="B60" s="39"/>
      <c r="C60" s="47" t="s">
        <v>496</v>
      </c>
      <c r="D60" s="25" t="s">
        <v>451</v>
      </c>
      <c r="E60" s="70">
        <v>74</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ht="22.5" x14ac:dyDescent="0.2">
      <c r="A61" s="38">
        <v>2</v>
      </c>
      <c r="B61" s="39"/>
      <c r="C61" s="47" t="s">
        <v>497</v>
      </c>
      <c r="D61" s="25" t="s">
        <v>214</v>
      </c>
      <c r="E61" s="70">
        <v>74</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ht="22.5" x14ac:dyDescent="0.2">
      <c r="A62" s="38">
        <v>3</v>
      </c>
      <c r="B62" s="39"/>
      <c r="C62" s="47" t="s">
        <v>497</v>
      </c>
      <c r="D62" s="25" t="s">
        <v>214</v>
      </c>
      <c r="E62" s="70">
        <v>74</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v>4</v>
      </c>
      <c r="B63" s="39"/>
      <c r="C63" s="47" t="s">
        <v>498</v>
      </c>
      <c r="D63" s="25" t="s">
        <v>214</v>
      </c>
      <c r="E63" s="70">
        <v>148</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x14ac:dyDescent="0.2">
      <c r="A64" s="38">
        <v>5</v>
      </c>
      <c r="B64" s="39"/>
      <c r="C64" s="47" t="s">
        <v>499</v>
      </c>
      <c r="D64" s="25" t="s">
        <v>214</v>
      </c>
      <c r="E64" s="70">
        <v>74</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ht="22.5" x14ac:dyDescent="0.2">
      <c r="A65" s="38">
        <v>6</v>
      </c>
      <c r="B65" s="39"/>
      <c r="C65" s="47" t="s">
        <v>486</v>
      </c>
      <c r="D65" s="25" t="s">
        <v>202</v>
      </c>
      <c r="E65" s="70">
        <v>7.4</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ht="22.5" x14ac:dyDescent="0.2">
      <c r="A66" s="38">
        <v>7</v>
      </c>
      <c r="B66" s="39"/>
      <c r="C66" s="47" t="s">
        <v>487</v>
      </c>
      <c r="D66" s="25" t="s">
        <v>451</v>
      </c>
      <c r="E66" s="70">
        <v>74</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x14ac:dyDescent="0.2">
      <c r="A67" s="38">
        <v>8</v>
      </c>
      <c r="B67" s="39"/>
      <c r="C67" s="47" t="s">
        <v>488</v>
      </c>
      <c r="D67" s="25" t="s">
        <v>451</v>
      </c>
      <c r="E67" s="70">
        <v>74</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ht="22.5" x14ac:dyDescent="0.2">
      <c r="A68" s="38">
        <v>9</v>
      </c>
      <c r="B68" s="39"/>
      <c r="C68" s="47" t="s">
        <v>500</v>
      </c>
      <c r="D68" s="25" t="s">
        <v>451</v>
      </c>
      <c r="E68" s="70">
        <v>74</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ht="22.5" x14ac:dyDescent="0.2">
      <c r="A69" s="38">
        <v>10</v>
      </c>
      <c r="B69" s="39"/>
      <c r="C69" s="47" t="s">
        <v>501</v>
      </c>
      <c r="D69" s="25" t="s">
        <v>115</v>
      </c>
      <c r="E69" s="70">
        <v>3.7</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ht="22.5" x14ac:dyDescent="0.2">
      <c r="A70" s="38"/>
      <c r="B70" s="39"/>
      <c r="C70" s="47" t="s">
        <v>502</v>
      </c>
      <c r="D70" s="25"/>
      <c r="E70" s="70"/>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ht="22.5" x14ac:dyDescent="0.2">
      <c r="A71" s="38"/>
      <c r="B71" s="39"/>
      <c r="C71" s="47" t="s">
        <v>503</v>
      </c>
      <c r="D71" s="25"/>
      <c r="E71" s="70"/>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x14ac:dyDescent="0.2">
      <c r="A72" s="38">
        <v>1</v>
      </c>
      <c r="B72" s="39"/>
      <c r="C72" s="47" t="s">
        <v>504</v>
      </c>
      <c r="D72" s="25" t="s">
        <v>451</v>
      </c>
      <c r="E72" s="70">
        <v>20</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ht="33.75" x14ac:dyDescent="0.2">
      <c r="A73" s="38">
        <v>2</v>
      </c>
      <c r="B73" s="39"/>
      <c r="C73" s="47" t="s">
        <v>505</v>
      </c>
      <c r="D73" s="25" t="s">
        <v>451</v>
      </c>
      <c r="E73" s="70">
        <v>20</v>
      </c>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ht="33.75" x14ac:dyDescent="0.2">
      <c r="A74" s="38">
        <v>3</v>
      </c>
      <c r="B74" s="39"/>
      <c r="C74" s="47" t="s">
        <v>506</v>
      </c>
      <c r="D74" s="25" t="s">
        <v>451</v>
      </c>
      <c r="E74" s="70">
        <v>20</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ht="22.5" x14ac:dyDescent="0.2">
      <c r="A75" s="38">
        <v>4</v>
      </c>
      <c r="B75" s="39"/>
      <c r="C75" s="47" t="s">
        <v>507</v>
      </c>
      <c r="D75" s="25" t="s">
        <v>451</v>
      </c>
      <c r="E75" s="70">
        <v>40</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ht="22.5" x14ac:dyDescent="0.2">
      <c r="A76" s="38">
        <v>5</v>
      </c>
      <c r="B76" s="39"/>
      <c r="C76" s="47" t="s">
        <v>508</v>
      </c>
      <c r="D76" s="25" t="s">
        <v>451</v>
      </c>
      <c r="E76" s="70">
        <v>40</v>
      </c>
      <c r="F76" s="71"/>
      <c r="G76" s="68"/>
      <c r="H76" s="48">
        <f t="shared" si="0"/>
        <v>0</v>
      </c>
      <c r="I76" s="68"/>
      <c r="J76" s="68"/>
      <c r="K76" s="49">
        <f t="shared" si="1"/>
        <v>0</v>
      </c>
      <c r="L76" s="50">
        <f t="shared" si="2"/>
        <v>0</v>
      </c>
      <c r="M76" s="48">
        <f t="shared" si="3"/>
        <v>0</v>
      </c>
      <c r="N76" s="48">
        <f t="shared" si="4"/>
        <v>0</v>
      </c>
      <c r="O76" s="48">
        <f t="shared" si="5"/>
        <v>0</v>
      </c>
      <c r="P76" s="49">
        <f t="shared" si="6"/>
        <v>0</v>
      </c>
    </row>
    <row r="77" spans="1:16" ht="33.75" x14ac:dyDescent="0.2">
      <c r="A77" s="38">
        <v>6</v>
      </c>
      <c r="B77" s="39"/>
      <c r="C77" s="47" t="s">
        <v>509</v>
      </c>
      <c r="D77" s="25" t="s">
        <v>166</v>
      </c>
      <c r="E77" s="70">
        <v>40</v>
      </c>
      <c r="F77" s="71"/>
      <c r="G77" s="68"/>
      <c r="H77" s="48">
        <f t="shared" si="0"/>
        <v>0</v>
      </c>
      <c r="I77" s="68"/>
      <c r="J77" s="68"/>
      <c r="K77" s="49">
        <f t="shared" si="1"/>
        <v>0</v>
      </c>
      <c r="L77" s="50">
        <f t="shared" si="2"/>
        <v>0</v>
      </c>
      <c r="M77" s="48">
        <f t="shared" si="3"/>
        <v>0</v>
      </c>
      <c r="N77" s="48">
        <f t="shared" si="4"/>
        <v>0</v>
      </c>
      <c r="O77" s="48">
        <f t="shared" si="5"/>
        <v>0</v>
      </c>
      <c r="P77" s="49">
        <f t="shared" si="6"/>
        <v>0</v>
      </c>
    </row>
    <row r="78" spans="1:16" ht="22.5" x14ac:dyDescent="0.2">
      <c r="A78" s="38">
        <v>7</v>
      </c>
      <c r="B78" s="39"/>
      <c r="C78" s="47" t="s">
        <v>510</v>
      </c>
      <c r="D78" s="25" t="s">
        <v>168</v>
      </c>
      <c r="E78" s="70">
        <v>720</v>
      </c>
      <c r="F78" s="71"/>
      <c r="G78" s="68"/>
      <c r="H78" s="48">
        <f t="shared" si="0"/>
        <v>0</v>
      </c>
      <c r="I78" s="68"/>
      <c r="J78" s="68"/>
      <c r="K78" s="49">
        <f t="shared" si="1"/>
        <v>0</v>
      </c>
      <c r="L78" s="50">
        <f t="shared" si="2"/>
        <v>0</v>
      </c>
      <c r="M78" s="48">
        <f t="shared" si="3"/>
        <v>0</v>
      </c>
      <c r="N78" s="48">
        <f t="shared" si="4"/>
        <v>0</v>
      </c>
      <c r="O78" s="48">
        <f t="shared" si="5"/>
        <v>0</v>
      </c>
      <c r="P78" s="49">
        <f t="shared" si="6"/>
        <v>0</v>
      </c>
    </row>
    <row r="79" spans="1:16" x14ac:dyDescent="0.2">
      <c r="A79" s="38">
        <v>8</v>
      </c>
      <c r="B79" s="39"/>
      <c r="C79" s="47" t="s">
        <v>511</v>
      </c>
      <c r="D79" s="25" t="s">
        <v>166</v>
      </c>
      <c r="E79" s="70">
        <v>200</v>
      </c>
      <c r="F79" s="71"/>
      <c r="G79" s="68"/>
      <c r="H79" s="48">
        <f t="shared" ref="H79:H117" si="7">ROUND(F79*G79,2)</f>
        <v>0</v>
      </c>
      <c r="I79" s="68"/>
      <c r="J79" s="68"/>
      <c r="K79" s="49">
        <f t="shared" ref="K79:K117" si="8">SUM(H79:J79)</f>
        <v>0</v>
      </c>
      <c r="L79" s="50">
        <f t="shared" ref="L79:L117" si="9">ROUND(E79*F79,2)</f>
        <v>0</v>
      </c>
      <c r="M79" s="48">
        <f t="shared" ref="M79:M117" si="10">ROUND(H79*E79,2)</f>
        <v>0</v>
      </c>
      <c r="N79" s="48">
        <f t="shared" ref="N79:N117" si="11">ROUND(I79*E79,2)</f>
        <v>0</v>
      </c>
      <c r="O79" s="48">
        <f t="shared" ref="O79:O117" si="12">ROUND(J79*E79,2)</f>
        <v>0</v>
      </c>
      <c r="P79" s="49">
        <f t="shared" ref="P79:P117" si="13">SUM(M79:O79)</f>
        <v>0</v>
      </c>
    </row>
    <row r="80" spans="1:16" x14ac:dyDescent="0.2">
      <c r="A80" s="38">
        <v>9</v>
      </c>
      <c r="B80" s="39"/>
      <c r="C80" s="47" t="s">
        <v>512</v>
      </c>
      <c r="D80" s="25" t="s">
        <v>166</v>
      </c>
      <c r="E80" s="70">
        <v>40</v>
      </c>
      <c r="F80" s="71"/>
      <c r="G80" s="68"/>
      <c r="H80" s="48">
        <f t="shared" si="7"/>
        <v>0</v>
      </c>
      <c r="I80" s="68"/>
      <c r="J80" s="68"/>
      <c r="K80" s="49">
        <f t="shared" si="8"/>
        <v>0</v>
      </c>
      <c r="L80" s="50">
        <f t="shared" si="9"/>
        <v>0</v>
      </c>
      <c r="M80" s="48">
        <f t="shared" si="10"/>
        <v>0</v>
      </c>
      <c r="N80" s="48">
        <f t="shared" si="11"/>
        <v>0</v>
      </c>
      <c r="O80" s="48">
        <f t="shared" si="12"/>
        <v>0</v>
      </c>
      <c r="P80" s="49">
        <f t="shared" si="13"/>
        <v>0</v>
      </c>
    </row>
    <row r="81" spans="1:16" ht="22.5" x14ac:dyDescent="0.2">
      <c r="A81" s="38">
        <v>10</v>
      </c>
      <c r="B81" s="39"/>
      <c r="C81" s="47" t="s">
        <v>513</v>
      </c>
      <c r="D81" s="25" t="s">
        <v>166</v>
      </c>
      <c r="E81" s="70">
        <v>40</v>
      </c>
      <c r="F81" s="71"/>
      <c r="G81" s="68"/>
      <c r="H81" s="48">
        <f t="shared" si="7"/>
        <v>0</v>
      </c>
      <c r="I81" s="68"/>
      <c r="J81" s="68"/>
      <c r="K81" s="49">
        <f t="shared" si="8"/>
        <v>0</v>
      </c>
      <c r="L81" s="50">
        <f t="shared" si="9"/>
        <v>0</v>
      </c>
      <c r="M81" s="48">
        <f t="shared" si="10"/>
        <v>0</v>
      </c>
      <c r="N81" s="48">
        <f t="shared" si="11"/>
        <v>0</v>
      </c>
      <c r="O81" s="48">
        <f t="shared" si="12"/>
        <v>0</v>
      </c>
      <c r="P81" s="49">
        <f t="shared" si="13"/>
        <v>0</v>
      </c>
    </row>
    <row r="82" spans="1:16" ht="33.75" x14ac:dyDescent="0.2">
      <c r="A82" s="38">
        <v>11</v>
      </c>
      <c r="B82" s="39"/>
      <c r="C82" s="47" t="s">
        <v>514</v>
      </c>
      <c r="D82" s="25" t="s">
        <v>166</v>
      </c>
      <c r="E82" s="70">
        <v>120</v>
      </c>
      <c r="F82" s="71"/>
      <c r="G82" s="68"/>
      <c r="H82" s="48">
        <f t="shared" si="7"/>
        <v>0</v>
      </c>
      <c r="I82" s="68"/>
      <c r="J82" s="68"/>
      <c r="K82" s="49">
        <f t="shared" si="8"/>
        <v>0</v>
      </c>
      <c r="L82" s="50">
        <f t="shared" si="9"/>
        <v>0</v>
      </c>
      <c r="M82" s="48">
        <f t="shared" si="10"/>
        <v>0</v>
      </c>
      <c r="N82" s="48">
        <f t="shared" si="11"/>
        <v>0</v>
      </c>
      <c r="O82" s="48">
        <f t="shared" si="12"/>
        <v>0</v>
      </c>
      <c r="P82" s="49">
        <f t="shared" si="13"/>
        <v>0</v>
      </c>
    </row>
    <row r="83" spans="1:16" ht="22.5" x14ac:dyDescent="0.2">
      <c r="A83" s="38">
        <v>12</v>
      </c>
      <c r="B83" s="39"/>
      <c r="C83" s="47" t="s">
        <v>515</v>
      </c>
      <c r="D83" s="25" t="s">
        <v>451</v>
      </c>
      <c r="E83" s="70">
        <v>20</v>
      </c>
      <c r="F83" s="71"/>
      <c r="G83" s="68"/>
      <c r="H83" s="48">
        <f t="shared" si="7"/>
        <v>0</v>
      </c>
      <c r="I83" s="68"/>
      <c r="J83" s="68"/>
      <c r="K83" s="49">
        <f t="shared" si="8"/>
        <v>0</v>
      </c>
      <c r="L83" s="50">
        <f t="shared" si="9"/>
        <v>0</v>
      </c>
      <c r="M83" s="48">
        <f t="shared" si="10"/>
        <v>0</v>
      </c>
      <c r="N83" s="48">
        <f t="shared" si="11"/>
        <v>0</v>
      </c>
      <c r="O83" s="48">
        <f t="shared" si="12"/>
        <v>0</v>
      </c>
      <c r="P83" s="49">
        <f t="shared" si="13"/>
        <v>0</v>
      </c>
    </row>
    <row r="84" spans="1:16" x14ac:dyDescent="0.2">
      <c r="A84" s="38">
        <v>13</v>
      </c>
      <c r="B84" s="39"/>
      <c r="C84" s="47" t="s">
        <v>516</v>
      </c>
      <c r="D84" s="25" t="s">
        <v>451</v>
      </c>
      <c r="E84" s="70">
        <v>20</v>
      </c>
      <c r="F84" s="71"/>
      <c r="G84" s="68"/>
      <c r="H84" s="48">
        <f t="shared" si="7"/>
        <v>0</v>
      </c>
      <c r="I84" s="68"/>
      <c r="J84" s="68"/>
      <c r="K84" s="49">
        <f t="shared" si="8"/>
        <v>0</v>
      </c>
      <c r="L84" s="50">
        <f t="shared" si="9"/>
        <v>0</v>
      </c>
      <c r="M84" s="48">
        <f t="shared" si="10"/>
        <v>0</v>
      </c>
      <c r="N84" s="48">
        <f t="shared" si="11"/>
        <v>0</v>
      </c>
      <c r="O84" s="48">
        <f t="shared" si="12"/>
        <v>0</v>
      </c>
      <c r="P84" s="49">
        <f t="shared" si="13"/>
        <v>0</v>
      </c>
    </row>
    <row r="85" spans="1:16" ht="22.5" x14ac:dyDescent="0.2">
      <c r="A85" s="38">
        <v>14</v>
      </c>
      <c r="B85" s="39"/>
      <c r="C85" s="47" t="s">
        <v>489</v>
      </c>
      <c r="D85" s="25" t="s">
        <v>451</v>
      </c>
      <c r="E85" s="70">
        <v>20</v>
      </c>
      <c r="F85" s="71"/>
      <c r="G85" s="68"/>
      <c r="H85" s="48">
        <f t="shared" si="7"/>
        <v>0</v>
      </c>
      <c r="I85" s="68"/>
      <c r="J85" s="68"/>
      <c r="K85" s="49">
        <f t="shared" si="8"/>
        <v>0</v>
      </c>
      <c r="L85" s="50">
        <f t="shared" si="9"/>
        <v>0</v>
      </c>
      <c r="M85" s="48">
        <f t="shared" si="10"/>
        <v>0</v>
      </c>
      <c r="N85" s="48">
        <f t="shared" si="11"/>
        <v>0</v>
      </c>
      <c r="O85" s="48">
        <f t="shared" si="12"/>
        <v>0</v>
      </c>
      <c r="P85" s="49">
        <f t="shared" si="13"/>
        <v>0</v>
      </c>
    </row>
    <row r="86" spans="1:16" ht="45" x14ac:dyDescent="0.2">
      <c r="A86" s="38"/>
      <c r="B86" s="39"/>
      <c r="C86" s="47" t="s">
        <v>517</v>
      </c>
      <c r="D86" s="25"/>
      <c r="E86" s="70"/>
      <c r="F86" s="71"/>
      <c r="G86" s="68"/>
      <c r="H86" s="48">
        <f t="shared" si="7"/>
        <v>0</v>
      </c>
      <c r="I86" s="68"/>
      <c r="J86" s="68"/>
      <c r="K86" s="49">
        <f t="shared" si="8"/>
        <v>0</v>
      </c>
      <c r="L86" s="50">
        <f t="shared" si="9"/>
        <v>0</v>
      </c>
      <c r="M86" s="48">
        <f t="shared" si="10"/>
        <v>0</v>
      </c>
      <c r="N86" s="48">
        <f t="shared" si="11"/>
        <v>0</v>
      </c>
      <c r="O86" s="48">
        <f t="shared" si="12"/>
        <v>0</v>
      </c>
      <c r="P86" s="49">
        <f t="shared" si="13"/>
        <v>0</v>
      </c>
    </row>
    <row r="87" spans="1:16" ht="22.5" x14ac:dyDescent="0.2">
      <c r="A87" s="38"/>
      <c r="B87" s="39"/>
      <c r="C87" s="47" t="s">
        <v>518</v>
      </c>
      <c r="D87" s="25"/>
      <c r="E87" s="70"/>
      <c r="F87" s="71"/>
      <c r="G87" s="68"/>
      <c r="H87" s="48">
        <f t="shared" si="7"/>
        <v>0</v>
      </c>
      <c r="I87" s="68"/>
      <c r="J87" s="68"/>
      <c r="K87" s="49">
        <f t="shared" si="8"/>
        <v>0</v>
      </c>
      <c r="L87" s="50">
        <f t="shared" si="9"/>
        <v>0</v>
      </c>
      <c r="M87" s="48">
        <f t="shared" si="10"/>
        <v>0</v>
      </c>
      <c r="N87" s="48">
        <f t="shared" si="11"/>
        <v>0</v>
      </c>
      <c r="O87" s="48">
        <f t="shared" si="12"/>
        <v>0</v>
      </c>
      <c r="P87" s="49">
        <f t="shared" si="13"/>
        <v>0</v>
      </c>
    </row>
    <row r="88" spans="1:16" x14ac:dyDescent="0.2">
      <c r="A88" s="38">
        <v>1</v>
      </c>
      <c r="B88" s="39"/>
      <c r="C88" s="47" t="s">
        <v>504</v>
      </c>
      <c r="D88" s="25" t="s">
        <v>451</v>
      </c>
      <c r="E88" s="70">
        <v>51</v>
      </c>
      <c r="F88" s="71"/>
      <c r="G88" s="68"/>
      <c r="H88" s="48">
        <f t="shared" si="7"/>
        <v>0</v>
      </c>
      <c r="I88" s="68"/>
      <c r="J88" s="68"/>
      <c r="K88" s="49">
        <f t="shared" si="8"/>
        <v>0</v>
      </c>
      <c r="L88" s="50">
        <f t="shared" si="9"/>
        <v>0</v>
      </c>
      <c r="M88" s="48">
        <f t="shared" si="10"/>
        <v>0</v>
      </c>
      <c r="N88" s="48">
        <f t="shared" si="11"/>
        <v>0</v>
      </c>
      <c r="O88" s="48">
        <f t="shared" si="12"/>
        <v>0</v>
      </c>
      <c r="P88" s="49">
        <f t="shared" si="13"/>
        <v>0</v>
      </c>
    </row>
    <row r="89" spans="1:16" ht="33.75" x14ac:dyDescent="0.2">
      <c r="A89" s="38">
        <v>2</v>
      </c>
      <c r="B89" s="39"/>
      <c r="C89" s="47" t="s">
        <v>519</v>
      </c>
      <c r="D89" s="25" t="s">
        <v>451</v>
      </c>
      <c r="E89" s="70">
        <v>51</v>
      </c>
      <c r="F89" s="71"/>
      <c r="G89" s="68"/>
      <c r="H89" s="48">
        <f t="shared" si="7"/>
        <v>0</v>
      </c>
      <c r="I89" s="68"/>
      <c r="J89" s="68"/>
      <c r="K89" s="49">
        <f t="shared" si="8"/>
        <v>0</v>
      </c>
      <c r="L89" s="50">
        <f t="shared" si="9"/>
        <v>0</v>
      </c>
      <c r="M89" s="48">
        <f t="shared" si="10"/>
        <v>0</v>
      </c>
      <c r="N89" s="48">
        <f t="shared" si="11"/>
        <v>0</v>
      </c>
      <c r="O89" s="48">
        <f t="shared" si="12"/>
        <v>0</v>
      </c>
      <c r="P89" s="49">
        <f t="shared" si="13"/>
        <v>0</v>
      </c>
    </row>
    <row r="90" spans="1:16" ht="33.75" x14ac:dyDescent="0.2">
      <c r="A90" s="38">
        <v>3</v>
      </c>
      <c r="B90" s="39"/>
      <c r="C90" s="47" t="s">
        <v>520</v>
      </c>
      <c r="D90" s="25" t="s">
        <v>451</v>
      </c>
      <c r="E90" s="70">
        <v>51</v>
      </c>
      <c r="F90" s="71"/>
      <c r="G90" s="68"/>
      <c r="H90" s="48">
        <f t="shared" si="7"/>
        <v>0</v>
      </c>
      <c r="I90" s="68"/>
      <c r="J90" s="68"/>
      <c r="K90" s="49">
        <f t="shared" si="8"/>
        <v>0</v>
      </c>
      <c r="L90" s="50">
        <f t="shared" si="9"/>
        <v>0</v>
      </c>
      <c r="M90" s="48">
        <f t="shared" si="10"/>
        <v>0</v>
      </c>
      <c r="N90" s="48">
        <f t="shared" si="11"/>
        <v>0</v>
      </c>
      <c r="O90" s="48">
        <f t="shared" si="12"/>
        <v>0</v>
      </c>
      <c r="P90" s="49">
        <f t="shared" si="13"/>
        <v>0</v>
      </c>
    </row>
    <row r="91" spans="1:16" ht="22.5" x14ac:dyDescent="0.2">
      <c r="A91" s="38">
        <v>4</v>
      </c>
      <c r="B91" s="39"/>
      <c r="C91" s="47" t="s">
        <v>507</v>
      </c>
      <c r="D91" s="25" t="s">
        <v>451</v>
      </c>
      <c r="E91" s="70">
        <v>102</v>
      </c>
      <c r="F91" s="71"/>
      <c r="G91" s="68"/>
      <c r="H91" s="48">
        <f t="shared" si="7"/>
        <v>0</v>
      </c>
      <c r="I91" s="68"/>
      <c r="J91" s="68"/>
      <c r="K91" s="49">
        <f t="shared" si="8"/>
        <v>0</v>
      </c>
      <c r="L91" s="50">
        <f t="shared" si="9"/>
        <v>0</v>
      </c>
      <c r="M91" s="48">
        <f t="shared" si="10"/>
        <v>0</v>
      </c>
      <c r="N91" s="48">
        <f t="shared" si="11"/>
        <v>0</v>
      </c>
      <c r="O91" s="48">
        <f t="shared" si="12"/>
        <v>0</v>
      </c>
      <c r="P91" s="49">
        <f t="shared" si="13"/>
        <v>0</v>
      </c>
    </row>
    <row r="92" spans="1:16" ht="22.5" x14ac:dyDescent="0.2">
      <c r="A92" s="38">
        <v>5</v>
      </c>
      <c r="B92" s="39"/>
      <c r="C92" s="47" t="s">
        <v>508</v>
      </c>
      <c r="D92" s="25" t="s">
        <v>451</v>
      </c>
      <c r="E92" s="70">
        <v>102</v>
      </c>
      <c r="F92" s="71"/>
      <c r="G92" s="68"/>
      <c r="H92" s="48">
        <f t="shared" si="7"/>
        <v>0</v>
      </c>
      <c r="I92" s="68"/>
      <c r="J92" s="68"/>
      <c r="K92" s="49">
        <f t="shared" si="8"/>
        <v>0</v>
      </c>
      <c r="L92" s="50">
        <f t="shared" si="9"/>
        <v>0</v>
      </c>
      <c r="M92" s="48">
        <f t="shared" si="10"/>
        <v>0</v>
      </c>
      <c r="N92" s="48">
        <f t="shared" si="11"/>
        <v>0</v>
      </c>
      <c r="O92" s="48">
        <f t="shared" si="12"/>
        <v>0</v>
      </c>
      <c r="P92" s="49">
        <f t="shared" si="13"/>
        <v>0</v>
      </c>
    </row>
    <row r="93" spans="1:16" ht="33.75" x14ac:dyDescent="0.2">
      <c r="A93" s="38">
        <v>6</v>
      </c>
      <c r="B93" s="39"/>
      <c r="C93" s="47" t="s">
        <v>509</v>
      </c>
      <c r="D93" s="25" t="s">
        <v>166</v>
      </c>
      <c r="E93" s="70">
        <v>102</v>
      </c>
      <c r="F93" s="71"/>
      <c r="G93" s="68"/>
      <c r="H93" s="48">
        <f t="shared" si="7"/>
        <v>0</v>
      </c>
      <c r="I93" s="68"/>
      <c r="J93" s="68"/>
      <c r="K93" s="49">
        <f t="shared" si="8"/>
        <v>0</v>
      </c>
      <c r="L93" s="50">
        <f t="shared" si="9"/>
        <v>0</v>
      </c>
      <c r="M93" s="48">
        <f t="shared" si="10"/>
        <v>0</v>
      </c>
      <c r="N93" s="48">
        <f t="shared" si="11"/>
        <v>0</v>
      </c>
      <c r="O93" s="48">
        <f t="shared" si="12"/>
        <v>0</v>
      </c>
      <c r="P93" s="49">
        <f t="shared" si="13"/>
        <v>0</v>
      </c>
    </row>
    <row r="94" spans="1:16" ht="22.5" x14ac:dyDescent="0.2">
      <c r="A94" s="38">
        <v>7</v>
      </c>
      <c r="B94" s="39"/>
      <c r="C94" s="47" t="s">
        <v>510</v>
      </c>
      <c r="D94" s="25" t="s">
        <v>168</v>
      </c>
      <c r="E94" s="70">
        <v>1836</v>
      </c>
      <c r="F94" s="71"/>
      <c r="G94" s="68"/>
      <c r="H94" s="48">
        <f t="shared" si="7"/>
        <v>0</v>
      </c>
      <c r="I94" s="68"/>
      <c r="J94" s="68"/>
      <c r="K94" s="49">
        <f t="shared" si="8"/>
        <v>0</v>
      </c>
      <c r="L94" s="50">
        <f t="shared" si="9"/>
        <v>0</v>
      </c>
      <c r="M94" s="48">
        <f t="shared" si="10"/>
        <v>0</v>
      </c>
      <c r="N94" s="48">
        <f t="shared" si="11"/>
        <v>0</v>
      </c>
      <c r="O94" s="48">
        <f t="shared" si="12"/>
        <v>0</v>
      </c>
      <c r="P94" s="49">
        <f t="shared" si="13"/>
        <v>0</v>
      </c>
    </row>
    <row r="95" spans="1:16" x14ac:dyDescent="0.2">
      <c r="A95" s="38">
        <v>8</v>
      </c>
      <c r="B95" s="39"/>
      <c r="C95" s="47" t="s">
        <v>511</v>
      </c>
      <c r="D95" s="25" t="s">
        <v>166</v>
      </c>
      <c r="E95" s="70">
        <v>510</v>
      </c>
      <c r="F95" s="71"/>
      <c r="G95" s="68"/>
      <c r="H95" s="48">
        <f t="shared" si="7"/>
        <v>0</v>
      </c>
      <c r="I95" s="68"/>
      <c r="J95" s="68"/>
      <c r="K95" s="49">
        <f t="shared" si="8"/>
        <v>0</v>
      </c>
      <c r="L95" s="50">
        <f t="shared" si="9"/>
        <v>0</v>
      </c>
      <c r="M95" s="48">
        <f t="shared" si="10"/>
        <v>0</v>
      </c>
      <c r="N95" s="48">
        <f t="shared" si="11"/>
        <v>0</v>
      </c>
      <c r="O95" s="48">
        <f t="shared" si="12"/>
        <v>0</v>
      </c>
      <c r="P95" s="49">
        <f t="shared" si="13"/>
        <v>0</v>
      </c>
    </row>
    <row r="96" spans="1:16" x14ac:dyDescent="0.2">
      <c r="A96" s="38">
        <v>9</v>
      </c>
      <c r="B96" s="39"/>
      <c r="C96" s="47" t="s">
        <v>512</v>
      </c>
      <c r="D96" s="25" t="s">
        <v>166</v>
      </c>
      <c r="E96" s="70">
        <v>102</v>
      </c>
      <c r="F96" s="71"/>
      <c r="G96" s="68"/>
      <c r="H96" s="48">
        <f t="shared" si="7"/>
        <v>0</v>
      </c>
      <c r="I96" s="68"/>
      <c r="J96" s="68"/>
      <c r="K96" s="49">
        <f t="shared" si="8"/>
        <v>0</v>
      </c>
      <c r="L96" s="50">
        <f t="shared" si="9"/>
        <v>0</v>
      </c>
      <c r="M96" s="48">
        <f t="shared" si="10"/>
        <v>0</v>
      </c>
      <c r="N96" s="48">
        <f t="shared" si="11"/>
        <v>0</v>
      </c>
      <c r="O96" s="48">
        <f t="shared" si="12"/>
        <v>0</v>
      </c>
      <c r="P96" s="49">
        <f t="shared" si="13"/>
        <v>0</v>
      </c>
    </row>
    <row r="97" spans="1:16" ht="22.5" x14ac:dyDescent="0.2">
      <c r="A97" s="38">
        <v>10</v>
      </c>
      <c r="B97" s="39"/>
      <c r="C97" s="47" t="s">
        <v>513</v>
      </c>
      <c r="D97" s="25" t="s">
        <v>166</v>
      </c>
      <c r="E97" s="70">
        <v>102</v>
      </c>
      <c r="F97" s="71"/>
      <c r="G97" s="68"/>
      <c r="H97" s="48">
        <f t="shared" si="7"/>
        <v>0</v>
      </c>
      <c r="I97" s="68"/>
      <c r="J97" s="68"/>
      <c r="K97" s="49">
        <f t="shared" si="8"/>
        <v>0</v>
      </c>
      <c r="L97" s="50">
        <f t="shared" si="9"/>
        <v>0</v>
      </c>
      <c r="M97" s="48">
        <f t="shared" si="10"/>
        <v>0</v>
      </c>
      <c r="N97" s="48">
        <f t="shared" si="11"/>
        <v>0</v>
      </c>
      <c r="O97" s="48">
        <f t="shared" si="12"/>
        <v>0</v>
      </c>
      <c r="P97" s="49">
        <f t="shared" si="13"/>
        <v>0</v>
      </c>
    </row>
    <row r="98" spans="1:16" ht="33.75" x14ac:dyDescent="0.2">
      <c r="A98" s="38">
        <v>11</v>
      </c>
      <c r="B98" s="39"/>
      <c r="C98" s="47" t="s">
        <v>514</v>
      </c>
      <c r="D98" s="25" t="s">
        <v>166</v>
      </c>
      <c r="E98" s="70">
        <v>306</v>
      </c>
      <c r="F98" s="71"/>
      <c r="G98" s="68"/>
      <c r="H98" s="48">
        <f t="shared" si="7"/>
        <v>0</v>
      </c>
      <c r="I98" s="68"/>
      <c r="J98" s="68"/>
      <c r="K98" s="49">
        <f t="shared" si="8"/>
        <v>0</v>
      </c>
      <c r="L98" s="50">
        <f t="shared" si="9"/>
        <v>0</v>
      </c>
      <c r="M98" s="48">
        <f t="shared" si="10"/>
        <v>0</v>
      </c>
      <c r="N98" s="48">
        <f t="shared" si="11"/>
        <v>0</v>
      </c>
      <c r="O98" s="48">
        <f t="shared" si="12"/>
        <v>0</v>
      </c>
      <c r="P98" s="49">
        <f t="shared" si="13"/>
        <v>0</v>
      </c>
    </row>
    <row r="99" spans="1:16" ht="22.5" x14ac:dyDescent="0.2">
      <c r="A99" s="38">
        <v>12</v>
      </c>
      <c r="B99" s="39"/>
      <c r="C99" s="47" t="s">
        <v>515</v>
      </c>
      <c r="D99" s="25" t="s">
        <v>451</v>
      </c>
      <c r="E99" s="70">
        <v>51</v>
      </c>
      <c r="F99" s="71"/>
      <c r="G99" s="68"/>
      <c r="H99" s="48">
        <f t="shared" si="7"/>
        <v>0</v>
      </c>
      <c r="I99" s="68"/>
      <c r="J99" s="68"/>
      <c r="K99" s="49">
        <f t="shared" si="8"/>
        <v>0</v>
      </c>
      <c r="L99" s="50">
        <f t="shared" si="9"/>
        <v>0</v>
      </c>
      <c r="M99" s="48">
        <f t="shared" si="10"/>
        <v>0</v>
      </c>
      <c r="N99" s="48">
        <f t="shared" si="11"/>
        <v>0</v>
      </c>
      <c r="O99" s="48">
        <f t="shared" si="12"/>
        <v>0</v>
      </c>
      <c r="P99" s="49">
        <f t="shared" si="13"/>
        <v>0</v>
      </c>
    </row>
    <row r="100" spans="1:16" x14ac:dyDescent="0.2">
      <c r="A100" s="38">
        <v>13</v>
      </c>
      <c r="B100" s="39"/>
      <c r="C100" s="47" t="s">
        <v>516</v>
      </c>
      <c r="D100" s="25" t="s">
        <v>451</v>
      </c>
      <c r="E100" s="70">
        <v>51</v>
      </c>
      <c r="F100" s="71"/>
      <c r="G100" s="68"/>
      <c r="H100" s="48">
        <f t="shared" si="7"/>
        <v>0</v>
      </c>
      <c r="I100" s="68"/>
      <c r="J100" s="68"/>
      <c r="K100" s="49">
        <f t="shared" si="8"/>
        <v>0</v>
      </c>
      <c r="L100" s="50">
        <f t="shared" si="9"/>
        <v>0</v>
      </c>
      <c r="M100" s="48">
        <f t="shared" si="10"/>
        <v>0</v>
      </c>
      <c r="N100" s="48">
        <f t="shared" si="11"/>
        <v>0</v>
      </c>
      <c r="O100" s="48">
        <f t="shared" si="12"/>
        <v>0</v>
      </c>
      <c r="P100" s="49">
        <f t="shared" si="13"/>
        <v>0</v>
      </c>
    </row>
    <row r="101" spans="1:16" ht="22.5" x14ac:dyDescent="0.2">
      <c r="A101" s="38">
        <v>14</v>
      </c>
      <c r="B101" s="39"/>
      <c r="C101" s="47" t="s">
        <v>489</v>
      </c>
      <c r="D101" s="25" t="s">
        <v>451</v>
      </c>
      <c r="E101" s="70">
        <v>51</v>
      </c>
      <c r="F101" s="71"/>
      <c r="G101" s="68"/>
      <c r="H101" s="48">
        <f t="shared" si="7"/>
        <v>0</v>
      </c>
      <c r="I101" s="68"/>
      <c r="J101" s="68"/>
      <c r="K101" s="49">
        <f t="shared" si="8"/>
        <v>0</v>
      </c>
      <c r="L101" s="50">
        <f t="shared" si="9"/>
        <v>0</v>
      </c>
      <c r="M101" s="48">
        <f t="shared" si="10"/>
        <v>0</v>
      </c>
      <c r="N101" s="48">
        <f t="shared" si="11"/>
        <v>0</v>
      </c>
      <c r="O101" s="48">
        <f t="shared" si="12"/>
        <v>0</v>
      </c>
      <c r="P101" s="49">
        <f t="shared" si="13"/>
        <v>0</v>
      </c>
    </row>
    <row r="102" spans="1:16" x14ac:dyDescent="0.2">
      <c r="A102" s="38"/>
      <c r="B102" s="39"/>
      <c r="C102" s="47" t="s">
        <v>521</v>
      </c>
      <c r="D102" s="25"/>
      <c r="E102" s="70"/>
      <c r="F102" s="71"/>
      <c r="G102" s="68"/>
      <c r="H102" s="48">
        <f t="shared" si="7"/>
        <v>0</v>
      </c>
      <c r="I102" s="68"/>
      <c r="J102" s="68"/>
      <c r="K102" s="49">
        <f t="shared" si="8"/>
        <v>0</v>
      </c>
      <c r="L102" s="50">
        <f t="shared" si="9"/>
        <v>0</v>
      </c>
      <c r="M102" s="48">
        <f t="shared" si="10"/>
        <v>0</v>
      </c>
      <c r="N102" s="48">
        <f t="shared" si="11"/>
        <v>0</v>
      </c>
      <c r="O102" s="48">
        <f t="shared" si="12"/>
        <v>0</v>
      </c>
      <c r="P102" s="49">
        <f t="shared" si="13"/>
        <v>0</v>
      </c>
    </row>
    <row r="103" spans="1:16" ht="22.5" x14ac:dyDescent="0.2">
      <c r="A103" s="38"/>
      <c r="B103" s="39"/>
      <c r="C103" s="47" t="s">
        <v>522</v>
      </c>
      <c r="D103" s="25"/>
      <c r="E103" s="70"/>
      <c r="F103" s="71"/>
      <c r="G103" s="68"/>
      <c r="H103" s="48">
        <f t="shared" si="7"/>
        <v>0</v>
      </c>
      <c r="I103" s="68"/>
      <c r="J103" s="68"/>
      <c r="K103" s="49">
        <f t="shared" si="8"/>
        <v>0</v>
      </c>
      <c r="L103" s="50">
        <f t="shared" si="9"/>
        <v>0</v>
      </c>
      <c r="M103" s="48">
        <f t="shared" si="10"/>
        <v>0</v>
      </c>
      <c r="N103" s="48">
        <f t="shared" si="11"/>
        <v>0</v>
      </c>
      <c r="O103" s="48">
        <f t="shared" si="12"/>
        <v>0</v>
      </c>
      <c r="P103" s="49">
        <f t="shared" si="13"/>
        <v>0</v>
      </c>
    </row>
    <row r="104" spans="1:16" x14ac:dyDescent="0.2">
      <c r="A104" s="38">
        <v>1</v>
      </c>
      <c r="B104" s="39"/>
      <c r="C104" s="47" t="s">
        <v>504</v>
      </c>
      <c r="D104" s="25" t="s">
        <v>451</v>
      </c>
      <c r="E104" s="70">
        <v>3</v>
      </c>
      <c r="F104" s="71"/>
      <c r="G104" s="68"/>
      <c r="H104" s="48">
        <f t="shared" si="7"/>
        <v>0</v>
      </c>
      <c r="I104" s="68"/>
      <c r="J104" s="68"/>
      <c r="K104" s="49">
        <f t="shared" si="8"/>
        <v>0</v>
      </c>
      <c r="L104" s="50">
        <f t="shared" si="9"/>
        <v>0</v>
      </c>
      <c r="M104" s="48">
        <f t="shared" si="10"/>
        <v>0</v>
      </c>
      <c r="N104" s="48">
        <f t="shared" si="11"/>
        <v>0</v>
      </c>
      <c r="O104" s="48">
        <f t="shared" si="12"/>
        <v>0</v>
      </c>
      <c r="P104" s="49">
        <f t="shared" si="13"/>
        <v>0</v>
      </c>
    </row>
    <row r="105" spans="1:16" ht="33.75" x14ac:dyDescent="0.2">
      <c r="A105" s="38">
        <v>2</v>
      </c>
      <c r="B105" s="39"/>
      <c r="C105" s="47" t="s">
        <v>519</v>
      </c>
      <c r="D105" s="25" t="s">
        <v>451</v>
      </c>
      <c r="E105" s="70">
        <v>3</v>
      </c>
      <c r="F105" s="71"/>
      <c r="G105" s="68"/>
      <c r="H105" s="48">
        <f t="shared" si="7"/>
        <v>0</v>
      </c>
      <c r="I105" s="68"/>
      <c r="J105" s="68"/>
      <c r="K105" s="49">
        <f t="shared" si="8"/>
        <v>0</v>
      </c>
      <c r="L105" s="50">
        <f t="shared" si="9"/>
        <v>0</v>
      </c>
      <c r="M105" s="48">
        <f t="shared" si="10"/>
        <v>0</v>
      </c>
      <c r="N105" s="48">
        <f t="shared" si="11"/>
        <v>0</v>
      </c>
      <c r="O105" s="48">
        <f t="shared" si="12"/>
        <v>0</v>
      </c>
      <c r="P105" s="49">
        <f t="shared" si="13"/>
        <v>0</v>
      </c>
    </row>
    <row r="106" spans="1:16" ht="33.75" x14ac:dyDescent="0.2">
      <c r="A106" s="38">
        <v>3</v>
      </c>
      <c r="B106" s="39"/>
      <c r="C106" s="47" t="s">
        <v>520</v>
      </c>
      <c r="D106" s="25" t="s">
        <v>451</v>
      </c>
      <c r="E106" s="70">
        <v>6</v>
      </c>
      <c r="F106" s="71"/>
      <c r="G106" s="68"/>
      <c r="H106" s="48">
        <f t="shared" si="7"/>
        <v>0</v>
      </c>
      <c r="I106" s="68"/>
      <c r="J106" s="68"/>
      <c r="K106" s="49">
        <f t="shared" si="8"/>
        <v>0</v>
      </c>
      <c r="L106" s="50">
        <f t="shared" si="9"/>
        <v>0</v>
      </c>
      <c r="M106" s="48">
        <f t="shared" si="10"/>
        <v>0</v>
      </c>
      <c r="N106" s="48">
        <f t="shared" si="11"/>
        <v>0</v>
      </c>
      <c r="O106" s="48">
        <f t="shared" si="12"/>
        <v>0</v>
      </c>
      <c r="P106" s="49">
        <f t="shared" si="13"/>
        <v>0</v>
      </c>
    </row>
    <row r="107" spans="1:16" ht="22.5" x14ac:dyDescent="0.2">
      <c r="A107" s="38">
        <v>4</v>
      </c>
      <c r="B107" s="39"/>
      <c r="C107" s="47" t="s">
        <v>507</v>
      </c>
      <c r="D107" s="25" t="s">
        <v>451</v>
      </c>
      <c r="E107" s="70">
        <v>9</v>
      </c>
      <c r="F107" s="71"/>
      <c r="G107" s="68"/>
      <c r="H107" s="48">
        <f t="shared" si="7"/>
        <v>0</v>
      </c>
      <c r="I107" s="68"/>
      <c r="J107" s="68"/>
      <c r="K107" s="49">
        <f t="shared" si="8"/>
        <v>0</v>
      </c>
      <c r="L107" s="50">
        <f t="shared" si="9"/>
        <v>0</v>
      </c>
      <c r="M107" s="48">
        <f t="shared" si="10"/>
        <v>0</v>
      </c>
      <c r="N107" s="48">
        <f t="shared" si="11"/>
        <v>0</v>
      </c>
      <c r="O107" s="48">
        <f t="shared" si="12"/>
        <v>0</v>
      </c>
      <c r="P107" s="49">
        <f t="shared" si="13"/>
        <v>0</v>
      </c>
    </row>
    <row r="108" spans="1:16" ht="22.5" x14ac:dyDescent="0.2">
      <c r="A108" s="38">
        <v>5</v>
      </c>
      <c r="B108" s="39"/>
      <c r="C108" s="47" t="s">
        <v>508</v>
      </c>
      <c r="D108" s="25" t="s">
        <v>451</v>
      </c>
      <c r="E108" s="70">
        <v>9</v>
      </c>
      <c r="F108" s="71"/>
      <c r="G108" s="68"/>
      <c r="H108" s="48">
        <f t="shared" si="7"/>
        <v>0</v>
      </c>
      <c r="I108" s="68"/>
      <c r="J108" s="68"/>
      <c r="K108" s="49">
        <f t="shared" si="8"/>
        <v>0</v>
      </c>
      <c r="L108" s="50">
        <f t="shared" si="9"/>
        <v>0</v>
      </c>
      <c r="M108" s="48">
        <f t="shared" si="10"/>
        <v>0</v>
      </c>
      <c r="N108" s="48">
        <f t="shared" si="11"/>
        <v>0</v>
      </c>
      <c r="O108" s="48">
        <f t="shared" si="12"/>
        <v>0</v>
      </c>
      <c r="P108" s="49">
        <f t="shared" si="13"/>
        <v>0</v>
      </c>
    </row>
    <row r="109" spans="1:16" ht="33.75" x14ac:dyDescent="0.2">
      <c r="A109" s="38">
        <v>6</v>
      </c>
      <c r="B109" s="39"/>
      <c r="C109" s="47" t="s">
        <v>509</v>
      </c>
      <c r="D109" s="25" t="s">
        <v>166</v>
      </c>
      <c r="E109" s="70">
        <v>9</v>
      </c>
      <c r="F109" s="71"/>
      <c r="G109" s="68"/>
      <c r="H109" s="48">
        <f t="shared" si="7"/>
        <v>0</v>
      </c>
      <c r="I109" s="68"/>
      <c r="J109" s="68"/>
      <c r="K109" s="49">
        <f t="shared" si="8"/>
        <v>0</v>
      </c>
      <c r="L109" s="50">
        <f t="shared" si="9"/>
        <v>0</v>
      </c>
      <c r="M109" s="48">
        <f t="shared" si="10"/>
        <v>0</v>
      </c>
      <c r="N109" s="48">
        <f t="shared" si="11"/>
        <v>0</v>
      </c>
      <c r="O109" s="48">
        <f t="shared" si="12"/>
        <v>0</v>
      </c>
      <c r="P109" s="49">
        <f t="shared" si="13"/>
        <v>0</v>
      </c>
    </row>
    <row r="110" spans="1:16" ht="22.5" x14ac:dyDescent="0.2">
      <c r="A110" s="38">
        <v>7</v>
      </c>
      <c r="B110" s="39"/>
      <c r="C110" s="47" t="s">
        <v>510</v>
      </c>
      <c r="D110" s="25" t="s">
        <v>168</v>
      </c>
      <c r="E110" s="70">
        <v>120</v>
      </c>
      <c r="F110" s="71"/>
      <c r="G110" s="68"/>
      <c r="H110" s="48">
        <f t="shared" si="7"/>
        <v>0</v>
      </c>
      <c r="I110" s="68"/>
      <c r="J110" s="68"/>
      <c r="K110" s="49">
        <f t="shared" si="8"/>
        <v>0</v>
      </c>
      <c r="L110" s="50">
        <f t="shared" si="9"/>
        <v>0</v>
      </c>
      <c r="M110" s="48">
        <f t="shared" si="10"/>
        <v>0</v>
      </c>
      <c r="N110" s="48">
        <f t="shared" si="11"/>
        <v>0</v>
      </c>
      <c r="O110" s="48">
        <f t="shared" si="12"/>
        <v>0</v>
      </c>
      <c r="P110" s="49">
        <f t="shared" si="13"/>
        <v>0</v>
      </c>
    </row>
    <row r="111" spans="1:16" x14ac:dyDescent="0.2">
      <c r="A111" s="38">
        <v>8</v>
      </c>
      <c r="B111" s="39"/>
      <c r="C111" s="47" t="s">
        <v>511</v>
      </c>
      <c r="D111" s="25" t="s">
        <v>166</v>
      </c>
      <c r="E111" s="70">
        <v>36</v>
      </c>
      <c r="F111" s="71"/>
      <c r="G111" s="68"/>
      <c r="H111" s="48">
        <f t="shared" si="7"/>
        <v>0</v>
      </c>
      <c r="I111" s="68"/>
      <c r="J111" s="68"/>
      <c r="K111" s="49">
        <f t="shared" si="8"/>
        <v>0</v>
      </c>
      <c r="L111" s="50">
        <f t="shared" si="9"/>
        <v>0</v>
      </c>
      <c r="M111" s="48">
        <f t="shared" si="10"/>
        <v>0</v>
      </c>
      <c r="N111" s="48">
        <f t="shared" si="11"/>
        <v>0</v>
      </c>
      <c r="O111" s="48">
        <f t="shared" si="12"/>
        <v>0</v>
      </c>
      <c r="P111" s="49">
        <f t="shared" si="13"/>
        <v>0</v>
      </c>
    </row>
    <row r="112" spans="1:16" x14ac:dyDescent="0.2">
      <c r="A112" s="38">
        <v>9</v>
      </c>
      <c r="B112" s="39"/>
      <c r="C112" s="47" t="s">
        <v>512</v>
      </c>
      <c r="D112" s="25" t="s">
        <v>166</v>
      </c>
      <c r="E112" s="70">
        <v>12</v>
      </c>
      <c r="F112" s="71"/>
      <c r="G112" s="68"/>
      <c r="H112" s="48">
        <f t="shared" si="7"/>
        <v>0</v>
      </c>
      <c r="I112" s="68"/>
      <c r="J112" s="68"/>
      <c r="K112" s="49">
        <f t="shared" si="8"/>
        <v>0</v>
      </c>
      <c r="L112" s="50">
        <f t="shared" si="9"/>
        <v>0</v>
      </c>
      <c r="M112" s="48">
        <f t="shared" si="10"/>
        <v>0</v>
      </c>
      <c r="N112" s="48">
        <f t="shared" si="11"/>
        <v>0</v>
      </c>
      <c r="O112" s="48">
        <f t="shared" si="12"/>
        <v>0</v>
      </c>
      <c r="P112" s="49">
        <f t="shared" si="13"/>
        <v>0</v>
      </c>
    </row>
    <row r="113" spans="1:16" ht="22.5" x14ac:dyDescent="0.2">
      <c r="A113" s="38">
        <v>10</v>
      </c>
      <c r="B113" s="39"/>
      <c r="C113" s="47" t="s">
        <v>513</v>
      </c>
      <c r="D113" s="25" t="s">
        <v>166</v>
      </c>
      <c r="E113" s="70">
        <v>6</v>
      </c>
      <c r="F113" s="71"/>
      <c r="G113" s="68"/>
      <c r="H113" s="48">
        <f t="shared" si="7"/>
        <v>0</v>
      </c>
      <c r="I113" s="68"/>
      <c r="J113" s="68"/>
      <c r="K113" s="49">
        <f t="shared" si="8"/>
        <v>0</v>
      </c>
      <c r="L113" s="50">
        <f t="shared" si="9"/>
        <v>0</v>
      </c>
      <c r="M113" s="48">
        <f t="shared" si="10"/>
        <v>0</v>
      </c>
      <c r="N113" s="48">
        <f t="shared" si="11"/>
        <v>0</v>
      </c>
      <c r="O113" s="48">
        <f t="shared" si="12"/>
        <v>0</v>
      </c>
      <c r="P113" s="49">
        <f t="shared" si="13"/>
        <v>0</v>
      </c>
    </row>
    <row r="114" spans="1:16" ht="33.75" x14ac:dyDescent="0.2">
      <c r="A114" s="38">
        <v>11</v>
      </c>
      <c r="B114" s="39"/>
      <c r="C114" s="47" t="s">
        <v>514</v>
      </c>
      <c r="D114" s="25" t="s">
        <v>166</v>
      </c>
      <c r="E114" s="70">
        <v>12</v>
      </c>
      <c r="F114" s="71"/>
      <c r="G114" s="68"/>
      <c r="H114" s="48">
        <f t="shared" si="7"/>
        <v>0</v>
      </c>
      <c r="I114" s="68"/>
      <c r="J114" s="68"/>
      <c r="K114" s="49">
        <f t="shared" si="8"/>
        <v>0</v>
      </c>
      <c r="L114" s="50">
        <f t="shared" si="9"/>
        <v>0</v>
      </c>
      <c r="M114" s="48">
        <f t="shared" si="10"/>
        <v>0</v>
      </c>
      <c r="N114" s="48">
        <f t="shared" si="11"/>
        <v>0</v>
      </c>
      <c r="O114" s="48">
        <f t="shared" si="12"/>
        <v>0</v>
      </c>
      <c r="P114" s="49">
        <f t="shared" si="13"/>
        <v>0</v>
      </c>
    </row>
    <row r="115" spans="1:16" ht="22.5" x14ac:dyDescent="0.2">
      <c r="A115" s="38">
        <v>12</v>
      </c>
      <c r="B115" s="39"/>
      <c r="C115" s="47" t="s">
        <v>515</v>
      </c>
      <c r="D115" s="25" t="s">
        <v>451</v>
      </c>
      <c r="E115" s="70">
        <v>3</v>
      </c>
      <c r="F115" s="71"/>
      <c r="G115" s="68"/>
      <c r="H115" s="48">
        <f t="shared" si="7"/>
        <v>0</v>
      </c>
      <c r="I115" s="68"/>
      <c r="J115" s="68"/>
      <c r="K115" s="49">
        <f t="shared" si="8"/>
        <v>0</v>
      </c>
      <c r="L115" s="50">
        <f t="shared" si="9"/>
        <v>0</v>
      </c>
      <c r="M115" s="48">
        <f t="shared" si="10"/>
        <v>0</v>
      </c>
      <c r="N115" s="48">
        <f t="shared" si="11"/>
        <v>0</v>
      </c>
      <c r="O115" s="48">
        <f t="shared" si="12"/>
        <v>0</v>
      </c>
      <c r="P115" s="49">
        <f t="shared" si="13"/>
        <v>0</v>
      </c>
    </row>
    <row r="116" spans="1:16" x14ac:dyDescent="0.2">
      <c r="A116" s="38">
        <v>13</v>
      </c>
      <c r="B116" s="39"/>
      <c r="C116" s="47" t="s">
        <v>516</v>
      </c>
      <c r="D116" s="25" t="s">
        <v>451</v>
      </c>
      <c r="E116" s="70">
        <v>3</v>
      </c>
      <c r="F116" s="71"/>
      <c r="G116" s="68"/>
      <c r="H116" s="48">
        <f t="shared" si="7"/>
        <v>0</v>
      </c>
      <c r="I116" s="68"/>
      <c r="J116" s="68"/>
      <c r="K116" s="49">
        <f t="shared" si="8"/>
        <v>0</v>
      </c>
      <c r="L116" s="50">
        <f t="shared" si="9"/>
        <v>0</v>
      </c>
      <c r="M116" s="48">
        <f t="shared" si="10"/>
        <v>0</v>
      </c>
      <c r="N116" s="48">
        <f t="shared" si="11"/>
        <v>0</v>
      </c>
      <c r="O116" s="48">
        <f t="shared" si="12"/>
        <v>0</v>
      </c>
      <c r="P116" s="49">
        <f t="shared" si="13"/>
        <v>0</v>
      </c>
    </row>
    <row r="117" spans="1:16" ht="23.25" thickBot="1" x14ac:dyDescent="0.25">
      <c r="A117" s="38">
        <v>14</v>
      </c>
      <c r="B117" s="39"/>
      <c r="C117" s="47" t="s">
        <v>489</v>
      </c>
      <c r="D117" s="25" t="s">
        <v>451</v>
      </c>
      <c r="E117" s="70">
        <v>3</v>
      </c>
      <c r="F117" s="71"/>
      <c r="G117" s="68"/>
      <c r="H117" s="48">
        <f t="shared" si="7"/>
        <v>0</v>
      </c>
      <c r="I117" s="68"/>
      <c r="J117" s="68"/>
      <c r="K117" s="49">
        <f t="shared" si="8"/>
        <v>0</v>
      </c>
      <c r="L117" s="50">
        <f t="shared" si="9"/>
        <v>0</v>
      </c>
      <c r="M117" s="48">
        <f t="shared" si="10"/>
        <v>0</v>
      </c>
      <c r="N117" s="48">
        <f t="shared" si="11"/>
        <v>0</v>
      </c>
      <c r="O117" s="48">
        <f t="shared" si="12"/>
        <v>0</v>
      </c>
      <c r="P117" s="49">
        <f t="shared" si="13"/>
        <v>0</v>
      </c>
    </row>
    <row r="118" spans="1:16" ht="12" thickBot="1" x14ac:dyDescent="0.25">
      <c r="A118" s="270" t="s">
        <v>230</v>
      </c>
      <c r="B118" s="271"/>
      <c r="C118" s="271"/>
      <c r="D118" s="271"/>
      <c r="E118" s="271"/>
      <c r="F118" s="271"/>
      <c r="G118" s="271"/>
      <c r="H118" s="271"/>
      <c r="I118" s="271"/>
      <c r="J118" s="271"/>
      <c r="K118" s="272"/>
      <c r="L118" s="72">
        <f>SUM(L14:L117)</f>
        <v>0</v>
      </c>
      <c r="M118" s="73">
        <f>SUM(M14:M117)</f>
        <v>0</v>
      </c>
      <c r="N118" s="73">
        <f>SUM(N14:N117)</f>
        <v>0</v>
      </c>
      <c r="O118" s="73">
        <f>SUM(O14:O117)</f>
        <v>0</v>
      </c>
      <c r="P118" s="74">
        <f>SUM(P14:P117)</f>
        <v>0</v>
      </c>
    </row>
    <row r="119" spans="1:16" x14ac:dyDescent="0.2">
      <c r="A119" s="17"/>
      <c r="B119" s="17"/>
      <c r="C119" s="17"/>
      <c r="D119" s="17"/>
      <c r="E119" s="17"/>
      <c r="F119" s="17"/>
      <c r="G119" s="17"/>
      <c r="H119" s="17"/>
      <c r="I119" s="17"/>
      <c r="J119" s="17"/>
      <c r="K119" s="17"/>
      <c r="L119" s="17"/>
      <c r="M119" s="17"/>
      <c r="N119" s="17"/>
      <c r="O119" s="17"/>
      <c r="P119" s="17"/>
    </row>
    <row r="120" spans="1:16" x14ac:dyDescent="0.2">
      <c r="A120" s="17"/>
      <c r="B120" s="17"/>
      <c r="C120" s="17"/>
      <c r="D120" s="17"/>
      <c r="E120" s="17"/>
      <c r="F120" s="17"/>
      <c r="G120" s="17"/>
      <c r="H120" s="17"/>
      <c r="I120" s="17"/>
      <c r="J120" s="17"/>
      <c r="K120" s="17"/>
      <c r="L120" s="17"/>
      <c r="M120" s="17"/>
      <c r="N120" s="17"/>
      <c r="O120" s="17"/>
      <c r="P120" s="17"/>
    </row>
    <row r="121" spans="1:16" x14ac:dyDescent="0.2">
      <c r="A121" s="1" t="s">
        <v>14</v>
      </c>
      <c r="B121" s="17"/>
      <c r="C121" s="269">
        <f>'Kops a'!C35:H35</f>
        <v>0</v>
      </c>
      <c r="D121" s="269"/>
      <c r="E121" s="269"/>
      <c r="F121" s="269"/>
      <c r="G121" s="269"/>
      <c r="H121" s="269"/>
      <c r="I121" s="17"/>
      <c r="J121" s="17"/>
      <c r="K121" s="17"/>
      <c r="L121" s="17"/>
      <c r="M121" s="17"/>
      <c r="N121" s="17"/>
      <c r="O121" s="17"/>
      <c r="P121" s="17"/>
    </row>
    <row r="122" spans="1:16" x14ac:dyDescent="0.2">
      <c r="A122" s="17"/>
      <c r="B122" s="17"/>
      <c r="C122" s="206" t="s">
        <v>15</v>
      </c>
      <c r="D122" s="206"/>
      <c r="E122" s="206"/>
      <c r="F122" s="206"/>
      <c r="G122" s="206"/>
      <c r="H122" s="206"/>
      <c r="I122" s="17"/>
      <c r="J122" s="17"/>
      <c r="K122" s="17"/>
      <c r="L122" s="17"/>
      <c r="M122" s="17"/>
      <c r="N122" s="17"/>
      <c r="O122" s="17"/>
      <c r="P122" s="17"/>
    </row>
    <row r="123" spans="1:16" x14ac:dyDescent="0.2">
      <c r="A123" s="17"/>
      <c r="B123" s="17"/>
      <c r="C123" s="17"/>
      <c r="D123" s="17"/>
      <c r="E123" s="17"/>
      <c r="F123" s="17"/>
      <c r="G123" s="17"/>
      <c r="H123" s="17"/>
      <c r="I123" s="17"/>
      <c r="J123" s="17"/>
      <c r="K123" s="17"/>
      <c r="L123" s="17"/>
      <c r="M123" s="17"/>
      <c r="N123" s="17"/>
      <c r="O123" s="17"/>
      <c r="P123" s="17"/>
    </row>
    <row r="124" spans="1:16" x14ac:dyDescent="0.2">
      <c r="A124" s="91" t="str">
        <f>'Kops a'!A38</f>
        <v>Tāme sastādīta 20__. gada __. _________</v>
      </c>
      <c r="B124" s="92"/>
      <c r="C124" s="92"/>
      <c r="D124" s="92"/>
      <c r="E124" s="17"/>
      <c r="F124" s="17"/>
      <c r="G124" s="17"/>
      <c r="H124" s="17"/>
      <c r="I124" s="17"/>
      <c r="J124" s="17"/>
      <c r="K124" s="17"/>
      <c r="L124" s="17"/>
      <c r="M124" s="17"/>
      <c r="N124" s="17"/>
      <c r="O124" s="17"/>
      <c r="P124" s="17"/>
    </row>
    <row r="125" spans="1:16" x14ac:dyDescent="0.2">
      <c r="A125" s="17"/>
      <c r="B125" s="17"/>
      <c r="C125" s="17"/>
      <c r="D125" s="17"/>
      <c r="E125" s="17"/>
      <c r="F125" s="17"/>
      <c r="G125" s="17"/>
      <c r="H125" s="17"/>
      <c r="I125" s="17"/>
      <c r="J125" s="17"/>
      <c r="K125" s="17"/>
      <c r="L125" s="17"/>
      <c r="M125" s="17"/>
      <c r="N125" s="17"/>
      <c r="O125" s="17"/>
      <c r="P125" s="17"/>
    </row>
    <row r="126" spans="1:16" x14ac:dyDescent="0.2">
      <c r="A126" s="1" t="s">
        <v>38</v>
      </c>
      <c r="B126" s="17"/>
      <c r="C126" s="269">
        <f>'Kops a'!C40:H40</f>
        <v>0</v>
      </c>
      <c r="D126" s="269"/>
      <c r="E126" s="269"/>
      <c r="F126" s="269"/>
      <c r="G126" s="269"/>
      <c r="H126" s="269"/>
      <c r="I126" s="17"/>
      <c r="J126" s="17"/>
      <c r="K126" s="17"/>
      <c r="L126" s="17"/>
      <c r="M126" s="17"/>
      <c r="N126" s="17"/>
      <c r="O126" s="17"/>
      <c r="P126" s="17"/>
    </row>
    <row r="127" spans="1:16" x14ac:dyDescent="0.2">
      <c r="A127" s="17"/>
      <c r="B127" s="17"/>
      <c r="C127" s="206" t="s">
        <v>15</v>
      </c>
      <c r="D127" s="206"/>
      <c r="E127" s="206"/>
      <c r="F127" s="206"/>
      <c r="G127" s="206"/>
      <c r="H127" s="206"/>
      <c r="I127" s="17"/>
      <c r="J127" s="17"/>
      <c r="K127" s="17"/>
      <c r="L127" s="17"/>
      <c r="M127" s="17"/>
      <c r="N127" s="17"/>
      <c r="O127" s="17"/>
      <c r="P127" s="17"/>
    </row>
    <row r="128" spans="1:16" x14ac:dyDescent="0.2">
      <c r="A128" s="17"/>
      <c r="B128" s="17"/>
      <c r="C128" s="17"/>
      <c r="D128" s="17"/>
      <c r="E128" s="17"/>
      <c r="F128" s="17"/>
      <c r="G128" s="17"/>
      <c r="H128" s="17"/>
      <c r="I128" s="17"/>
      <c r="J128" s="17"/>
      <c r="K128" s="17"/>
      <c r="L128" s="17"/>
      <c r="M128" s="17"/>
      <c r="N128" s="17"/>
      <c r="O128" s="17"/>
      <c r="P128" s="17"/>
    </row>
    <row r="129" spans="1:16" x14ac:dyDescent="0.2">
      <c r="A129" s="91" t="s">
        <v>55</v>
      </c>
      <c r="B129" s="92"/>
      <c r="C129" s="96">
        <f>'Kops a'!C43</f>
        <v>0</v>
      </c>
      <c r="D129" s="51"/>
      <c r="E129" s="17"/>
      <c r="F129" s="17"/>
      <c r="G129" s="17"/>
      <c r="H129" s="17"/>
      <c r="I129" s="17"/>
      <c r="J129" s="17"/>
      <c r="K129" s="17"/>
      <c r="L129" s="17"/>
      <c r="M129" s="17"/>
      <c r="N129" s="17"/>
      <c r="O129" s="17"/>
      <c r="P129" s="17"/>
    </row>
    <row r="130" spans="1:16" x14ac:dyDescent="0.2">
      <c r="A130" s="17"/>
      <c r="B130" s="17"/>
      <c r="C130" s="17"/>
      <c r="D130" s="17"/>
      <c r="E130" s="17"/>
      <c r="F130" s="17"/>
      <c r="G130" s="17"/>
      <c r="H130" s="17"/>
      <c r="I130" s="17"/>
      <c r="J130" s="17"/>
      <c r="K130" s="17"/>
      <c r="L130" s="17"/>
      <c r="M130" s="17"/>
      <c r="N130" s="17"/>
      <c r="O130" s="17"/>
      <c r="P130" s="17"/>
    </row>
    <row r="131" spans="1:16" x14ac:dyDescent="0.2">
      <c r="C131" s="29" t="s">
        <v>689</v>
      </c>
    </row>
    <row r="132" spans="1:16" x14ac:dyDescent="0.2">
      <c r="C132" s="29" t="s">
        <v>690</v>
      </c>
    </row>
  </sheetData>
  <mergeCells count="22">
    <mergeCell ref="C127:H127"/>
    <mergeCell ref="C4:I4"/>
    <mergeCell ref="F12:K12"/>
    <mergeCell ref="A9:F9"/>
    <mergeCell ref="J9:M9"/>
    <mergeCell ref="D8:L8"/>
    <mergeCell ref="A118:K118"/>
    <mergeCell ref="C121:H121"/>
    <mergeCell ref="C122:H122"/>
    <mergeCell ref="C126:H126"/>
    <mergeCell ref="N9:O9"/>
    <mergeCell ref="A12:A13"/>
    <mergeCell ref="B12:B13"/>
    <mergeCell ref="C12:C13"/>
    <mergeCell ref="D12:D13"/>
    <mergeCell ref="E12:E13"/>
    <mergeCell ref="L12:P12"/>
    <mergeCell ref="C2:I2"/>
    <mergeCell ref="C3:I3"/>
    <mergeCell ref="D5:L5"/>
    <mergeCell ref="D6:L6"/>
    <mergeCell ref="D7:L7"/>
  </mergeCells>
  <conditionalFormatting sqref="A15:B117 I15:J117 D15:G117">
    <cfRule type="cellIs" dxfId="79" priority="27" operator="equal">
      <formula>0</formula>
    </cfRule>
  </conditionalFormatting>
  <conditionalFormatting sqref="N9:O9">
    <cfRule type="cellIs" dxfId="78" priority="26" operator="equal">
      <formula>0</formula>
    </cfRule>
  </conditionalFormatting>
  <conditionalFormatting sqref="A9:F9">
    <cfRule type="containsText" dxfId="77"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76" priority="23" operator="equal">
      <formula>0</formula>
    </cfRule>
  </conditionalFormatting>
  <conditionalFormatting sqref="O10">
    <cfRule type="cellIs" dxfId="75" priority="22" operator="equal">
      <formula>"20__. gada __. _________"</formula>
    </cfRule>
  </conditionalFormatting>
  <conditionalFormatting sqref="A118:K118">
    <cfRule type="containsText" dxfId="74" priority="21" operator="containsText" text="Tiešās izmaksas kopā, t. sk. darba devēja sociālais nodoklis __.__% ">
      <formula>NOT(ISERROR(SEARCH("Tiešās izmaksas kopā, t. sk. darba devēja sociālais nodoklis __.__% ",A118)))</formula>
    </cfRule>
  </conditionalFormatting>
  <conditionalFormatting sqref="H14:H117 K14:P117 L118:P118">
    <cfRule type="cellIs" dxfId="73" priority="16" operator="equal">
      <formula>0</formula>
    </cfRule>
  </conditionalFormatting>
  <conditionalFormatting sqref="C4:I4">
    <cfRule type="cellIs" dxfId="72" priority="15" operator="equal">
      <formula>0</formula>
    </cfRule>
  </conditionalFormatting>
  <conditionalFormatting sqref="C15:C117">
    <cfRule type="cellIs" dxfId="71" priority="14" operator="equal">
      <formula>0</formula>
    </cfRule>
  </conditionalFormatting>
  <conditionalFormatting sqref="D5:L8">
    <cfRule type="cellIs" dxfId="70" priority="11" operator="equal">
      <formula>0</formula>
    </cfRule>
  </conditionalFormatting>
  <conditionalFormatting sqref="A14:B14 D14:G14">
    <cfRule type="cellIs" dxfId="69" priority="10" operator="equal">
      <formula>0</formula>
    </cfRule>
  </conditionalFormatting>
  <conditionalFormatting sqref="C14">
    <cfRule type="cellIs" dxfId="68" priority="9" operator="equal">
      <formula>0</formula>
    </cfRule>
  </conditionalFormatting>
  <conditionalFormatting sqref="I14:J14">
    <cfRule type="cellIs" dxfId="67" priority="8" operator="equal">
      <formula>0</formula>
    </cfRule>
  </conditionalFormatting>
  <conditionalFormatting sqref="P10">
    <cfRule type="cellIs" dxfId="66" priority="7" operator="equal">
      <formula>"20__. gada __. _________"</formula>
    </cfRule>
  </conditionalFormatting>
  <conditionalFormatting sqref="C126:H126">
    <cfRule type="cellIs" dxfId="65" priority="4" operator="equal">
      <formula>0</formula>
    </cfRule>
  </conditionalFormatting>
  <conditionalFormatting sqref="C121:H121">
    <cfRule type="cellIs" dxfId="64" priority="3" operator="equal">
      <formula>0</formula>
    </cfRule>
  </conditionalFormatting>
  <conditionalFormatting sqref="C126:H126 C129 C121:H121">
    <cfRule type="cellIs" dxfId="63" priority="2" operator="equal">
      <formula>0</formula>
    </cfRule>
  </conditionalFormatting>
  <conditionalFormatting sqref="D1">
    <cfRule type="cellIs" dxfId="62"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EE428164-089A-404E-98DC-227888EB2467}">
            <xm:f>NOT(ISERROR(SEARCH("Tāme sastādīta ____. gada ___. ______________",A124)))</xm:f>
            <xm:f>"Tāme sastādīta ____. gada ___. ______________"</xm:f>
            <x14:dxf>
              <font>
                <color auto="1"/>
              </font>
              <fill>
                <patternFill>
                  <bgColor rgb="FFC6EFCE"/>
                </patternFill>
              </fill>
            </x14:dxf>
          </x14:cfRule>
          <xm:sqref>A124</xm:sqref>
        </x14:conditionalFormatting>
        <x14:conditionalFormatting xmlns:xm="http://schemas.microsoft.com/office/excel/2006/main">
          <x14:cfRule type="containsText" priority="5" operator="containsText" id="{879A8C95-2477-46CB-81ED-05AD5C15D29F}">
            <xm:f>NOT(ISERROR(SEARCH("Sertifikāta Nr. _________________________________",A129)))</xm:f>
            <xm:f>"Sertifikāta Nr. _________________________________"</xm:f>
            <x14:dxf>
              <font>
                <color auto="1"/>
              </font>
              <fill>
                <patternFill>
                  <bgColor rgb="FFC6EFCE"/>
                </patternFill>
              </fill>
            </x14:dxf>
          </x14:cfRule>
          <xm:sqref>A129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93D8-063B-4CE6-A3B4-9136DD213AE2}">
  <sheetPr codeName="Sheet11"/>
  <dimension ref="A1:P125"/>
  <sheetViews>
    <sheetView topLeftCell="A85" workbookViewId="0">
      <selection activeCell="C124" sqref="C124:C125"/>
    </sheetView>
  </sheetViews>
  <sheetFormatPr defaultRowHeight="11.25" x14ac:dyDescent="0.2"/>
  <cols>
    <col min="1" max="1" width="4.5703125" style="1" customWidth="1"/>
    <col min="2" max="2" width="9.42578125" style="1" bestFit="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a'!A23</f>
        <v>0</v>
      </c>
      <c r="E1" s="23"/>
      <c r="F1" s="23"/>
      <c r="G1" s="23"/>
      <c r="H1" s="23"/>
      <c r="I1" s="23"/>
      <c r="J1" s="23"/>
      <c r="N1" s="26"/>
      <c r="O1" s="27"/>
      <c r="P1" s="28"/>
    </row>
    <row r="2" spans="1:16" x14ac:dyDescent="0.2">
      <c r="A2" s="29"/>
      <c r="B2" s="29"/>
      <c r="C2" s="252" t="s">
        <v>523</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524</v>
      </c>
      <c r="B9" s="254"/>
      <c r="C9" s="254"/>
      <c r="D9" s="254"/>
      <c r="E9" s="254"/>
      <c r="F9" s="254"/>
      <c r="G9" s="31"/>
      <c r="H9" s="31"/>
      <c r="I9" s="31"/>
      <c r="J9" s="258" t="s">
        <v>40</v>
      </c>
      <c r="K9" s="258"/>
      <c r="L9" s="258"/>
      <c r="M9" s="258"/>
      <c r="N9" s="265">
        <f>P111</f>
        <v>0</v>
      </c>
      <c r="O9" s="265"/>
      <c r="P9" s="31"/>
    </row>
    <row r="10" spans="1:16" x14ac:dyDescent="0.2">
      <c r="A10" s="32"/>
      <c r="B10" s="33"/>
      <c r="C10" s="4"/>
      <c r="D10" s="23"/>
      <c r="E10" s="23"/>
      <c r="F10" s="23"/>
      <c r="G10" s="23"/>
      <c r="H10" s="23"/>
      <c r="I10" s="23"/>
      <c r="J10" s="23"/>
      <c r="K10" s="23"/>
      <c r="L10" s="29"/>
      <c r="M10" s="29"/>
      <c r="O10" s="94"/>
      <c r="P10" s="93" t="str">
        <f>A117</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c r="B14" s="65"/>
      <c r="C14" s="66" t="s">
        <v>525</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t="s">
        <v>227</v>
      </c>
      <c r="B15" s="39"/>
      <c r="C15" s="47" t="s">
        <v>526</v>
      </c>
      <c r="D15" s="25"/>
      <c r="E15" s="70"/>
      <c r="F15" s="71"/>
      <c r="G15" s="68"/>
      <c r="H15" s="48">
        <f t="shared" ref="H15:H78" si="0">ROUND(F15*G15,2)</f>
        <v>0</v>
      </c>
      <c r="I15" s="68"/>
      <c r="J15" s="68"/>
      <c r="K15" s="49">
        <f t="shared" ref="K15:K78" si="1">SUM(H15:J15)</f>
        <v>0</v>
      </c>
      <c r="L15" s="50">
        <f t="shared" ref="L15:L78" si="2">ROUND(E15*F15,2)</f>
        <v>0</v>
      </c>
      <c r="M15" s="48">
        <f t="shared" ref="M15:M78" si="3">ROUND(H15*E15,2)</f>
        <v>0</v>
      </c>
      <c r="N15" s="48">
        <f t="shared" ref="N15:N78" si="4">ROUND(I15*E15,2)</f>
        <v>0</v>
      </c>
      <c r="O15" s="48">
        <f t="shared" ref="O15:O78" si="5">ROUND(J15*E15,2)</f>
        <v>0</v>
      </c>
      <c r="P15" s="49">
        <f t="shared" ref="P15:P78" si="6">SUM(M15:O15)</f>
        <v>0</v>
      </c>
    </row>
    <row r="16" spans="1:16" x14ac:dyDescent="0.2">
      <c r="A16" s="38">
        <v>1</v>
      </c>
      <c r="B16" s="39" t="s">
        <v>571</v>
      </c>
      <c r="C16" s="47" t="s">
        <v>527</v>
      </c>
      <c r="D16" s="25" t="s">
        <v>616</v>
      </c>
      <c r="E16" s="70">
        <v>2</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2</v>
      </c>
      <c r="B17" s="39" t="s">
        <v>572</v>
      </c>
      <c r="C17" s="47" t="s">
        <v>528</v>
      </c>
      <c r="D17" s="25" t="s">
        <v>616</v>
      </c>
      <c r="E17" s="70">
        <v>2</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3</v>
      </c>
      <c r="B18" s="39" t="s">
        <v>573</v>
      </c>
      <c r="C18" s="47" t="s">
        <v>529</v>
      </c>
      <c r="D18" s="25" t="s">
        <v>616</v>
      </c>
      <c r="E18" s="70">
        <v>1</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4</v>
      </c>
      <c r="B19" s="39" t="s">
        <v>572</v>
      </c>
      <c r="C19" s="47" t="s">
        <v>530</v>
      </c>
      <c r="D19" s="25" t="s">
        <v>616</v>
      </c>
      <c r="E19" s="70">
        <v>1</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5</v>
      </c>
      <c r="B20" s="39" t="s">
        <v>572</v>
      </c>
      <c r="C20" s="47" t="s">
        <v>531</v>
      </c>
      <c r="D20" s="25" t="s">
        <v>616</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6</v>
      </c>
      <c r="B21" s="39"/>
      <c r="C21" s="47" t="s">
        <v>532</v>
      </c>
      <c r="D21" s="25"/>
      <c r="E21" s="70"/>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45" x14ac:dyDescent="0.2">
      <c r="A22" s="38">
        <v>7</v>
      </c>
      <c r="B22" s="39" t="s">
        <v>574</v>
      </c>
      <c r="C22" s="47" t="s">
        <v>533</v>
      </c>
      <c r="D22" s="25" t="s">
        <v>168</v>
      </c>
      <c r="E22" s="70">
        <v>500</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8</v>
      </c>
      <c r="B23" s="39"/>
      <c r="C23" s="47" t="s">
        <v>534</v>
      </c>
      <c r="D23" s="25" t="s">
        <v>417</v>
      </c>
      <c r="E23" s="70">
        <v>1</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33.75" x14ac:dyDescent="0.2">
      <c r="A24" s="38">
        <v>9</v>
      </c>
      <c r="B24" s="39" t="s">
        <v>575</v>
      </c>
      <c r="C24" s="47" t="s">
        <v>535</v>
      </c>
      <c r="D24" s="25" t="s">
        <v>168</v>
      </c>
      <c r="E24" s="70">
        <v>32</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10</v>
      </c>
      <c r="B25" s="39" t="s">
        <v>576</v>
      </c>
      <c r="C25" s="47"/>
      <c r="D25" s="25" t="s">
        <v>168</v>
      </c>
      <c r="E25" s="70">
        <v>16</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11</v>
      </c>
      <c r="B26" s="39" t="s">
        <v>577</v>
      </c>
      <c r="C26" s="47"/>
      <c r="D26" s="25" t="s">
        <v>168</v>
      </c>
      <c r="E26" s="70">
        <v>15</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12</v>
      </c>
      <c r="B27" s="39" t="s">
        <v>578</v>
      </c>
      <c r="C27" s="47"/>
      <c r="D27" s="25" t="s">
        <v>168</v>
      </c>
      <c r="E27" s="70">
        <v>85</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13</v>
      </c>
      <c r="B28" s="39" t="s">
        <v>579</v>
      </c>
      <c r="C28" s="47"/>
      <c r="D28" s="25" t="s">
        <v>168</v>
      </c>
      <c r="E28" s="70">
        <v>225</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14</v>
      </c>
      <c r="B29" s="39" t="s">
        <v>580</v>
      </c>
      <c r="C29" s="47"/>
      <c r="D29" s="25" t="s">
        <v>168</v>
      </c>
      <c r="E29" s="70">
        <v>75</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45" x14ac:dyDescent="0.2">
      <c r="A30" s="38">
        <v>15</v>
      </c>
      <c r="B30" s="39" t="s">
        <v>581</v>
      </c>
      <c r="C30" s="47" t="s">
        <v>536</v>
      </c>
      <c r="D30" s="25" t="s">
        <v>168</v>
      </c>
      <c r="E30" s="70">
        <v>32</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16</v>
      </c>
      <c r="B31" s="39" t="s">
        <v>582</v>
      </c>
      <c r="C31" s="47"/>
      <c r="D31" s="25" t="s">
        <v>168</v>
      </c>
      <c r="E31" s="70">
        <v>16</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17</v>
      </c>
      <c r="B32" s="39" t="s">
        <v>583</v>
      </c>
      <c r="C32" s="47"/>
      <c r="D32" s="25" t="s">
        <v>168</v>
      </c>
      <c r="E32" s="70">
        <v>15</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18</v>
      </c>
      <c r="B33" s="39" t="s">
        <v>584</v>
      </c>
      <c r="C33" s="47"/>
      <c r="D33" s="25" t="s">
        <v>168</v>
      </c>
      <c r="E33" s="70">
        <v>85</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19</v>
      </c>
      <c r="B34" s="39" t="s">
        <v>585</v>
      </c>
      <c r="C34" s="47"/>
      <c r="D34" s="25" t="s">
        <v>168</v>
      </c>
      <c r="E34" s="70">
        <v>225</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20</v>
      </c>
      <c r="B35" s="39" t="s">
        <v>586</v>
      </c>
      <c r="C35" s="47"/>
      <c r="D35" s="25" t="s">
        <v>168</v>
      </c>
      <c r="E35" s="70">
        <v>75</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22.5" x14ac:dyDescent="0.2">
      <c r="A36" s="38">
        <v>21</v>
      </c>
      <c r="B36" s="39" t="s">
        <v>587</v>
      </c>
      <c r="C36" s="47" t="s">
        <v>537</v>
      </c>
      <c r="D36" s="25" t="s">
        <v>417</v>
      </c>
      <c r="E36" s="70">
        <v>22</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22</v>
      </c>
      <c r="B37" s="39" t="s">
        <v>588</v>
      </c>
      <c r="C37" s="47"/>
      <c r="D37" s="25" t="s">
        <v>417</v>
      </c>
      <c r="E37" s="70">
        <v>11</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23</v>
      </c>
      <c r="B38" s="39" t="s">
        <v>589</v>
      </c>
      <c r="C38" s="47"/>
      <c r="D38" s="25" t="s">
        <v>417</v>
      </c>
      <c r="E38" s="70">
        <v>10</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24</v>
      </c>
      <c r="B39" s="39" t="s">
        <v>590</v>
      </c>
      <c r="C39" s="47"/>
      <c r="D39" s="25" t="s">
        <v>417</v>
      </c>
      <c r="E39" s="70">
        <v>57</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25</v>
      </c>
      <c r="B40" s="39" t="s">
        <v>591</v>
      </c>
      <c r="C40" s="47"/>
      <c r="D40" s="25" t="s">
        <v>417</v>
      </c>
      <c r="E40" s="70">
        <v>150</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26</v>
      </c>
      <c r="B41" s="39" t="s">
        <v>592</v>
      </c>
      <c r="C41" s="47"/>
      <c r="D41" s="25" t="s">
        <v>417</v>
      </c>
      <c r="E41" s="70">
        <v>50</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v>27</v>
      </c>
      <c r="B42" s="39" t="s">
        <v>593</v>
      </c>
      <c r="C42" s="47" t="s">
        <v>538</v>
      </c>
      <c r="D42" s="25" t="s">
        <v>616</v>
      </c>
      <c r="E42" s="70">
        <v>1</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28</v>
      </c>
      <c r="B43" s="39" t="s">
        <v>594</v>
      </c>
      <c r="C43" s="47"/>
      <c r="D43" s="25" t="s">
        <v>616</v>
      </c>
      <c r="E43" s="70">
        <v>8</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ht="22.5" x14ac:dyDescent="0.2">
      <c r="A44" s="38">
        <v>29</v>
      </c>
      <c r="B44" s="39" t="s">
        <v>595</v>
      </c>
      <c r="C44" s="47" t="s">
        <v>539</v>
      </c>
      <c r="D44" s="25" t="s">
        <v>616</v>
      </c>
      <c r="E44" s="70">
        <v>8</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30</v>
      </c>
      <c r="B45" s="39" t="s">
        <v>596</v>
      </c>
      <c r="C45" s="47" t="s">
        <v>529</v>
      </c>
      <c r="D45" s="25" t="s">
        <v>616</v>
      </c>
      <c r="E45" s="70">
        <v>8</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v>31</v>
      </c>
      <c r="B46" s="39"/>
      <c r="C46" s="47" t="s">
        <v>540</v>
      </c>
      <c r="D46" s="25" t="s">
        <v>417</v>
      </c>
      <c r="E46" s="70">
        <v>1</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22.5" x14ac:dyDescent="0.2">
      <c r="A47" s="38">
        <v>32</v>
      </c>
      <c r="B47" s="39"/>
      <c r="C47" s="47" t="s">
        <v>541</v>
      </c>
      <c r="D47" s="25" t="s">
        <v>417</v>
      </c>
      <c r="E47" s="70">
        <v>1</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v>33</v>
      </c>
      <c r="B48" s="39"/>
      <c r="C48" s="47" t="s">
        <v>542</v>
      </c>
      <c r="D48" s="25"/>
      <c r="E48" s="70"/>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v>34</v>
      </c>
      <c r="B49" s="39" t="s">
        <v>597</v>
      </c>
      <c r="C49" s="47" t="s">
        <v>543</v>
      </c>
      <c r="D49" s="25" t="s">
        <v>115</v>
      </c>
      <c r="E49" s="70">
        <v>2</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38">
        <v>35</v>
      </c>
      <c r="B50" s="39" t="s">
        <v>598</v>
      </c>
      <c r="C50" s="47" t="s">
        <v>544</v>
      </c>
      <c r="D50" s="25" t="s">
        <v>617</v>
      </c>
      <c r="E50" s="70">
        <v>2</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v>36</v>
      </c>
      <c r="B51" s="39"/>
      <c r="C51" s="47" t="s">
        <v>545</v>
      </c>
      <c r="D51" s="25"/>
      <c r="E51" s="70"/>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v>37</v>
      </c>
      <c r="B52" s="39" t="s">
        <v>599</v>
      </c>
      <c r="C52" s="47" t="s">
        <v>546</v>
      </c>
      <c r="D52" s="25" t="s">
        <v>616</v>
      </c>
      <c r="E52" s="70">
        <v>74</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v>38</v>
      </c>
      <c r="B53" s="39" t="s">
        <v>600</v>
      </c>
      <c r="C53" s="47" t="s">
        <v>547</v>
      </c>
      <c r="D53" s="25" t="s">
        <v>616</v>
      </c>
      <c r="E53" s="70">
        <v>148</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v>39</v>
      </c>
      <c r="B54" s="39" t="s">
        <v>596</v>
      </c>
      <c r="C54" s="47" t="s">
        <v>548</v>
      </c>
      <c r="D54" s="25" t="s">
        <v>616</v>
      </c>
      <c r="E54" s="70">
        <v>74</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v>40</v>
      </c>
      <c r="B55" s="39" t="s">
        <v>596</v>
      </c>
      <c r="C55" s="47" t="s">
        <v>530</v>
      </c>
      <c r="D55" s="25" t="s">
        <v>616</v>
      </c>
      <c r="E55" s="70">
        <v>74</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38">
        <v>41</v>
      </c>
      <c r="B56" s="39" t="s">
        <v>596</v>
      </c>
      <c r="C56" s="47" t="s">
        <v>531</v>
      </c>
      <c r="D56" s="25" t="s">
        <v>616</v>
      </c>
      <c r="E56" s="70">
        <v>74</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x14ac:dyDescent="0.2">
      <c r="A57" s="38">
        <v>42</v>
      </c>
      <c r="B57" s="39"/>
      <c r="C57" s="47" t="s">
        <v>549</v>
      </c>
      <c r="D57" s="25"/>
      <c r="E57" s="70"/>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ht="45" x14ac:dyDescent="0.2">
      <c r="A58" s="38">
        <v>43</v>
      </c>
      <c r="B58" s="39" t="s">
        <v>601</v>
      </c>
      <c r="C58" s="47" t="s">
        <v>533</v>
      </c>
      <c r="D58" s="25" t="s">
        <v>168</v>
      </c>
      <c r="E58" s="70">
        <v>800</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ht="33.75" x14ac:dyDescent="0.2">
      <c r="A59" s="38">
        <v>44</v>
      </c>
      <c r="B59" s="39" t="s">
        <v>576</v>
      </c>
      <c r="C59" s="47" t="s">
        <v>550</v>
      </c>
      <c r="D59" s="25" t="s">
        <v>168</v>
      </c>
      <c r="E59" s="70">
        <v>21</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x14ac:dyDescent="0.2">
      <c r="A60" s="38">
        <v>45</v>
      </c>
      <c r="B60" s="39" t="s">
        <v>577</v>
      </c>
      <c r="C60" s="47"/>
      <c r="D60" s="25" t="s">
        <v>168</v>
      </c>
      <c r="E60" s="70">
        <v>36</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38">
        <v>46</v>
      </c>
      <c r="B61" s="39" t="s">
        <v>578</v>
      </c>
      <c r="C61" s="47"/>
      <c r="D61" s="25" t="s">
        <v>168</v>
      </c>
      <c r="E61" s="70">
        <v>100</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38">
        <v>47</v>
      </c>
      <c r="B62" s="39" t="s">
        <v>579</v>
      </c>
      <c r="C62" s="47"/>
      <c r="D62" s="25" t="s">
        <v>168</v>
      </c>
      <c r="E62" s="70">
        <v>225</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v>48</v>
      </c>
      <c r="B63" s="39" t="s">
        <v>580</v>
      </c>
      <c r="C63" s="47"/>
      <c r="D63" s="25" t="s">
        <v>168</v>
      </c>
      <c r="E63" s="70">
        <v>225</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ht="56.25" x14ac:dyDescent="0.2">
      <c r="A64" s="38">
        <v>49</v>
      </c>
      <c r="B64" s="39" t="s">
        <v>602</v>
      </c>
      <c r="C64" s="47" t="s">
        <v>551</v>
      </c>
      <c r="D64" s="25" t="s">
        <v>168</v>
      </c>
      <c r="E64" s="70">
        <v>21</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v>50</v>
      </c>
      <c r="B65" s="39" t="s">
        <v>603</v>
      </c>
      <c r="C65" s="47"/>
      <c r="D65" s="25" t="s">
        <v>168</v>
      </c>
      <c r="E65" s="70">
        <v>36</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v>51</v>
      </c>
      <c r="B66" s="39" t="s">
        <v>604</v>
      </c>
      <c r="C66" s="47"/>
      <c r="D66" s="25" t="s">
        <v>168</v>
      </c>
      <c r="E66" s="70">
        <v>100</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x14ac:dyDescent="0.2">
      <c r="A67" s="38">
        <v>52</v>
      </c>
      <c r="B67" s="39" t="s">
        <v>605</v>
      </c>
      <c r="C67" s="47"/>
      <c r="D67" s="25" t="s">
        <v>168</v>
      </c>
      <c r="E67" s="70">
        <v>225</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x14ac:dyDescent="0.2">
      <c r="A68" s="38">
        <v>53</v>
      </c>
      <c r="B68" s="39" t="s">
        <v>606</v>
      </c>
      <c r="C68" s="47"/>
      <c r="D68" s="25" t="s">
        <v>168</v>
      </c>
      <c r="E68" s="70">
        <v>225</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ht="22.5" x14ac:dyDescent="0.2">
      <c r="A69" s="38">
        <v>54</v>
      </c>
      <c r="B69" s="39" t="s">
        <v>588</v>
      </c>
      <c r="C69" s="47" t="s">
        <v>537</v>
      </c>
      <c r="D69" s="25" t="s">
        <v>417</v>
      </c>
      <c r="E69" s="70">
        <v>14</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x14ac:dyDescent="0.2">
      <c r="A70" s="38">
        <v>55</v>
      </c>
      <c r="B70" s="39" t="s">
        <v>589</v>
      </c>
      <c r="C70" s="47"/>
      <c r="D70" s="25" t="s">
        <v>417</v>
      </c>
      <c r="E70" s="70">
        <v>24</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x14ac:dyDescent="0.2">
      <c r="A71" s="38">
        <v>56</v>
      </c>
      <c r="B71" s="39" t="s">
        <v>590</v>
      </c>
      <c r="C71" s="47"/>
      <c r="D71" s="25" t="s">
        <v>417</v>
      </c>
      <c r="E71" s="70">
        <v>67</v>
      </c>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x14ac:dyDescent="0.2">
      <c r="A72" s="38">
        <v>57</v>
      </c>
      <c r="B72" s="39" t="s">
        <v>591</v>
      </c>
      <c r="C72" s="47"/>
      <c r="D72" s="25" t="s">
        <v>417</v>
      </c>
      <c r="E72" s="70">
        <v>150</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x14ac:dyDescent="0.2">
      <c r="A73" s="38">
        <v>58</v>
      </c>
      <c r="B73" s="39" t="s">
        <v>592</v>
      </c>
      <c r="C73" s="47"/>
      <c r="D73" s="25" t="s">
        <v>417</v>
      </c>
      <c r="E73" s="70">
        <v>150</v>
      </c>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x14ac:dyDescent="0.2">
      <c r="A74" s="38">
        <v>59</v>
      </c>
      <c r="B74" s="39" t="s">
        <v>593</v>
      </c>
      <c r="C74" s="47" t="s">
        <v>552</v>
      </c>
      <c r="D74" s="25" t="s">
        <v>616</v>
      </c>
      <c r="E74" s="70">
        <v>2</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x14ac:dyDescent="0.2">
      <c r="A75" s="38">
        <v>60</v>
      </c>
      <c r="B75" s="39" t="s">
        <v>607</v>
      </c>
      <c r="C75" s="47"/>
      <c r="D75" s="25" t="s">
        <v>616</v>
      </c>
      <c r="E75" s="70">
        <v>10</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x14ac:dyDescent="0.2">
      <c r="A76" s="38">
        <v>61</v>
      </c>
      <c r="B76" s="39" t="s">
        <v>608</v>
      </c>
      <c r="C76" s="47"/>
      <c r="D76" s="25" t="s">
        <v>616</v>
      </c>
      <c r="E76" s="70">
        <v>8</v>
      </c>
      <c r="F76" s="71"/>
      <c r="G76" s="68"/>
      <c r="H76" s="48">
        <f t="shared" si="0"/>
        <v>0</v>
      </c>
      <c r="I76" s="68"/>
      <c r="J76" s="68"/>
      <c r="K76" s="49">
        <f t="shared" si="1"/>
        <v>0</v>
      </c>
      <c r="L76" s="50">
        <f t="shared" si="2"/>
        <v>0</v>
      </c>
      <c r="M76" s="48">
        <f t="shared" si="3"/>
        <v>0</v>
      </c>
      <c r="N76" s="48">
        <f t="shared" si="4"/>
        <v>0</v>
      </c>
      <c r="O76" s="48">
        <f t="shared" si="5"/>
        <v>0</v>
      </c>
      <c r="P76" s="49">
        <f t="shared" si="6"/>
        <v>0</v>
      </c>
    </row>
    <row r="77" spans="1:16" ht="22.5" x14ac:dyDescent="0.2">
      <c r="A77" s="38">
        <v>62</v>
      </c>
      <c r="B77" s="39" t="s">
        <v>595</v>
      </c>
      <c r="C77" s="47" t="s">
        <v>539</v>
      </c>
      <c r="D77" s="25" t="s">
        <v>616</v>
      </c>
      <c r="E77" s="70">
        <v>8</v>
      </c>
      <c r="F77" s="71"/>
      <c r="G77" s="68"/>
      <c r="H77" s="48">
        <f t="shared" si="0"/>
        <v>0</v>
      </c>
      <c r="I77" s="68"/>
      <c r="J77" s="68"/>
      <c r="K77" s="49">
        <f t="shared" si="1"/>
        <v>0</v>
      </c>
      <c r="L77" s="50">
        <f t="shared" si="2"/>
        <v>0</v>
      </c>
      <c r="M77" s="48">
        <f t="shared" si="3"/>
        <v>0</v>
      </c>
      <c r="N77" s="48">
        <f t="shared" si="4"/>
        <v>0</v>
      </c>
      <c r="O77" s="48">
        <f t="shared" si="5"/>
        <v>0</v>
      </c>
      <c r="P77" s="49">
        <f t="shared" si="6"/>
        <v>0</v>
      </c>
    </row>
    <row r="78" spans="1:16" ht="22.5" x14ac:dyDescent="0.2">
      <c r="A78" s="38">
        <v>63</v>
      </c>
      <c r="B78" s="39" t="s">
        <v>609</v>
      </c>
      <c r="C78" s="47"/>
      <c r="D78" s="25" t="s">
        <v>616</v>
      </c>
      <c r="E78" s="70">
        <v>8</v>
      </c>
      <c r="F78" s="71"/>
      <c r="G78" s="68"/>
      <c r="H78" s="48">
        <f t="shared" si="0"/>
        <v>0</v>
      </c>
      <c r="I78" s="68"/>
      <c r="J78" s="68"/>
      <c r="K78" s="49">
        <f t="shared" si="1"/>
        <v>0</v>
      </c>
      <c r="L78" s="50">
        <f t="shared" si="2"/>
        <v>0</v>
      </c>
      <c r="M78" s="48">
        <f t="shared" si="3"/>
        <v>0</v>
      </c>
      <c r="N78" s="48">
        <f t="shared" si="4"/>
        <v>0</v>
      </c>
      <c r="O78" s="48">
        <f t="shared" si="5"/>
        <v>0</v>
      </c>
      <c r="P78" s="49">
        <f t="shared" si="6"/>
        <v>0</v>
      </c>
    </row>
    <row r="79" spans="1:16" x14ac:dyDescent="0.2">
      <c r="A79" s="38">
        <v>64</v>
      </c>
      <c r="B79" s="39" t="s">
        <v>596</v>
      </c>
      <c r="C79" s="47" t="s">
        <v>529</v>
      </c>
      <c r="D79" s="25" t="s">
        <v>616</v>
      </c>
      <c r="E79" s="70">
        <v>16</v>
      </c>
      <c r="F79" s="71"/>
      <c r="G79" s="68"/>
      <c r="H79" s="48">
        <f t="shared" ref="H79:H110" si="7">ROUND(F79*G79,2)</f>
        <v>0</v>
      </c>
      <c r="I79" s="68"/>
      <c r="J79" s="68"/>
      <c r="K79" s="49">
        <f t="shared" ref="K79:K110" si="8">SUM(H79:J79)</f>
        <v>0</v>
      </c>
      <c r="L79" s="50">
        <f t="shared" ref="L79:L110" si="9">ROUND(E79*F79,2)</f>
        <v>0</v>
      </c>
      <c r="M79" s="48">
        <f t="shared" ref="M79:M110" si="10">ROUND(H79*E79,2)</f>
        <v>0</v>
      </c>
      <c r="N79" s="48">
        <f t="shared" ref="N79:N110" si="11">ROUND(I79*E79,2)</f>
        <v>0</v>
      </c>
      <c r="O79" s="48">
        <f t="shared" ref="O79:O110" si="12">ROUND(J79*E79,2)</f>
        <v>0</v>
      </c>
      <c r="P79" s="49">
        <f t="shared" ref="P79:P110" si="13">SUM(M79:O79)</f>
        <v>0</v>
      </c>
    </row>
    <row r="80" spans="1:16" ht="22.5" x14ac:dyDescent="0.2">
      <c r="A80" s="38">
        <v>65</v>
      </c>
      <c r="B80" s="39" t="s">
        <v>596</v>
      </c>
      <c r="C80" s="47" t="s">
        <v>553</v>
      </c>
      <c r="D80" s="25" t="s">
        <v>616</v>
      </c>
      <c r="E80" s="70">
        <v>15</v>
      </c>
      <c r="F80" s="71"/>
      <c r="G80" s="68"/>
      <c r="H80" s="48">
        <f t="shared" si="7"/>
        <v>0</v>
      </c>
      <c r="I80" s="68"/>
      <c r="J80" s="68"/>
      <c r="K80" s="49">
        <f t="shared" si="8"/>
        <v>0</v>
      </c>
      <c r="L80" s="50">
        <f t="shared" si="9"/>
        <v>0</v>
      </c>
      <c r="M80" s="48">
        <f t="shared" si="10"/>
        <v>0</v>
      </c>
      <c r="N80" s="48">
        <f t="shared" si="11"/>
        <v>0</v>
      </c>
      <c r="O80" s="48">
        <f t="shared" si="12"/>
        <v>0</v>
      </c>
      <c r="P80" s="49">
        <f t="shared" si="13"/>
        <v>0</v>
      </c>
    </row>
    <row r="81" spans="1:16" ht="22.5" x14ac:dyDescent="0.2">
      <c r="A81" s="38">
        <v>66</v>
      </c>
      <c r="B81" s="39" t="s">
        <v>610</v>
      </c>
      <c r="C81" s="47" t="s">
        <v>554</v>
      </c>
      <c r="D81" s="25" t="s">
        <v>616</v>
      </c>
      <c r="E81" s="70">
        <v>30</v>
      </c>
      <c r="F81" s="71"/>
      <c r="G81" s="68"/>
      <c r="H81" s="48">
        <f t="shared" si="7"/>
        <v>0</v>
      </c>
      <c r="I81" s="68"/>
      <c r="J81" s="68"/>
      <c r="K81" s="49">
        <f t="shared" si="8"/>
        <v>0</v>
      </c>
      <c r="L81" s="50">
        <f t="shared" si="9"/>
        <v>0</v>
      </c>
      <c r="M81" s="48">
        <f t="shared" si="10"/>
        <v>0</v>
      </c>
      <c r="N81" s="48">
        <f t="shared" si="11"/>
        <v>0</v>
      </c>
      <c r="O81" s="48">
        <f t="shared" si="12"/>
        <v>0</v>
      </c>
      <c r="P81" s="49">
        <f t="shared" si="13"/>
        <v>0</v>
      </c>
    </row>
    <row r="82" spans="1:16" x14ac:dyDescent="0.2">
      <c r="A82" s="38">
        <v>67</v>
      </c>
      <c r="B82" s="39"/>
      <c r="C82" s="47" t="s">
        <v>540</v>
      </c>
      <c r="D82" s="25" t="s">
        <v>417</v>
      </c>
      <c r="E82" s="70">
        <v>2</v>
      </c>
      <c r="F82" s="71"/>
      <c r="G82" s="68"/>
      <c r="H82" s="48">
        <f t="shared" si="7"/>
        <v>0</v>
      </c>
      <c r="I82" s="68"/>
      <c r="J82" s="68"/>
      <c r="K82" s="49">
        <f t="shared" si="8"/>
        <v>0</v>
      </c>
      <c r="L82" s="50">
        <f t="shared" si="9"/>
        <v>0</v>
      </c>
      <c r="M82" s="48">
        <f t="shared" si="10"/>
        <v>0</v>
      </c>
      <c r="N82" s="48">
        <f t="shared" si="11"/>
        <v>0</v>
      </c>
      <c r="O82" s="48">
        <f t="shared" si="12"/>
        <v>0</v>
      </c>
      <c r="P82" s="49">
        <f t="shared" si="13"/>
        <v>0</v>
      </c>
    </row>
    <row r="83" spans="1:16" ht="22.5" x14ac:dyDescent="0.2">
      <c r="A83" s="38">
        <v>68</v>
      </c>
      <c r="B83" s="39"/>
      <c r="C83" s="47" t="s">
        <v>541</v>
      </c>
      <c r="D83" s="25" t="s">
        <v>417</v>
      </c>
      <c r="E83" s="70">
        <v>1</v>
      </c>
      <c r="F83" s="71"/>
      <c r="G83" s="68"/>
      <c r="H83" s="48">
        <f t="shared" si="7"/>
        <v>0</v>
      </c>
      <c r="I83" s="68"/>
      <c r="J83" s="68"/>
      <c r="K83" s="49">
        <f t="shared" si="8"/>
        <v>0</v>
      </c>
      <c r="L83" s="50">
        <f t="shared" si="9"/>
        <v>0</v>
      </c>
      <c r="M83" s="48">
        <f t="shared" si="10"/>
        <v>0</v>
      </c>
      <c r="N83" s="48">
        <f t="shared" si="11"/>
        <v>0</v>
      </c>
      <c r="O83" s="48">
        <f t="shared" si="12"/>
        <v>0</v>
      </c>
      <c r="P83" s="49">
        <f t="shared" si="13"/>
        <v>0</v>
      </c>
    </row>
    <row r="84" spans="1:16" x14ac:dyDescent="0.2">
      <c r="A84" s="38">
        <v>69</v>
      </c>
      <c r="B84" s="39"/>
      <c r="C84" s="47" t="s">
        <v>542</v>
      </c>
      <c r="D84" s="25"/>
      <c r="E84" s="70"/>
      <c r="F84" s="71"/>
      <c r="G84" s="68"/>
      <c r="H84" s="48">
        <f t="shared" si="7"/>
        <v>0</v>
      </c>
      <c r="I84" s="68"/>
      <c r="J84" s="68"/>
      <c r="K84" s="49">
        <f t="shared" si="8"/>
        <v>0</v>
      </c>
      <c r="L84" s="50">
        <f t="shared" si="9"/>
        <v>0</v>
      </c>
      <c r="M84" s="48">
        <f t="shared" si="10"/>
        <v>0</v>
      </c>
      <c r="N84" s="48">
        <f t="shared" si="11"/>
        <v>0</v>
      </c>
      <c r="O84" s="48">
        <f t="shared" si="12"/>
        <v>0</v>
      </c>
      <c r="P84" s="49">
        <f t="shared" si="13"/>
        <v>0</v>
      </c>
    </row>
    <row r="85" spans="1:16" x14ac:dyDescent="0.2">
      <c r="A85" s="38">
        <v>70</v>
      </c>
      <c r="B85" s="39" t="s">
        <v>611</v>
      </c>
      <c r="C85" s="47" t="s">
        <v>555</v>
      </c>
      <c r="D85" s="25" t="s">
        <v>115</v>
      </c>
      <c r="E85" s="70">
        <v>5</v>
      </c>
      <c r="F85" s="71"/>
      <c r="G85" s="68"/>
      <c r="H85" s="48">
        <f t="shared" si="7"/>
        <v>0</v>
      </c>
      <c r="I85" s="68"/>
      <c r="J85" s="68"/>
      <c r="K85" s="49">
        <f t="shared" si="8"/>
        <v>0</v>
      </c>
      <c r="L85" s="50">
        <f t="shared" si="9"/>
        <v>0</v>
      </c>
      <c r="M85" s="48">
        <f t="shared" si="10"/>
        <v>0</v>
      </c>
      <c r="N85" s="48">
        <f t="shared" si="11"/>
        <v>0</v>
      </c>
      <c r="O85" s="48">
        <f t="shared" si="12"/>
        <v>0</v>
      </c>
      <c r="P85" s="49">
        <f t="shared" si="13"/>
        <v>0</v>
      </c>
    </row>
    <row r="86" spans="1:16" x14ac:dyDescent="0.2">
      <c r="A86" s="38">
        <v>71</v>
      </c>
      <c r="B86" s="39" t="s">
        <v>598</v>
      </c>
      <c r="C86" s="47" t="s">
        <v>544</v>
      </c>
      <c r="D86" s="25" t="s">
        <v>617</v>
      </c>
      <c r="E86" s="70">
        <v>4</v>
      </c>
      <c r="F86" s="71"/>
      <c r="G86" s="68"/>
      <c r="H86" s="48">
        <f t="shared" si="7"/>
        <v>0</v>
      </c>
      <c r="I86" s="68"/>
      <c r="J86" s="68"/>
      <c r="K86" s="49">
        <f t="shared" si="8"/>
        <v>0</v>
      </c>
      <c r="L86" s="50">
        <f t="shared" si="9"/>
        <v>0</v>
      </c>
      <c r="M86" s="48">
        <f t="shared" si="10"/>
        <v>0</v>
      </c>
      <c r="N86" s="48">
        <f t="shared" si="11"/>
        <v>0</v>
      </c>
      <c r="O86" s="48">
        <f t="shared" si="12"/>
        <v>0</v>
      </c>
      <c r="P86" s="49">
        <f t="shared" si="13"/>
        <v>0</v>
      </c>
    </row>
    <row r="87" spans="1:16" x14ac:dyDescent="0.2">
      <c r="A87" s="38">
        <v>72</v>
      </c>
      <c r="B87" s="39"/>
      <c r="C87" s="47" t="s">
        <v>556</v>
      </c>
      <c r="D87" s="25"/>
      <c r="E87" s="70"/>
      <c r="F87" s="71"/>
      <c r="G87" s="68"/>
      <c r="H87" s="48">
        <f t="shared" si="7"/>
        <v>0</v>
      </c>
      <c r="I87" s="68"/>
      <c r="J87" s="68"/>
      <c r="K87" s="49">
        <f t="shared" si="8"/>
        <v>0</v>
      </c>
      <c r="L87" s="50">
        <f t="shared" si="9"/>
        <v>0</v>
      </c>
      <c r="M87" s="48">
        <f t="shared" si="10"/>
        <v>0</v>
      </c>
      <c r="N87" s="48">
        <f t="shared" si="11"/>
        <v>0</v>
      </c>
      <c r="O87" s="48">
        <f t="shared" si="12"/>
        <v>0</v>
      </c>
      <c r="P87" s="49">
        <f t="shared" si="13"/>
        <v>0</v>
      </c>
    </row>
    <row r="88" spans="1:16" x14ac:dyDescent="0.2">
      <c r="A88" s="38">
        <v>73</v>
      </c>
      <c r="B88" s="39" t="s">
        <v>599</v>
      </c>
      <c r="C88" s="47" t="s">
        <v>546</v>
      </c>
      <c r="D88" s="25" t="s">
        <v>616</v>
      </c>
      <c r="E88" s="70">
        <v>74</v>
      </c>
      <c r="F88" s="71"/>
      <c r="G88" s="68"/>
      <c r="H88" s="48">
        <f t="shared" si="7"/>
        <v>0</v>
      </c>
      <c r="I88" s="68"/>
      <c r="J88" s="68"/>
      <c r="K88" s="49">
        <f t="shared" si="8"/>
        <v>0</v>
      </c>
      <c r="L88" s="50">
        <f t="shared" si="9"/>
        <v>0</v>
      </c>
      <c r="M88" s="48">
        <f t="shared" si="10"/>
        <v>0</v>
      </c>
      <c r="N88" s="48">
        <f t="shared" si="11"/>
        <v>0</v>
      </c>
      <c r="O88" s="48">
        <f t="shared" si="12"/>
        <v>0</v>
      </c>
      <c r="P88" s="49">
        <f t="shared" si="13"/>
        <v>0</v>
      </c>
    </row>
    <row r="89" spans="1:16" x14ac:dyDescent="0.2">
      <c r="A89" s="38">
        <v>74</v>
      </c>
      <c r="B89" s="39" t="s">
        <v>600</v>
      </c>
      <c r="C89" s="47" t="s">
        <v>547</v>
      </c>
      <c r="D89" s="25" t="s">
        <v>616</v>
      </c>
      <c r="E89" s="70">
        <v>148</v>
      </c>
      <c r="F89" s="71"/>
      <c r="G89" s="68"/>
      <c r="H89" s="48">
        <f t="shared" si="7"/>
        <v>0</v>
      </c>
      <c r="I89" s="68"/>
      <c r="J89" s="68"/>
      <c r="K89" s="49">
        <f t="shared" si="8"/>
        <v>0</v>
      </c>
      <c r="L89" s="50">
        <f t="shared" si="9"/>
        <v>0</v>
      </c>
      <c r="M89" s="48">
        <f t="shared" si="10"/>
        <v>0</v>
      </c>
      <c r="N89" s="48">
        <f t="shared" si="11"/>
        <v>0</v>
      </c>
      <c r="O89" s="48">
        <f t="shared" si="12"/>
        <v>0</v>
      </c>
      <c r="P89" s="49">
        <f t="shared" si="13"/>
        <v>0</v>
      </c>
    </row>
    <row r="90" spans="1:16" x14ac:dyDescent="0.2">
      <c r="A90" s="38">
        <v>75</v>
      </c>
      <c r="B90" s="39" t="s">
        <v>596</v>
      </c>
      <c r="C90" s="47" t="s">
        <v>548</v>
      </c>
      <c r="D90" s="25" t="s">
        <v>616</v>
      </c>
      <c r="E90" s="70">
        <v>74</v>
      </c>
      <c r="F90" s="71"/>
      <c r="G90" s="68"/>
      <c r="H90" s="48">
        <f t="shared" si="7"/>
        <v>0</v>
      </c>
      <c r="I90" s="68"/>
      <c r="J90" s="68"/>
      <c r="K90" s="49">
        <f t="shared" si="8"/>
        <v>0</v>
      </c>
      <c r="L90" s="50">
        <f t="shared" si="9"/>
        <v>0</v>
      </c>
      <c r="M90" s="48">
        <f t="shared" si="10"/>
        <v>0</v>
      </c>
      <c r="N90" s="48">
        <f t="shared" si="11"/>
        <v>0</v>
      </c>
      <c r="O90" s="48">
        <f t="shared" si="12"/>
        <v>0</v>
      </c>
      <c r="P90" s="49">
        <f t="shared" si="13"/>
        <v>0</v>
      </c>
    </row>
    <row r="91" spans="1:16" x14ac:dyDescent="0.2">
      <c r="A91" s="38">
        <v>76</v>
      </c>
      <c r="B91" s="39" t="s">
        <v>596</v>
      </c>
      <c r="C91" s="47" t="s">
        <v>530</v>
      </c>
      <c r="D91" s="25" t="s">
        <v>616</v>
      </c>
      <c r="E91" s="70">
        <v>74</v>
      </c>
      <c r="F91" s="71"/>
      <c r="G91" s="68"/>
      <c r="H91" s="48">
        <f t="shared" si="7"/>
        <v>0</v>
      </c>
      <c r="I91" s="68"/>
      <c r="J91" s="68"/>
      <c r="K91" s="49">
        <f t="shared" si="8"/>
        <v>0</v>
      </c>
      <c r="L91" s="50">
        <f t="shared" si="9"/>
        <v>0</v>
      </c>
      <c r="M91" s="48">
        <f t="shared" si="10"/>
        <v>0</v>
      </c>
      <c r="N91" s="48">
        <f t="shared" si="11"/>
        <v>0</v>
      </c>
      <c r="O91" s="48">
        <f t="shared" si="12"/>
        <v>0</v>
      </c>
      <c r="P91" s="49">
        <f t="shared" si="13"/>
        <v>0</v>
      </c>
    </row>
    <row r="92" spans="1:16" x14ac:dyDescent="0.2">
      <c r="A92" s="38">
        <v>77</v>
      </c>
      <c r="B92" s="39" t="s">
        <v>596</v>
      </c>
      <c r="C92" s="47" t="s">
        <v>531</v>
      </c>
      <c r="D92" s="25" t="s">
        <v>616</v>
      </c>
      <c r="E92" s="70">
        <v>74</v>
      </c>
      <c r="F92" s="71"/>
      <c r="G92" s="68"/>
      <c r="H92" s="48">
        <f t="shared" si="7"/>
        <v>0</v>
      </c>
      <c r="I92" s="68"/>
      <c r="J92" s="68"/>
      <c r="K92" s="49">
        <f t="shared" si="8"/>
        <v>0</v>
      </c>
      <c r="L92" s="50">
        <f t="shared" si="9"/>
        <v>0</v>
      </c>
      <c r="M92" s="48">
        <f t="shared" si="10"/>
        <v>0</v>
      </c>
      <c r="N92" s="48">
        <f t="shared" si="11"/>
        <v>0</v>
      </c>
      <c r="O92" s="48">
        <f t="shared" si="12"/>
        <v>0</v>
      </c>
      <c r="P92" s="49">
        <f t="shared" si="13"/>
        <v>0</v>
      </c>
    </row>
    <row r="93" spans="1:16" x14ac:dyDescent="0.2">
      <c r="A93" s="38">
        <v>78</v>
      </c>
      <c r="B93" s="39"/>
      <c r="C93" s="47" t="s">
        <v>557</v>
      </c>
      <c r="D93" s="25"/>
      <c r="E93" s="70"/>
      <c r="F93" s="71"/>
      <c r="G93" s="68"/>
      <c r="H93" s="48">
        <f t="shared" si="7"/>
        <v>0</v>
      </c>
      <c r="I93" s="68"/>
      <c r="J93" s="68"/>
      <c r="K93" s="49">
        <f t="shared" si="8"/>
        <v>0</v>
      </c>
      <c r="L93" s="50">
        <f t="shared" si="9"/>
        <v>0</v>
      </c>
      <c r="M93" s="48">
        <f t="shared" si="10"/>
        <v>0</v>
      </c>
      <c r="N93" s="48">
        <f t="shared" si="11"/>
        <v>0</v>
      </c>
      <c r="O93" s="48">
        <f t="shared" si="12"/>
        <v>0</v>
      </c>
      <c r="P93" s="49">
        <f t="shared" si="13"/>
        <v>0</v>
      </c>
    </row>
    <row r="94" spans="1:16" ht="33.75" x14ac:dyDescent="0.2">
      <c r="A94" s="38">
        <v>79</v>
      </c>
      <c r="B94" s="39" t="s">
        <v>580</v>
      </c>
      <c r="C94" s="47" t="s">
        <v>550</v>
      </c>
      <c r="D94" s="25" t="s">
        <v>168</v>
      </c>
      <c r="E94" s="70">
        <v>74</v>
      </c>
      <c r="F94" s="71"/>
      <c r="G94" s="68"/>
      <c r="H94" s="48">
        <f t="shared" si="7"/>
        <v>0</v>
      </c>
      <c r="I94" s="68"/>
      <c r="J94" s="68"/>
      <c r="K94" s="49">
        <f t="shared" si="8"/>
        <v>0</v>
      </c>
      <c r="L94" s="50">
        <f t="shared" si="9"/>
        <v>0</v>
      </c>
      <c r="M94" s="48">
        <f t="shared" si="10"/>
        <v>0</v>
      </c>
      <c r="N94" s="48">
        <f t="shared" si="11"/>
        <v>0</v>
      </c>
      <c r="O94" s="48">
        <f t="shared" si="12"/>
        <v>0</v>
      </c>
      <c r="P94" s="49">
        <f t="shared" si="13"/>
        <v>0</v>
      </c>
    </row>
    <row r="95" spans="1:16" ht="22.5" x14ac:dyDescent="0.2">
      <c r="A95" s="38">
        <v>80</v>
      </c>
      <c r="B95" s="39" t="s">
        <v>612</v>
      </c>
      <c r="C95" s="47" t="s">
        <v>558</v>
      </c>
      <c r="D95" s="25" t="s">
        <v>417</v>
      </c>
      <c r="E95" s="70">
        <v>74</v>
      </c>
      <c r="F95" s="71"/>
      <c r="G95" s="68"/>
      <c r="H95" s="48">
        <f t="shared" si="7"/>
        <v>0</v>
      </c>
      <c r="I95" s="68"/>
      <c r="J95" s="68"/>
      <c r="K95" s="49">
        <f t="shared" si="8"/>
        <v>0</v>
      </c>
      <c r="L95" s="50">
        <f t="shared" si="9"/>
        <v>0</v>
      </c>
      <c r="M95" s="48">
        <f t="shared" si="10"/>
        <v>0</v>
      </c>
      <c r="N95" s="48">
        <f t="shared" si="11"/>
        <v>0</v>
      </c>
      <c r="O95" s="48">
        <f t="shared" si="12"/>
        <v>0</v>
      </c>
      <c r="P95" s="49">
        <f t="shared" si="13"/>
        <v>0</v>
      </c>
    </row>
    <row r="96" spans="1:16" x14ac:dyDescent="0.2">
      <c r="A96" s="38">
        <v>81</v>
      </c>
      <c r="B96" s="39" t="s">
        <v>613</v>
      </c>
      <c r="C96" s="47" t="s">
        <v>559</v>
      </c>
      <c r="D96" s="25" t="s">
        <v>417</v>
      </c>
      <c r="E96" s="70">
        <v>148</v>
      </c>
      <c r="F96" s="71"/>
      <c r="G96" s="68"/>
      <c r="H96" s="48">
        <f t="shared" si="7"/>
        <v>0</v>
      </c>
      <c r="I96" s="68"/>
      <c r="J96" s="68"/>
      <c r="K96" s="49">
        <f t="shared" si="8"/>
        <v>0</v>
      </c>
      <c r="L96" s="50">
        <f t="shared" si="9"/>
        <v>0</v>
      </c>
      <c r="M96" s="48">
        <f t="shared" si="10"/>
        <v>0</v>
      </c>
      <c r="N96" s="48">
        <f t="shared" si="11"/>
        <v>0</v>
      </c>
      <c r="O96" s="48">
        <f t="shared" si="12"/>
        <v>0</v>
      </c>
      <c r="P96" s="49">
        <f t="shared" si="13"/>
        <v>0</v>
      </c>
    </row>
    <row r="97" spans="1:16" x14ac:dyDescent="0.2">
      <c r="A97" s="38">
        <v>82</v>
      </c>
      <c r="B97" s="39" t="s">
        <v>614</v>
      </c>
      <c r="C97" s="47" t="s">
        <v>560</v>
      </c>
      <c r="D97" s="25" t="s">
        <v>616</v>
      </c>
      <c r="E97" s="70">
        <v>74</v>
      </c>
      <c r="F97" s="71"/>
      <c r="G97" s="68"/>
      <c r="H97" s="48">
        <f t="shared" si="7"/>
        <v>0</v>
      </c>
      <c r="I97" s="68"/>
      <c r="J97" s="68"/>
      <c r="K97" s="49">
        <f t="shared" si="8"/>
        <v>0</v>
      </c>
      <c r="L97" s="50">
        <f t="shared" si="9"/>
        <v>0</v>
      </c>
      <c r="M97" s="48">
        <f t="shared" si="10"/>
        <v>0</v>
      </c>
      <c r="N97" s="48">
        <f t="shared" si="11"/>
        <v>0</v>
      </c>
      <c r="O97" s="48">
        <f t="shared" si="12"/>
        <v>0</v>
      </c>
      <c r="P97" s="49">
        <f t="shared" si="13"/>
        <v>0</v>
      </c>
    </row>
    <row r="98" spans="1:16" x14ac:dyDescent="0.2">
      <c r="A98" s="38">
        <v>83</v>
      </c>
      <c r="B98" s="39" t="s">
        <v>615</v>
      </c>
      <c r="C98" s="47" t="s">
        <v>527</v>
      </c>
      <c r="D98" s="25" t="s">
        <v>616</v>
      </c>
      <c r="E98" s="70">
        <v>148</v>
      </c>
      <c r="F98" s="71"/>
      <c r="G98" s="68"/>
      <c r="H98" s="48">
        <f t="shared" si="7"/>
        <v>0</v>
      </c>
      <c r="I98" s="68"/>
      <c r="J98" s="68"/>
      <c r="K98" s="49">
        <f t="shared" si="8"/>
        <v>0</v>
      </c>
      <c r="L98" s="50">
        <f t="shared" si="9"/>
        <v>0</v>
      </c>
      <c r="M98" s="48">
        <f t="shared" si="10"/>
        <v>0</v>
      </c>
      <c r="N98" s="48">
        <f t="shared" si="11"/>
        <v>0</v>
      </c>
      <c r="O98" s="48">
        <f t="shared" si="12"/>
        <v>0</v>
      </c>
      <c r="P98" s="49">
        <f t="shared" si="13"/>
        <v>0</v>
      </c>
    </row>
    <row r="99" spans="1:16" x14ac:dyDescent="0.2">
      <c r="A99" s="38">
        <v>84</v>
      </c>
      <c r="B99" s="39" t="s">
        <v>596</v>
      </c>
      <c r="C99" s="47" t="s">
        <v>548</v>
      </c>
      <c r="D99" s="25" t="s">
        <v>616</v>
      </c>
      <c r="E99" s="70">
        <v>148</v>
      </c>
      <c r="F99" s="71"/>
      <c r="G99" s="68"/>
      <c r="H99" s="48">
        <f t="shared" si="7"/>
        <v>0</v>
      </c>
      <c r="I99" s="68"/>
      <c r="J99" s="68"/>
      <c r="K99" s="49">
        <f t="shared" si="8"/>
        <v>0</v>
      </c>
      <c r="L99" s="50">
        <f t="shared" si="9"/>
        <v>0</v>
      </c>
      <c r="M99" s="48">
        <f t="shared" si="10"/>
        <v>0</v>
      </c>
      <c r="N99" s="48">
        <f t="shared" si="11"/>
        <v>0</v>
      </c>
      <c r="O99" s="48">
        <f t="shared" si="12"/>
        <v>0</v>
      </c>
      <c r="P99" s="49">
        <f t="shared" si="13"/>
        <v>0</v>
      </c>
    </row>
    <row r="100" spans="1:16" x14ac:dyDescent="0.2">
      <c r="A100" s="38">
        <v>85</v>
      </c>
      <c r="B100" s="39"/>
      <c r="C100" s="47" t="s">
        <v>561</v>
      </c>
      <c r="D100" s="25"/>
      <c r="E100" s="70"/>
      <c r="F100" s="71"/>
      <c r="G100" s="68"/>
      <c r="H100" s="48">
        <f t="shared" si="7"/>
        <v>0</v>
      </c>
      <c r="I100" s="68"/>
      <c r="J100" s="68"/>
      <c r="K100" s="49">
        <f t="shared" si="8"/>
        <v>0</v>
      </c>
      <c r="L100" s="50">
        <f t="shared" si="9"/>
        <v>0</v>
      </c>
      <c r="M100" s="48">
        <f t="shared" si="10"/>
        <v>0</v>
      </c>
      <c r="N100" s="48">
        <f t="shared" si="11"/>
        <v>0</v>
      </c>
      <c r="O100" s="48">
        <f t="shared" si="12"/>
        <v>0</v>
      </c>
      <c r="P100" s="49">
        <f t="shared" si="13"/>
        <v>0</v>
      </c>
    </row>
    <row r="101" spans="1:16" x14ac:dyDescent="0.2">
      <c r="A101" s="38">
        <v>86</v>
      </c>
      <c r="B101" s="39"/>
      <c r="C101" s="47" t="s">
        <v>562</v>
      </c>
      <c r="D101" s="25" t="s">
        <v>115</v>
      </c>
      <c r="E101" s="70">
        <v>92.5</v>
      </c>
      <c r="F101" s="71"/>
      <c r="G101" s="68"/>
      <c r="H101" s="48">
        <f t="shared" si="7"/>
        <v>0</v>
      </c>
      <c r="I101" s="68"/>
      <c r="J101" s="68"/>
      <c r="K101" s="49">
        <f t="shared" si="8"/>
        <v>0</v>
      </c>
      <c r="L101" s="50">
        <f t="shared" si="9"/>
        <v>0</v>
      </c>
      <c r="M101" s="48">
        <f t="shared" si="10"/>
        <v>0</v>
      </c>
      <c r="N101" s="48">
        <f t="shared" si="11"/>
        <v>0</v>
      </c>
      <c r="O101" s="48">
        <f t="shared" si="12"/>
        <v>0</v>
      </c>
      <c r="P101" s="49">
        <f t="shared" si="13"/>
        <v>0</v>
      </c>
    </row>
    <row r="102" spans="1:16" x14ac:dyDescent="0.2">
      <c r="A102" s="38">
        <v>87</v>
      </c>
      <c r="B102" s="39"/>
      <c r="C102" s="47" t="s">
        <v>563</v>
      </c>
      <c r="D102" s="25" t="s">
        <v>377</v>
      </c>
      <c r="E102" s="70">
        <v>74</v>
      </c>
      <c r="F102" s="71"/>
      <c r="G102" s="68"/>
      <c r="H102" s="48">
        <f t="shared" si="7"/>
        <v>0</v>
      </c>
      <c r="I102" s="68"/>
      <c r="J102" s="68"/>
      <c r="K102" s="49">
        <f t="shared" si="8"/>
        <v>0</v>
      </c>
      <c r="L102" s="50">
        <f t="shared" si="9"/>
        <v>0</v>
      </c>
      <c r="M102" s="48">
        <f t="shared" si="10"/>
        <v>0</v>
      </c>
      <c r="N102" s="48">
        <f t="shared" si="11"/>
        <v>0</v>
      </c>
      <c r="O102" s="48">
        <f t="shared" si="12"/>
        <v>0</v>
      </c>
      <c r="P102" s="49">
        <f t="shared" si="13"/>
        <v>0</v>
      </c>
    </row>
    <row r="103" spans="1:16" x14ac:dyDescent="0.2">
      <c r="A103" s="38">
        <v>88</v>
      </c>
      <c r="B103" s="39"/>
      <c r="C103" s="47" t="s">
        <v>564</v>
      </c>
      <c r="D103" s="25" t="s">
        <v>168</v>
      </c>
      <c r="E103" s="70">
        <v>111</v>
      </c>
      <c r="F103" s="71"/>
      <c r="G103" s="68"/>
      <c r="H103" s="48">
        <f t="shared" si="7"/>
        <v>0</v>
      </c>
      <c r="I103" s="68"/>
      <c r="J103" s="68"/>
      <c r="K103" s="49">
        <f t="shared" si="8"/>
        <v>0</v>
      </c>
      <c r="L103" s="50">
        <f t="shared" si="9"/>
        <v>0</v>
      </c>
      <c r="M103" s="48">
        <f t="shared" si="10"/>
        <v>0</v>
      </c>
      <c r="N103" s="48">
        <f t="shared" si="11"/>
        <v>0</v>
      </c>
      <c r="O103" s="48">
        <f t="shared" si="12"/>
        <v>0</v>
      </c>
      <c r="P103" s="49">
        <f t="shared" si="13"/>
        <v>0</v>
      </c>
    </row>
    <row r="104" spans="1:16" x14ac:dyDescent="0.2">
      <c r="A104" s="38">
        <v>89</v>
      </c>
      <c r="B104" s="39"/>
      <c r="C104" s="47" t="s">
        <v>565</v>
      </c>
      <c r="D104" s="25" t="s">
        <v>166</v>
      </c>
      <c r="E104" s="70">
        <v>185</v>
      </c>
      <c r="F104" s="71"/>
      <c r="G104" s="68"/>
      <c r="H104" s="48">
        <f t="shared" si="7"/>
        <v>0</v>
      </c>
      <c r="I104" s="68"/>
      <c r="J104" s="68"/>
      <c r="K104" s="49">
        <f t="shared" si="8"/>
        <v>0</v>
      </c>
      <c r="L104" s="50">
        <f t="shared" si="9"/>
        <v>0</v>
      </c>
      <c r="M104" s="48">
        <f t="shared" si="10"/>
        <v>0</v>
      </c>
      <c r="N104" s="48">
        <f t="shared" si="11"/>
        <v>0</v>
      </c>
      <c r="O104" s="48">
        <f t="shared" si="12"/>
        <v>0</v>
      </c>
      <c r="P104" s="49">
        <f t="shared" si="13"/>
        <v>0</v>
      </c>
    </row>
    <row r="105" spans="1:16" x14ac:dyDescent="0.2">
      <c r="A105" s="38">
        <v>90</v>
      </c>
      <c r="B105" s="39"/>
      <c r="C105" s="47" t="s">
        <v>566</v>
      </c>
      <c r="D105" s="25" t="s">
        <v>168</v>
      </c>
      <c r="E105" s="70">
        <v>194.25</v>
      </c>
      <c r="F105" s="71"/>
      <c r="G105" s="68"/>
      <c r="H105" s="48">
        <f t="shared" si="7"/>
        <v>0</v>
      </c>
      <c r="I105" s="68"/>
      <c r="J105" s="68"/>
      <c r="K105" s="49">
        <f t="shared" si="8"/>
        <v>0</v>
      </c>
      <c r="L105" s="50">
        <f t="shared" si="9"/>
        <v>0</v>
      </c>
      <c r="M105" s="48">
        <f t="shared" si="10"/>
        <v>0</v>
      </c>
      <c r="N105" s="48">
        <f t="shared" si="11"/>
        <v>0</v>
      </c>
      <c r="O105" s="48">
        <f t="shared" si="12"/>
        <v>0</v>
      </c>
      <c r="P105" s="49">
        <f t="shared" si="13"/>
        <v>0</v>
      </c>
    </row>
    <row r="106" spans="1:16" x14ac:dyDescent="0.2">
      <c r="A106" s="38">
        <v>91</v>
      </c>
      <c r="B106" s="39"/>
      <c r="C106" s="47" t="s">
        <v>567</v>
      </c>
      <c r="D106" s="25" t="s">
        <v>115</v>
      </c>
      <c r="E106" s="70">
        <v>92.5</v>
      </c>
      <c r="F106" s="71"/>
      <c r="G106" s="68"/>
      <c r="H106" s="48">
        <f t="shared" si="7"/>
        <v>0</v>
      </c>
      <c r="I106" s="68"/>
      <c r="J106" s="68"/>
      <c r="K106" s="49">
        <f t="shared" si="8"/>
        <v>0</v>
      </c>
      <c r="L106" s="50">
        <f t="shared" si="9"/>
        <v>0</v>
      </c>
      <c r="M106" s="48">
        <f t="shared" si="10"/>
        <v>0</v>
      </c>
      <c r="N106" s="48">
        <f t="shared" si="11"/>
        <v>0</v>
      </c>
      <c r="O106" s="48">
        <f t="shared" si="12"/>
        <v>0</v>
      </c>
      <c r="P106" s="49">
        <f t="shared" si="13"/>
        <v>0</v>
      </c>
    </row>
    <row r="107" spans="1:16" x14ac:dyDescent="0.2">
      <c r="A107" s="38">
        <v>92</v>
      </c>
      <c r="B107" s="39"/>
      <c r="C107" s="47" t="s">
        <v>568</v>
      </c>
      <c r="D107" s="25" t="s">
        <v>115</v>
      </c>
      <c r="E107" s="70">
        <v>194.25</v>
      </c>
      <c r="F107" s="71"/>
      <c r="G107" s="68"/>
      <c r="H107" s="48">
        <f t="shared" si="7"/>
        <v>0</v>
      </c>
      <c r="I107" s="68"/>
      <c r="J107" s="68"/>
      <c r="K107" s="49">
        <f t="shared" si="8"/>
        <v>0</v>
      </c>
      <c r="L107" s="50">
        <f t="shared" si="9"/>
        <v>0</v>
      </c>
      <c r="M107" s="48">
        <f t="shared" si="10"/>
        <v>0</v>
      </c>
      <c r="N107" s="48">
        <f t="shared" si="11"/>
        <v>0</v>
      </c>
      <c r="O107" s="48">
        <f t="shared" si="12"/>
        <v>0</v>
      </c>
      <c r="P107" s="49">
        <f t="shared" si="13"/>
        <v>0</v>
      </c>
    </row>
    <row r="108" spans="1:16" x14ac:dyDescent="0.2">
      <c r="A108" s="38">
        <v>93</v>
      </c>
      <c r="B108" s="39"/>
      <c r="C108" s="47" t="s">
        <v>568</v>
      </c>
      <c r="D108" s="25" t="s">
        <v>115</v>
      </c>
      <c r="E108" s="70">
        <v>194.25</v>
      </c>
      <c r="F108" s="71"/>
      <c r="G108" s="68"/>
      <c r="H108" s="48">
        <f t="shared" si="7"/>
        <v>0</v>
      </c>
      <c r="I108" s="68"/>
      <c r="J108" s="68"/>
      <c r="K108" s="49">
        <f t="shared" si="8"/>
        <v>0</v>
      </c>
      <c r="L108" s="50">
        <f t="shared" si="9"/>
        <v>0</v>
      </c>
      <c r="M108" s="48">
        <f t="shared" si="10"/>
        <v>0</v>
      </c>
      <c r="N108" s="48">
        <f t="shared" si="11"/>
        <v>0</v>
      </c>
      <c r="O108" s="48">
        <f t="shared" si="12"/>
        <v>0</v>
      </c>
      <c r="P108" s="49">
        <f t="shared" si="13"/>
        <v>0</v>
      </c>
    </row>
    <row r="109" spans="1:16" x14ac:dyDescent="0.2">
      <c r="A109" s="38">
        <v>94</v>
      </c>
      <c r="B109" s="39"/>
      <c r="C109" s="47" t="s">
        <v>569</v>
      </c>
      <c r="D109" s="25" t="s">
        <v>166</v>
      </c>
      <c r="E109" s="70">
        <v>1295</v>
      </c>
      <c r="F109" s="71"/>
      <c r="G109" s="68"/>
      <c r="H109" s="48">
        <f t="shared" si="7"/>
        <v>0</v>
      </c>
      <c r="I109" s="68"/>
      <c r="J109" s="68"/>
      <c r="K109" s="49">
        <f t="shared" si="8"/>
        <v>0</v>
      </c>
      <c r="L109" s="50">
        <f t="shared" si="9"/>
        <v>0</v>
      </c>
      <c r="M109" s="48">
        <f t="shared" si="10"/>
        <v>0</v>
      </c>
      <c r="N109" s="48">
        <f t="shared" si="11"/>
        <v>0</v>
      </c>
      <c r="O109" s="48">
        <f t="shared" si="12"/>
        <v>0</v>
      </c>
      <c r="P109" s="49">
        <f t="shared" si="13"/>
        <v>0</v>
      </c>
    </row>
    <row r="110" spans="1:16" ht="12" thickBot="1" x14ac:dyDescent="0.25">
      <c r="A110" s="38">
        <v>95</v>
      </c>
      <c r="B110" s="39"/>
      <c r="C110" s="47" t="s">
        <v>570</v>
      </c>
      <c r="D110" s="25" t="s">
        <v>166</v>
      </c>
      <c r="E110" s="70">
        <v>2868</v>
      </c>
      <c r="F110" s="71"/>
      <c r="G110" s="68"/>
      <c r="H110" s="48">
        <f t="shared" si="7"/>
        <v>0</v>
      </c>
      <c r="I110" s="68"/>
      <c r="J110" s="68"/>
      <c r="K110" s="49">
        <f t="shared" si="8"/>
        <v>0</v>
      </c>
      <c r="L110" s="50">
        <f t="shared" si="9"/>
        <v>0</v>
      </c>
      <c r="M110" s="48">
        <f t="shared" si="10"/>
        <v>0</v>
      </c>
      <c r="N110" s="48">
        <f t="shared" si="11"/>
        <v>0</v>
      </c>
      <c r="O110" s="48">
        <f t="shared" si="12"/>
        <v>0</v>
      </c>
      <c r="P110" s="49">
        <f t="shared" si="13"/>
        <v>0</v>
      </c>
    </row>
    <row r="111" spans="1:16" ht="12" thickBot="1" x14ac:dyDescent="0.25">
      <c r="A111" s="270" t="s">
        <v>230</v>
      </c>
      <c r="B111" s="271"/>
      <c r="C111" s="271"/>
      <c r="D111" s="271"/>
      <c r="E111" s="271"/>
      <c r="F111" s="271"/>
      <c r="G111" s="271"/>
      <c r="H111" s="271"/>
      <c r="I111" s="271"/>
      <c r="J111" s="271"/>
      <c r="K111" s="272"/>
      <c r="L111" s="72">
        <f>SUM(L14:L110)</f>
        <v>0</v>
      </c>
      <c r="M111" s="73">
        <f>SUM(M14:M110)</f>
        <v>0</v>
      </c>
      <c r="N111" s="73">
        <f>SUM(N14:N110)</f>
        <v>0</v>
      </c>
      <c r="O111" s="73">
        <f>SUM(O14:O110)</f>
        <v>0</v>
      </c>
      <c r="P111" s="74">
        <f>SUM(P14:P110)</f>
        <v>0</v>
      </c>
    </row>
    <row r="112" spans="1:16" x14ac:dyDescent="0.2">
      <c r="A112" s="17"/>
      <c r="B112" s="17"/>
      <c r="C112" s="17"/>
      <c r="D112" s="17"/>
      <c r="E112" s="17"/>
      <c r="F112" s="17"/>
      <c r="G112" s="17"/>
      <c r="H112" s="17"/>
      <c r="I112" s="17"/>
      <c r="J112" s="17"/>
      <c r="K112" s="17"/>
      <c r="L112" s="17"/>
      <c r="M112" s="17"/>
      <c r="N112" s="17"/>
      <c r="O112" s="17"/>
      <c r="P112" s="17"/>
    </row>
    <row r="113" spans="1:16" x14ac:dyDescent="0.2">
      <c r="A113" s="17"/>
      <c r="B113" s="17"/>
      <c r="C113" s="17"/>
      <c r="D113" s="17"/>
      <c r="E113" s="17"/>
      <c r="F113" s="17"/>
      <c r="G113" s="17"/>
      <c r="H113" s="17"/>
      <c r="I113" s="17"/>
      <c r="J113" s="17"/>
      <c r="K113" s="17"/>
      <c r="L113" s="17"/>
      <c r="M113" s="17"/>
      <c r="N113" s="17"/>
      <c r="O113" s="17"/>
      <c r="P113" s="17"/>
    </row>
    <row r="114" spans="1:16" x14ac:dyDescent="0.2">
      <c r="A114" s="1" t="s">
        <v>14</v>
      </c>
      <c r="B114" s="17"/>
      <c r="C114" s="269">
        <f>'Kops a'!C35:H35</f>
        <v>0</v>
      </c>
      <c r="D114" s="269"/>
      <c r="E114" s="269"/>
      <c r="F114" s="269"/>
      <c r="G114" s="269"/>
      <c r="H114" s="269"/>
      <c r="I114" s="17"/>
      <c r="J114" s="17"/>
      <c r="K114" s="17"/>
      <c r="L114" s="17"/>
      <c r="M114" s="17"/>
      <c r="N114" s="17"/>
      <c r="O114" s="17"/>
      <c r="P114" s="17"/>
    </row>
    <row r="115" spans="1:16" x14ac:dyDescent="0.2">
      <c r="A115" s="17"/>
      <c r="B115" s="17"/>
      <c r="C115" s="206" t="s">
        <v>15</v>
      </c>
      <c r="D115" s="206"/>
      <c r="E115" s="206"/>
      <c r="F115" s="206"/>
      <c r="G115" s="206"/>
      <c r="H115" s="206"/>
      <c r="I115" s="17"/>
      <c r="J115" s="17"/>
      <c r="K115" s="17"/>
      <c r="L115" s="17"/>
      <c r="M115" s="17"/>
      <c r="N115" s="17"/>
      <c r="O115" s="17"/>
      <c r="P115" s="17"/>
    </row>
    <row r="116" spans="1:16" x14ac:dyDescent="0.2">
      <c r="A116" s="17"/>
      <c r="B116" s="17"/>
      <c r="C116" s="17"/>
      <c r="D116" s="17"/>
      <c r="E116" s="17"/>
      <c r="F116" s="17"/>
      <c r="G116" s="17"/>
      <c r="H116" s="17"/>
      <c r="I116" s="17"/>
      <c r="J116" s="17"/>
      <c r="K116" s="17"/>
      <c r="L116" s="17"/>
      <c r="M116" s="17"/>
      <c r="N116" s="17"/>
      <c r="O116" s="17"/>
      <c r="P116" s="17"/>
    </row>
    <row r="117" spans="1:16" x14ac:dyDescent="0.2">
      <c r="A117" s="91" t="str">
        <f>'Kops a'!A38</f>
        <v>Tāme sastādīta 20__. gada __. _________</v>
      </c>
      <c r="B117" s="92"/>
      <c r="C117" s="92"/>
      <c r="D117" s="92"/>
      <c r="E117" s="17"/>
      <c r="F117" s="17"/>
      <c r="G117" s="17"/>
      <c r="H117" s="17"/>
      <c r="I117" s="17"/>
      <c r="J117" s="17"/>
      <c r="K117" s="17"/>
      <c r="L117" s="17"/>
      <c r="M117" s="17"/>
      <c r="N117" s="17"/>
      <c r="O117" s="17"/>
      <c r="P117" s="17"/>
    </row>
    <row r="118" spans="1:16" x14ac:dyDescent="0.2">
      <c r="A118" s="17"/>
      <c r="B118" s="17"/>
      <c r="C118" s="17"/>
      <c r="D118" s="17"/>
      <c r="E118" s="17"/>
      <c r="F118" s="17"/>
      <c r="G118" s="17"/>
      <c r="H118" s="17"/>
      <c r="I118" s="17"/>
      <c r="J118" s="17"/>
      <c r="K118" s="17"/>
      <c r="L118" s="17"/>
      <c r="M118" s="17"/>
      <c r="N118" s="17"/>
      <c r="O118" s="17"/>
      <c r="P118" s="17"/>
    </row>
    <row r="119" spans="1:16" x14ac:dyDescent="0.2">
      <c r="A119" s="1" t="s">
        <v>38</v>
      </c>
      <c r="B119" s="17"/>
      <c r="C119" s="269">
        <f>'Kops a'!C40:H40</f>
        <v>0</v>
      </c>
      <c r="D119" s="269"/>
      <c r="E119" s="269"/>
      <c r="F119" s="269"/>
      <c r="G119" s="269"/>
      <c r="H119" s="269"/>
      <c r="I119" s="17"/>
      <c r="J119" s="17"/>
      <c r="K119" s="17"/>
      <c r="L119" s="17"/>
      <c r="M119" s="17"/>
      <c r="N119" s="17"/>
      <c r="O119" s="17"/>
      <c r="P119" s="17"/>
    </row>
    <row r="120" spans="1:16" x14ac:dyDescent="0.2">
      <c r="A120" s="17"/>
      <c r="B120" s="17"/>
      <c r="C120" s="206" t="s">
        <v>15</v>
      </c>
      <c r="D120" s="206"/>
      <c r="E120" s="206"/>
      <c r="F120" s="206"/>
      <c r="G120" s="206"/>
      <c r="H120" s="206"/>
      <c r="I120" s="17"/>
      <c r="J120" s="17"/>
      <c r="K120" s="17"/>
      <c r="L120" s="17"/>
      <c r="M120" s="17"/>
      <c r="N120" s="17"/>
      <c r="O120" s="17"/>
      <c r="P120" s="17"/>
    </row>
    <row r="121" spans="1:16" x14ac:dyDescent="0.2">
      <c r="A121" s="17"/>
      <c r="B121" s="17"/>
      <c r="C121" s="17"/>
      <c r="D121" s="17"/>
      <c r="E121" s="17"/>
      <c r="F121" s="17"/>
      <c r="G121" s="17"/>
      <c r="H121" s="17"/>
      <c r="I121" s="17"/>
      <c r="J121" s="17"/>
      <c r="K121" s="17"/>
      <c r="L121" s="17"/>
      <c r="M121" s="17"/>
      <c r="N121" s="17"/>
      <c r="O121" s="17"/>
      <c r="P121" s="17"/>
    </row>
    <row r="122" spans="1:16" x14ac:dyDescent="0.2">
      <c r="A122" s="91" t="s">
        <v>55</v>
      </c>
      <c r="B122" s="92"/>
      <c r="C122" s="96">
        <f>'Kops a'!C43</f>
        <v>0</v>
      </c>
      <c r="D122" s="51"/>
      <c r="E122" s="17"/>
      <c r="F122" s="17"/>
      <c r="G122" s="17"/>
      <c r="H122" s="17"/>
      <c r="I122" s="17"/>
      <c r="J122" s="17"/>
      <c r="K122" s="17"/>
      <c r="L122" s="17"/>
      <c r="M122" s="17"/>
      <c r="N122" s="17"/>
      <c r="O122" s="17"/>
      <c r="P122" s="17"/>
    </row>
    <row r="123" spans="1:16" x14ac:dyDescent="0.2">
      <c r="A123" s="17"/>
      <c r="B123" s="17"/>
      <c r="C123" s="17"/>
      <c r="D123" s="17"/>
      <c r="E123" s="17"/>
      <c r="F123" s="17"/>
      <c r="G123" s="17"/>
      <c r="H123" s="17"/>
      <c r="I123" s="17"/>
      <c r="J123" s="17"/>
      <c r="K123" s="17"/>
      <c r="L123" s="17"/>
      <c r="M123" s="17"/>
      <c r="N123" s="17"/>
      <c r="O123" s="17"/>
      <c r="P123" s="17"/>
    </row>
    <row r="124" spans="1:16" x14ac:dyDescent="0.2">
      <c r="C124" s="29" t="s">
        <v>689</v>
      </c>
    </row>
    <row r="125" spans="1:16" x14ac:dyDescent="0.2">
      <c r="C125" s="29" t="s">
        <v>690</v>
      </c>
    </row>
  </sheetData>
  <mergeCells count="22">
    <mergeCell ref="C120:H120"/>
    <mergeCell ref="C4:I4"/>
    <mergeCell ref="F12:K12"/>
    <mergeCell ref="A9:F9"/>
    <mergeCell ref="J9:M9"/>
    <mergeCell ref="D8:L8"/>
    <mergeCell ref="A111:K111"/>
    <mergeCell ref="C114:H114"/>
    <mergeCell ref="C115:H115"/>
    <mergeCell ref="C119:H119"/>
    <mergeCell ref="N9:O9"/>
    <mergeCell ref="A12:A13"/>
    <mergeCell ref="B12:B13"/>
    <mergeCell ref="C12:C13"/>
    <mergeCell ref="D12:D13"/>
    <mergeCell ref="E12:E13"/>
    <mergeCell ref="L12:P12"/>
    <mergeCell ref="C2:I2"/>
    <mergeCell ref="C3:I3"/>
    <mergeCell ref="D5:L5"/>
    <mergeCell ref="D6:L6"/>
    <mergeCell ref="D7:L7"/>
  </mergeCells>
  <conditionalFormatting sqref="I15:J110 D15:G110 A15:B110">
    <cfRule type="cellIs" dxfId="59" priority="27" operator="equal">
      <formula>0</formula>
    </cfRule>
  </conditionalFormatting>
  <conditionalFormatting sqref="N9:O9">
    <cfRule type="cellIs" dxfId="58" priority="26" operator="equal">
      <formula>0</formula>
    </cfRule>
  </conditionalFormatting>
  <conditionalFormatting sqref="A9:F9">
    <cfRule type="containsText" dxfId="57"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56" priority="23" operator="equal">
      <formula>0</formula>
    </cfRule>
  </conditionalFormatting>
  <conditionalFormatting sqref="O10">
    <cfRule type="cellIs" dxfId="55" priority="22" operator="equal">
      <formula>"20__. gada __. _________"</formula>
    </cfRule>
  </conditionalFormatting>
  <conditionalFormatting sqref="A111:K111">
    <cfRule type="containsText" dxfId="54" priority="21" operator="containsText" text="Tiešās izmaksas kopā, t. sk. darba devēja sociālais nodoklis __.__% ">
      <formula>NOT(ISERROR(SEARCH("Tiešās izmaksas kopā, t. sk. darba devēja sociālais nodoklis __.__% ",A111)))</formula>
    </cfRule>
  </conditionalFormatting>
  <conditionalFormatting sqref="H14:H110 K14:P110 L111:P111">
    <cfRule type="cellIs" dxfId="53" priority="16" operator="equal">
      <formula>0</formula>
    </cfRule>
  </conditionalFormatting>
  <conditionalFormatting sqref="C4:I4">
    <cfRule type="cellIs" dxfId="52" priority="15" operator="equal">
      <formula>0</formula>
    </cfRule>
  </conditionalFormatting>
  <conditionalFormatting sqref="C15:C110">
    <cfRule type="cellIs" dxfId="51" priority="14" operator="equal">
      <formula>0</formula>
    </cfRule>
  </conditionalFormatting>
  <conditionalFormatting sqref="D5:L8">
    <cfRule type="cellIs" dxfId="50" priority="11" operator="equal">
      <formula>0</formula>
    </cfRule>
  </conditionalFormatting>
  <conditionalFormatting sqref="A14:B14 D14:G14">
    <cfRule type="cellIs" dxfId="49" priority="10" operator="equal">
      <formula>0</formula>
    </cfRule>
  </conditionalFormatting>
  <conditionalFormatting sqref="C14">
    <cfRule type="cellIs" dxfId="48" priority="9" operator="equal">
      <formula>0</formula>
    </cfRule>
  </conditionalFormatting>
  <conditionalFormatting sqref="I14:J14">
    <cfRule type="cellIs" dxfId="47" priority="8" operator="equal">
      <formula>0</formula>
    </cfRule>
  </conditionalFormatting>
  <conditionalFormatting sqref="P10">
    <cfRule type="cellIs" dxfId="46" priority="7" operator="equal">
      <formula>"20__. gada __. _________"</formula>
    </cfRule>
  </conditionalFormatting>
  <conditionalFormatting sqref="C119:H119">
    <cfRule type="cellIs" dxfId="45" priority="4" operator="equal">
      <formula>0</formula>
    </cfRule>
  </conditionalFormatting>
  <conditionalFormatting sqref="C114:H114">
    <cfRule type="cellIs" dxfId="44" priority="3" operator="equal">
      <formula>0</formula>
    </cfRule>
  </conditionalFormatting>
  <conditionalFormatting sqref="C119:H119 C122 C114:H114">
    <cfRule type="cellIs" dxfId="43" priority="2" operator="equal">
      <formula>0</formula>
    </cfRule>
  </conditionalFormatting>
  <conditionalFormatting sqref="D1">
    <cfRule type="cellIs" dxfId="42"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9C848299-F747-4D4C-BE47-58A1BBDB8A5B}">
            <xm:f>NOT(ISERROR(SEARCH("Tāme sastādīta ____. gada ___. ______________",A117)))</xm:f>
            <xm:f>"Tāme sastādīta ____. gada ___. ______________"</xm:f>
            <x14:dxf>
              <font>
                <color auto="1"/>
              </font>
              <fill>
                <patternFill>
                  <bgColor rgb="FFC6EFCE"/>
                </patternFill>
              </fill>
            </x14:dxf>
          </x14:cfRule>
          <xm:sqref>A117</xm:sqref>
        </x14:conditionalFormatting>
        <x14:conditionalFormatting xmlns:xm="http://schemas.microsoft.com/office/excel/2006/main">
          <x14:cfRule type="containsText" priority="5" operator="containsText" id="{1A9581D5-9790-4D5D-94E5-4E7B8C258AD0}">
            <xm:f>NOT(ISERROR(SEARCH("Sertifikāta Nr. _________________________________",A122)))</xm:f>
            <xm:f>"Sertifikāta Nr. _________________________________"</xm:f>
            <x14:dxf>
              <font>
                <color auto="1"/>
              </font>
              <fill>
                <patternFill>
                  <bgColor rgb="FFC6EFCE"/>
                </patternFill>
              </fill>
            </x14:dxf>
          </x14:cfRule>
          <xm:sqref>A122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74C8-B942-468C-9E35-4B652372A6EE}">
  <sheetPr codeName="Sheet12"/>
  <dimension ref="A1:P56"/>
  <sheetViews>
    <sheetView topLeftCell="A25" workbookViewId="0">
      <selection activeCell="C55" sqref="C55:C56"/>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a'!A24</f>
        <v>0</v>
      </c>
      <c r="E1" s="23"/>
      <c r="F1" s="23"/>
      <c r="G1" s="23"/>
      <c r="H1" s="23"/>
      <c r="I1" s="23"/>
      <c r="J1" s="23"/>
      <c r="N1" s="26"/>
      <c r="O1" s="27"/>
      <c r="P1" s="28"/>
    </row>
    <row r="2" spans="1:16" x14ac:dyDescent="0.2">
      <c r="A2" s="29"/>
      <c r="B2" s="29"/>
      <c r="C2" s="252" t="s">
        <v>652</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653</v>
      </c>
      <c r="B9" s="254"/>
      <c r="C9" s="254"/>
      <c r="D9" s="254"/>
      <c r="E9" s="254"/>
      <c r="F9" s="254"/>
      <c r="G9" s="31"/>
      <c r="H9" s="31"/>
      <c r="I9" s="31"/>
      <c r="J9" s="258" t="s">
        <v>40</v>
      </c>
      <c r="K9" s="258"/>
      <c r="L9" s="258"/>
      <c r="M9" s="258"/>
      <c r="N9" s="265">
        <f>P42</f>
        <v>0</v>
      </c>
      <c r="O9" s="265"/>
      <c r="P9" s="31"/>
    </row>
    <row r="10" spans="1:16" x14ac:dyDescent="0.2">
      <c r="A10" s="32"/>
      <c r="B10" s="33"/>
      <c r="C10" s="4"/>
      <c r="D10" s="23"/>
      <c r="E10" s="23"/>
      <c r="F10" s="23"/>
      <c r="G10" s="23"/>
      <c r="H10" s="23"/>
      <c r="I10" s="23"/>
      <c r="J10" s="23"/>
      <c r="K10" s="23"/>
      <c r="L10" s="29"/>
      <c r="M10" s="29"/>
      <c r="O10" s="94"/>
      <c r="P10" s="93" t="str">
        <f>A48</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618</v>
      </c>
      <c r="C14" s="66" t="s">
        <v>619</v>
      </c>
      <c r="D14" s="67" t="s">
        <v>182</v>
      </c>
      <c r="E14" s="70">
        <v>1</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2</v>
      </c>
      <c r="B15" s="39" t="s">
        <v>618</v>
      </c>
      <c r="C15" s="47" t="s">
        <v>620</v>
      </c>
      <c r="D15" s="25" t="s">
        <v>150</v>
      </c>
      <c r="E15" s="70">
        <v>1</v>
      </c>
      <c r="F15" s="71"/>
      <c r="G15" s="68"/>
      <c r="H15" s="48">
        <f t="shared" ref="H15:H41" si="0">ROUND(F15*G15,2)</f>
        <v>0</v>
      </c>
      <c r="I15" s="68"/>
      <c r="J15" s="68"/>
      <c r="K15" s="49">
        <f t="shared" ref="K15:K41" si="1">SUM(H15:J15)</f>
        <v>0</v>
      </c>
      <c r="L15" s="50">
        <f t="shared" ref="L15:L41" si="2">ROUND(E15*F15,2)</f>
        <v>0</v>
      </c>
      <c r="M15" s="48">
        <f t="shared" ref="M15:M41" si="3">ROUND(H15*E15,2)</f>
        <v>0</v>
      </c>
      <c r="N15" s="48">
        <f t="shared" ref="N15:N41" si="4">ROUND(I15*E15,2)</f>
        <v>0</v>
      </c>
      <c r="O15" s="48">
        <f t="shared" ref="O15:O41" si="5">ROUND(J15*E15,2)</f>
        <v>0</v>
      </c>
      <c r="P15" s="49">
        <f t="shared" ref="P15:P41" si="6">SUM(M15:O15)</f>
        <v>0</v>
      </c>
    </row>
    <row r="16" spans="1:16" x14ac:dyDescent="0.2">
      <c r="A16" s="38">
        <v>3</v>
      </c>
      <c r="B16" s="39" t="s">
        <v>618</v>
      </c>
      <c r="C16" s="47" t="s">
        <v>621</v>
      </c>
      <c r="D16" s="25" t="s">
        <v>150</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4</v>
      </c>
      <c r="B17" s="39" t="s">
        <v>618</v>
      </c>
      <c r="C17" s="47" t="s">
        <v>622</v>
      </c>
      <c r="D17" s="25" t="s">
        <v>150</v>
      </c>
      <c r="E17" s="70">
        <v>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5</v>
      </c>
      <c r="B18" s="39" t="s">
        <v>618</v>
      </c>
      <c r="C18" s="47" t="s">
        <v>623</v>
      </c>
      <c r="D18" s="25" t="s">
        <v>150</v>
      </c>
      <c r="E18" s="70">
        <v>2</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6</v>
      </c>
      <c r="B19" s="39" t="s">
        <v>618</v>
      </c>
      <c r="C19" s="47" t="s">
        <v>624</v>
      </c>
      <c r="D19" s="25" t="s">
        <v>150</v>
      </c>
      <c r="E19" s="70">
        <v>1</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7</v>
      </c>
      <c r="B20" s="39" t="s">
        <v>618</v>
      </c>
      <c r="C20" s="47" t="s">
        <v>625</v>
      </c>
      <c r="D20" s="25" t="s">
        <v>417</v>
      </c>
      <c r="E20" s="70">
        <v>1</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8</v>
      </c>
      <c r="B21" s="39" t="s">
        <v>626</v>
      </c>
      <c r="C21" s="47" t="s">
        <v>627</v>
      </c>
      <c r="D21" s="25" t="s">
        <v>168</v>
      </c>
      <c r="E21" s="70">
        <v>2</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9</v>
      </c>
      <c r="B22" s="39" t="s">
        <v>626</v>
      </c>
      <c r="C22" s="47" t="s">
        <v>628</v>
      </c>
      <c r="D22" s="25" t="s">
        <v>150</v>
      </c>
      <c r="E22" s="70">
        <v>1</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33.75" x14ac:dyDescent="0.2">
      <c r="A23" s="38">
        <v>10</v>
      </c>
      <c r="B23" s="39" t="s">
        <v>629</v>
      </c>
      <c r="C23" s="47" t="s">
        <v>630</v>
      </c>
      <c r="D23" s="25" t="s">
        <v>150</v>
      </c>
      <c r="E23" s="70">
        <v>1</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ht="22.5" x14ac:dyDescent="0.2">
      <c r="A24" s="38">
        <v>11</v>
      </c>
      <c r="B24" s="39" t="s">
        <v>631</v>
      </c>
      <c r="C24" s="47" t="s">
        <v>632</v>
      </c>
      <c r="D24" s="25" t="s">
        <v>168</v>
      </c>
      <c r="E24" s="70">
        <v>4</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12</v>
      </c>
      <c r="B25" s="39" t="s">
        <v>631</v>
      </c>
      <c r="C25" s="47" t="s">
        <v>633</v>
      </c>
      <c r="D25" s="25" t="s">
        <v>150</v>
      </c>
      <c r="E25" s="70">
        <v>2</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13</v>
      </c>
      <c r="B26" s="39"/>
      <c r="C26" s="47" t="s">
        <v>634</v>
      </c>
      <c r="D26" s="25" t="s">
        <v>451</v>
      </c>
      <c r="E26" s="70">
        <v>1</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14</v>
      </c>
      <c r="B27" s="39"/>
      <c r="C27" s="47" t="s">
        <v>635</v>
      </c>
      <c r="D27" s="25" t="s">
        <v>115</v>
      </c>
      <c r="E27" s="70">
        <v>0.5</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15</v>
      </c>
      <c r="B28" s="39"/>
      <c r="C28" s="47" t="s">
        <v>636</v>
      </c>
      <c r="D28" s="25" t="s">
        <v>150</v>
      </c>
      <c r="E28" s="70">
        <v>1</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2.5" x14ac:dyDescent="0.2">
      <c r="A29" s="38">
        <v>16</v>
      </c>
      <c r="B29" s="39"/>
      <c r="C29" s="47" t="s">
        <v>637</v>
      </c>
      <c r="D29" s="25" t="s">
        <v>168</v>
      </c>
      <c r="E29" s="70">
        <v>2</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v>17</v>
      </c>
      <c r="B30" s="39"/>
      <c r="C30" s="47" t="s">
        <v>638</v>
      </c>
      <c r="D30" s="25" t="s">
        <v>168</v>
      </c>
      <c r="E30" s="70">
        <v>4</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18</v>
      </c>
      <c r="B31" s="39"/>
      <c r="C31" s="47" t="s">
        <v>639</v>
      </c>
      <c r="D31" s="25" t="s">
        <v>168</v>
      </c>
      <c r="E31" s="70">
        <v>4</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22.5" x14ac:dyDescent="0.2">
      <c r="A32" s="38">
        <v>19</v>
      </c>
      <c r="B32" s="39"/>
      <c r="C32" s="47" t="s">
        <v>640</v>
      </c>
      <c r="D32" s="25" t="s">
        <v>225</v>
      </c>
      <c r="E32" s="70">
        <v>0.60000000000000009</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22.5" x14ac:dyDescent="0.2">
      <c r="A33" s="38">
        <v>20</v>
      </c>
      <c r="B33" s="39"/>
      <c r="C33" s="47" t="s">
        <v>641</v>
      </c>
      <c r="D33" s="25" t="s">
        <v>642</v>
      </c>
      <c r="E33" s="70">
        <v>1</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22.5" x14ac:dyDescent="0.2">
      <c r="A34" s="38">
        <v>21</v>
      </c>
      <c r="B34" s="39"/>
      <c r="C34" s="47" t="s">
        <v>643</v>
      </c>
      <c r="D34" s="25" t="s">
        <v>644</v>
      </c>
      <c r="E34" s="70">
        <v>1</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22</v>
      </c>
      <c r="B35" s="39"/>
      <c r="C35" s="47" t="s">
        <v>645</v>
      </c>
      <c r="D35" s="25" t="s">
        <v>644</v>
      </c>
      <c r="E35" s="70">
        <v>1</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23</v>
      </c>
      <c r="B36" s="39"/>
      <c r="C36" s="47" t="s">
        <v>646</v>
      </c>
      <c r="D36" s="25" t="s">
        <v>644</v>
      </c>
      <c r="E36" s="70">
        <v>1</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24</v>
      </c>
      <c r="B37" s="39"/>
      <c r="C37" s="47" t="s">
        <v>647</v>
      </c>
      <c r="D37" s="25" t="s">
        <v>115</v>
      </c>
      <c r="E37" s="70">
        <v>3</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ht="22.5" x14ac:dyDescent="0.2">
      <c r="A38" s="38">
        <v>25</v>
      </c>
      <c r="B38" s="39"/>
      <c r="C38" s="47" t="s">
        <v>648</v>
      </c>
      <c r="D38" s="25" t="s">
        <v>451</v>
      </c>
      <c r="E38" s="70">
        <v>3</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26</v>
      </c>
      <c r="B39" s="39"/>
      <c r="C39" s="47" t="s">
        <v>649</v>
      </c>
      <c r="D39" s="25" t="s">
        <v>451</v>
      </c>
      <c r="E39" s="70">
        <v>3</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ht="22.5" x14ac:dyDescent="0.2">
      <c r="A40" s="38">
        <v>27</v>
      </c>
      <c r="B40" s="39"/>
      <c r="C40" s="47" t="s">
        <v>650</v>
      </c>
      <c r="D40" s="25" t="s">
        <v>150</v>
      </c>
      <c r="E40" s="70">
        <v>1</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12" thickBot="1" x14ac:dyDescent="0.25">
      <c r="A41" s="38">
        <v>28</v>
      </c>
      <c r="B41" s="39" t="s">
        <v>618</v>
      </c>
      <c r="C41" s="47" t="s">
        <v>651</v>
      </c>
      <c r="D41" s="25" t="s">
        <v>214</v>
      </c>
      <c r="E41" s="70">
        <v>1</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12" thickBot="1" x14ac:dyDescent="0.25">
      <c r="A42" s="270" t="s">
        <v>230</v>
      </c>
      <c r="B42" s="271"/>
      <c r="C42" s="271"/>
      <c r="D42" s="271"/>
      <c r="E42" s="271"/>
      <c r="F42" s="271"/>
      <c r="G42" s="271"/>
      <c r="H42" s="271"/>
      <c r="I42" s="271"/>
      <c r="J42" s="271"/>
      <c r="K42" s="272"/>
      <c r="L42" s="72">
        <f>SUM(L14:L41)</f>
        <v>0</v>
      </c>
      <c r="M42" s="73">
        <f>SUM(M14:M41)</f>
        <v>0</v>
      </c>
      <c r="N42" s="73">
        <f>SUM(N14:N41)</f>
        <v>0</v>
      </c>
      <c r="O42" s="73">
        <f>SUM(O14:O41)</f>
        <v>0</v>
      </c>
      <c r="P42" s="74">
        <f>SUM(P14:P41)</f>
        <v>0</v>
      </c>
    </row>
    <row r="43" spans="1:16" x14ac:dyDescent="0.2">
      <c r="A43" s="17"/>
      <c r="B43" s="17"/>
      <c r="C43" s="17"/>
      <c r="D43" s="17"/>
      <c r="E43" s="17"/>
      <c r="F43" s="17"/>
      <c r="G43" s="17"/>
      <c r="H43" s="17"/>
      <c r="I43" s="17"/>
      <c r="J43" s="17"/>
      <c r="K43" s="17"/>
      <c r="L43" s="17"/>
      <c r="M43" s="17"/>
      <c r="N43" s="17"/>
      <c r="O43" s="17"/>
      <c r="P43" s="17"/>
    </row>
    <row r="44" spans="1:16" x14ac:dyDescent="0.2">
      <c r="A44" s="17"/>
      <c r="B44" s="17"/>
      <c r="C44" s="17"/>
      <c r="D44" s="17"/>
      <c r="E44" s="17"/>
      <c r="F44" s="17"/>
      <c r="G44" s="17"/>
      <c r="H44" s="17"/>
      <c r="I44" s="17"/>
      <c r="J44" s="17"/>
      <c r="K44" s="17"/>
      <c r="L44" s="17"/>
      <c r="M44" s="17"/>
      <c r="N44" s="17"/>
      <c r="O44" s="17"/>
      <c r="P44" s="17"/>
    </row>
    <row r="45" spans="1:16" x14ac:dyDescent="0.2">
      <c r="A45" s="1" t="s">
        <v>14</v>
      </c>
      <c r="B45" s="17"/>
      <c r="C45" s="269">
        <f>'Kops a'!C35:H35</f>
        <v>0</v>
      </c>
      <c r="D45" s="269"/>
      <c r="E45" s="269"/>
      <c r="F45" s="269"/>
      <c r="G45" s="269"/>
      <c r="H45" s="269"/>
      <c r="I45" s="17"/>
      <c r="J45" s="17"/>
      <c r="K45" s="17"/>
      <c r="L45" s="17"/>
      <c r="M45" s="17"/>
      <c r="N45" s="17"/>
      <c r="O45" s="17"/>
      <c r="P45" s="17"/>
    </row>
    <row r="46" spans="1:16" x14ac:dyDescent="0.2">
      <c r="A46" s="17"/>
      <c r="B46" s="17"/>
      <c r="C46" s="206" t="s">
        <v>15</v>
      </c>
      <c r="D46" s="206"/>
      <c r="E46" s="206"/>
      <c r="F46" s="206"/>
      <c r="G46" s="206"/>
      <c r="H46" s="206"/>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91" t="str">
        <f>'Kops a'!A38</f>
        <v>Tāme sastādīta 20__. gada __. _________</v>
      </c>
      <c r="B48" s="92"/>
      <c r="C48" s="92"/>
      <c r="D48" s="92"/>
      <c r="E48" s="17"/>
      <c r="F48" s="17"/>
      <c r="G48" s="17"/>
      <c r="H48" s="17"/>
      <c r="I48" s="17"/>
      <c r="J48" s="17"/>
      <c r="K48" s="17"/>
      <c r="L48" s="17"/>
      <c r="M48" s="17"/>
      <c r="N48" s="17"/>
      <c r="O48" s="17"/>
      <c r="P48" s="17"/>
    </row>
    <row r="49" spans="1:16" x14ac:dyDescent="0.2">
      <c r="A49" s="17"/>
      <c r="B49" s="17"/>
      <c r="C49" s="17"/>
      <c r="D49" s="17"/>
      <c r="E49" s="17"/>
      <c r="F49" s="17"/>
      <c r="G49" s="17"/>
      <c r="H49" s="17"/>
      <c r="I49" s="17"/>
      <c r="J49" s="17"/>
      <c r="K49" s="17"/>
      <c r="L49" s="17"/>
      <c r="M49" s="17"/>
      <c r="N49" s="17"/>
      <c r="O49" s="17"/>
      <c r="P49" s="17"/>
    </row>
    <row r="50" spans="1:16" x14ac:dyDescent="0.2">
      <c r="A50" s="1" t="s">
        <v>38</v>
      </c>
      <c r="B50" s="17"/>
      <c r="C50" s="269">
        <f>'Kops a'!C40:H40</f>
        <v>0</v>
      </c>
      <c r="D50" s="269"/>
      <c r="E50" s="269"/>
      <c r="F50" s="269"/>
      <c r="G50" s="269"/>
      <c r="H50" s="269"/>
      <c r="I50" s="17"/>
      <c r="J50" s="17"/>
      <c r="K50" s="17"/>
      <c r="L50" s="17"/>
      <c r="M50" s="17"/>
      <c r="N50" s="17"/>
      <c r="O50" s="17"/>
      <c r="P50" s="17"/>
    </row>
    <row r="51" spans="1:16" x14ac:dyDescent="0.2">
      <c r="A51" s="17"/>
      <c r="B51" s="17"/>
      <c r="C51" s="206" t="s">
        <v>15</v>
      </c>
      <c r="D51" s="206"/>
      <c r="E51" s="206"/>
      <c r="F51" s="206"/>
      <c r="G51" s="206"/>
      <c r="H51" s="206"/>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x14ac:dyDescent="0.2">
      <c r="A53" s="91" t="s">
        <v>55</v>
      </c>
      <c r="B53" s="92"/>
      <c r="C53" s="96">
        <f>'Kops a'!C43</f>
        <v>0</v>
      </c>
      <c r="D53" s="51"/>
      <c r="E53" s="17"/>
      <c r="F53" s="17"/>
      <c r="G53" s="17"/>
      <c r="H53" s="17"/>
      <c r="I53" s="17"/>
      <c r="J53" s="17"/>
      <c r="K53" s="17"/>
      <c r="L53" s="17"/>
      <c r="M53" s="17"/>
      <c r="N53" s="17"/>
      <c r="O53" s="17"/>
      <c r="P53" s="17"/>
    </row>
    <row r="54" spans="1:16" x14ac:dyDescent="0.2">
      <c r="A54" s="17"/>
      <c r="B54" s="17"/>
      <c r="C54" s="17"/>
      <c r="D54" s="17"/>
      <c r="E54" s="17"/>
      <c r="F54" s="17"/>
      <c r="G54" s="17"/>
      <c r="H54" s="17"/>
      <c r="I54" s="17"/>
      <c r="J54" s="17"/>
      <c r="K54" s="17"/>
      <c r="L54" s="17"/>
      <c r="M54" s="17"/>
      <c r="N54" s="17"/>
      <c r="O54" s="17"/>
      <c r="P54" s="17"/>
    </row>
    <row r="55" spans="1:16" x14ac:dyDescent="0.2">
      <c r="C55" s="29" t="s">
        <v>689</v>
      </c>
    </row>
    <row r="56" spans="1:16" x14ac:dyDescent="0.2">
      <c r="C56" s="29" t="s">
        <v>690</v>
      </c>
    </row>
  </sheetData>
  <mergeCells count="22">
    <mergeCell ref="C51:H51"/>
    <mergeCell ref="C4:I4"/>
    <mergeCell ref="F12:K12"/>
    <mergeCell ref="A9:F9"/>
    <mergeCell ref="J9:M9"/>
    <mergeCell ref="D8:L8"/>
    <mergeCell ref="A42:K42"/>
    <mergeCell ref="C45:H45"/>
    <mergeCell ref="C46:H46"/>
    <mergeCell ref="C50:H50"/>
    <mergeCell ref="N9:O9"/>
    <mergeCell ref="A12:A13"/>
    <mergeCell ref="B12:B13"/>
    <mergeCell ref="C12:C13"/>
    <mergeCell ref="D12:D13"/>
    <mergeCell ref="E12:E13"/>
    <mergeCell ref="L12:P12"/>
    <mergeCell ref="C2:I2"/>
    <mergeCell ref="C3:I3"/>
    <mergeCell ref="D5:L5"/>
    <mergeCell ref="D6:L6"/>
    <mergeCell ref="D7:L7"/>
  </mergeCells>
  <conditionalFormatting sqref="A15:B41 I15:J41 D15:G41">
    <cfRule type="cellIs" dxfId="39" priority="26" operator="equal">
      <formula>0</formula>
    </cfRule>
  </conditionalFormatting>
  <conditionalFormatting sqref="N9:O9">
    <cfRule type="cellIs" dxfId="38" priority="25" operator="equal">
      <formula>0</formula>
    </cfRule>
  </conditionalFormatting>
  <conditionalFormatting sqref="A9:F9">
    <cfRule type="containsText" dxfId="37"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36" priority="22" operator="equal">
      <formula>0</formula>
    </cfRule>
  </conditionalFormatting>
  <conditionalFormatting sqref="O10">
    <cfRule type="cellIs" dxfId="35" priority="21" operator="equal">
      <formula>"20__. gada __. _________"</formula>
    </cfRule>
  </conditionalFormatting>
  <conditionalFormatting sqref="A42:K42">
    <cfRule type="containsText" dxfId="34" priority="20" operator="containsText" text="Tiešās izmaksas kopā, t. sk. darba devēja sociālais nodoklis __.__% ">
      <formula>NOT(ISERROR(SEARCH("Tiešās izmaksas kopā, t. sk. darba devēja sociālais nodoklis __.__% ",A42)))</formula>
    </cfRule>
  </conditionalFormatting>
  <conditionalFormatting sqref="H14:H41 K14:P41 L42:P42">
    <cfRule type="cellIs" dxfId="33" priority="15" operator="equal">
      <formula>0</formula>
    </cfRule>
  </conditionalFormatting>
  <conditionalFormatting sqref="C4:I4">
    <cfRule type="cellIs" dxfId="32" priority="14" operator="equal">
      <formula>0</formula>
    </cfRule>
  </conditionalFormatting>
  <conditionalFormatting sqref="C15:C41">
    <cfRule type="cellIs" dxfId="31" priority="13" operator="equal">
      <formula>0</formula>
    </cfRule>
  </conditionalFormatting>
  <conditionalFormatting sqref="D5:L8">
    <cfRule type="cellIs" dxfId="30" priority="11" operator="equal">
      <formula>0</formula>
    </cfRule>
  </conditionalFormatting>
  <conditionalFormatting sqref="A14:B14 D14:G14">
    <cfRule type="cellIs" dxfId="29" priority="10" operator="equal">
      <formula>0</formula>
    </cfRule>
  </conditionalFormatting>
  <conditionalFormatting sqref="C14">
    <cfRule type="cellIs" dxfId="28" priority="9" operator="equal">
      <formula>0</formula>
    </cfRule>
  </conditionalFormatting>
  <conditionalFormatting sqref="I14:J14">
    <cfRule type="cellIs" dxfId="27" priority="8" operator="equal">
      <formula>0</formula>
    </cfRule>
  </conditionalFormatting>
  <conditionalFormatting sqref="P10">
    <cfRule type="cellIs" dxfId="26" priority="7" operator="equal">
      <formula>"20__. gada __. _________"</formula>
    </cfRule>
  </conditionalFormatting>
  <conditionalFormatting sqref="C50:H50">
    <cfRule type="cellIs" dxfId="25" priority="4" operator="equal">
      <formula>0</formula>
    </cfRule>
  </conditionalFormatting>
  <conditionalFormatting sqref="C45:H45">
    <cfRule type="cellIs" dxfId="24" priority="3" operator="equal">
      <formula>0</formula>
    </cfRule>
  </conditionalFormatting>
  <conditionalFormatting sqref="C50:H50 C53 C45:H45">
    <cfRule type="cellIs" dxfId="23" priority="2" operator="equal">
      <formula>0</formula>
    </cfRule>
  </conditionalFormatting>
  <conditionalFormatting sqref="D1">
    <cfRule type="cellIs" dxfId="22"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160D584C-64FF-402E-862E-BC36A5AEB0A3}">
            <xm:f>NOT(ISERROR(SEARCH("Tāme sastādīta ____. gada ___. ______________",A48)))</xm:f>
            <xm:f>"Tāme sastādīta ____. gada ___. ______________"</xm:f>
            <x14:dxf>
              <font>
                <color auto="1"/>
              </font>
              <fill>
                <patternFill>
                  <bgColor rgb="FFC6EFCE"/>
                </patternFill>
              </fill>
            </x14:dxf>
          </x14:cfRule>
          <xm:sqref>A48</xm:sqref>
        </x14:conditionalFormatting>
        <x14:conditionalFormatting xmlns:xm="http://schemas.microsoft.com/office/excel/2006/main">
          <x14:cfRule type="containsText" priority="5" operator="containsText" id="{E1217419-522C-47B8-8672-CC9D11C3FC05}">
            <xm:f>NOT(ISERROR(SEARCH("Sertifikāta Nr. _________________________________",A53)))</xm:f>
            <xm:f>"Sertifikāta Nr. _________________________________"</xm:f>
            <x14:dxf>
              <font>
                <color auto="1"/>
              </font>
              <fill>
                <patternFill>
                  <bgColor rgb="FFC6EFCE"/>
                </patternFill>
              </fill>
            </x14:dxf>
          </x14:cfRule>
          <xm:sqref>A53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8D459-E9BD-442B-9F27-470894C92136}">
  <sheetPr codeName="Sheet13"/>
  <dimension ref="A1:P59"/>
  <sheetViews>
    <sheetView topLeftCell="A25" workbookViewId="0">
      <selection activeCell="C58" sqref="C58:C59"/>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a'!A25</f>
        <v>0</v>
      </c>
      <c r="E1" s="23"/>
      <c r="F1" s="23"/>
      <c r="G1" s="23"/>
      <c r="H1" s="23"/>
      <c r="I1" s="23"/>
      <c r="J1" s="23"/>
      <c r="N1" s="26"/>
      <c r="O1" s="27"/>
      <c r="P1" s="28"/>
    </row>
    <row r="2" spans="1:16" x14ac:dyDescent="0.2">
      <c r="A2" s="29"/>
      <c r="B2" s="29"/>
      <c r="C2" s="252" t="s">
        <v>654</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655</v>
      </c>
      <c r="B9" s="254"/>
      <c r="C9" s="254"/>
      <c r="D9" s="254"/>
      <c r="E9" s="254"/>
      <c r="F9" s="254"/>
      <c r="G9" s="31"/>
      <c r="H9" s="31"/>
      <c r="I9" s="31"/>
      <c r="J9" s="258" t="s">
        <v>40</v>
      </c>
      <c r="K9" s="258"/>
      <c r="L9" s="258"/>
      <c r="M9" s="258"/>
      <c r="N9" s="265">
        <f>P45</f>
        <v>0</v>
      </c>
      <c r="O9" s="265"/>
      <c r="P9" s="31"/>
    </row>
    <row r="10" spans="1:16" x14ac:dyDescent="0.2">
      <c r="A10" s="32"/>
      <c r="B10" s="33"/>
      <c r="C10" s="4"/>
      <c r="D10" s="23"/>
      <c r="E10" s="23"/>
      <c r="F10" s="23"/>
      <c r="G10" s="23"/>
      <c r="H10" s="23"/>
      <c r="I10" s="23"/>
      <c r="J10" s="23"/>
      <c r="K10" s="23"/>
      <c r="L10" s="29"/>
      <c r="M10" s="29"/>
      <c r="O10" s="94"/>
      <c r="P10" s="93" t="str">
        <f>A51</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ht="45" x14ac:dyDescent="0.2">
      <c r="A14" s="64"/>
      <c r="B14" s="65" t="s">
        <v>654</v>
      </c>
      <c r="C14" s="66"/>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c r="C15" s="47" t="s">
        <v>656</v>
      </c>
      <c r="D15" s="25" t="s">
        <v>644</v>
      </c>
      <c r="E15" s="70">
        <v>8</v>
      </c>
      <c r="F15" s="71"/>
      <c r="G15" s="68"/>
      <c r="H15" s="48">
        <f t="shared" ref="H15:H44" si="0">ROUND(F15*G15,2)</f>
        <v>0</v>
      </c>
      <c r="I15" s="68"/>
      <c r="J15" s="68"/>
      <c r="K15" s="49">
        <f t="shared" ref="K15:K44" si="1">SUM(H15:J15)</f>
        <v>0</v>
      </c>
      <c r="L15" s="50">
        <f t="shared" ref="L15:L44" si="2">ROUND(E15*F15,2)</f>
        <v>0</v>
      </c>
      <c r="M15" s="48">
        <f t="shared" ref="M15:M44" si="3">ROUND(H15*E15,2)</f>
        <v>0</v>
      </c>
      <c r="N15" s="48">
        <f t="shared" ref="N15:N44" si="4">ROUND(I15*E15,2)</f>
        <v>0</v>
      </c>
      <c r="O15" s="48">
        <f t="shared" ref="O15:O44" si="5">ROUND(J15*E15,2)</f>
        <v>0</v>
      </c>
      <c r="P15" s="49">
        <f t="shared" ref="P15:P44" si="6">SUM(M15:O15)</f>
        <v>0</v>
      </c>
    </row>
    <row r="16" spans="1:16" ht="33.75" x14ac:dyDescent="0.2">
      <c r="A16" s="38">
        <v>2</v>
      </c>
      <c r="B16" s="39"/>
      <c r="C16" s="47" t="s">
        <v>657</v>
      </c>
      <c r="D16" s="25" t="s">
        <v>644</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3</v>
      </c>
      <c r="B17" s="39"/>
      <c r="C17" s="47" t="s">
        <v>658</v>
      </c>
      <c r="D17" s="25" t="s">
        <v>644</v>
      </c>
      <c r="E17" s="70">
        <v>8</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4</v>
      </c>
      <c r="B18" s="39"/>
      <c r="C18" s="47" t="s">
        <v>659</v>
      </c>
      <c r="D18" s="25" t="s">
        <v>168</v>
      </c>
      <c r="E18" s="70">
        <v>220</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38">
        <v>5</v>
      </c>
      <c r="B19" s="39"/>
      <c r="C19" s="47" t="s">
        <v>660</v>
      </c>
      <c r="D19" s="25" t="s">
        <v>168</v>
      </c>
      <c r="E19" s="70">
        <v>150</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6</v>
      </c>
      <c r="B20" s="39"/>
      <c r="C20" s="47" t="s">
        <v>661</v>
      </c>
      <c r="D20" s="25" t="s">
        <v>168</v>
      </c>
      <c r="E20" s="70">
        <v>120</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v>7</v>
      </c>
      <c r="B21" s="39"/>
      <c r="C21" s="47" t="s">
        <v>662</v>
      </c>
      <c r="D21" s="25" t="s">
        <v>168</v>
      </c>
      <c r="E21" s="70">
        <v>145</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22.5" x14ac:dyDescent="0.2">
      <c r="A22" s="38">
        <v>8</v>
      </c>
      <c r="B22" s="39"/>
      <c r="C22" s="47" t="s">
        <v>663</v>
      </c>
      <c r="D22" s="25" t="s">
        <v>168</v>
      </c>
      <c r="E22" s="70">
        <v>120</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9</v>
      </c>
      <c r="B23" s="39"/>
      <c r="C23" s="47" t="s">
        <v>664</v>
      </c>
      <c r="D23" s="25" t="s">
        <v>166</v>
      </c>
      <c r="E23" s="70">
        <v>220</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10</v>
      </c>
      <c r="B24" s="39"/>
      <c r="C24" s="47" t="s">
        <v>665</v>
      </c>
      <c r="D24" s="25" t="s">
        <v>666</v>
      </c>
      <c r="E24" s="70">
        <v>120</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11</v>
      </c>
      <c r="B25" s="39"/>
      <c r="C25" s="47" t="s">
        <v>667</v>
      </c>
      <c r="D25" s="25" t="s">
        <v>166</v>
      </c>
      <c r="E25" s="70">
        <v>24</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12</v>
      </c>
      <c r="B26" s="39"/>
      <c r="C26" s="47" t="s">
        <v>668</v>
      </c>
      <c r="D26" s="25" t="s">
        <v>166</v>
      </c>
      <c r="E26" s="70">
        <v>8</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13</v>
      </c>
      <c r="B27" s="39"/>
      <c r="C27" s="47" t="s">
        <v>669</v>
      </c>
      <c r="D27" s="25" t="s">
        <v>166</v>
      </c>
      <c r="E27" s="70">
        <v>8</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14</v>
      </c>
      <c r="B28" s="39"/>
      <c r="C28" s="47" t="s">
        <v>670</v>
      </c>
      <c r="D28" s="25" t="s">
        <v>166</v>
      </c>
      <c r="E28" s="70">
        <v>16</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15</v>
      </c>
      <c r="B29" s="39"/>
      <c r="C29" s="47" t="s">
        <v>671</v>
      </c>
      <c r="D29" s="25" t="s">
        <v>166</v>
      </c>
      <c r="E29" s="70">
        <v>8</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v>16</v>
      </c>
      <c r="B30" s="39"/>
      <c r="C30" s="47" t="s">
        <v>672</v>
      </c>
      <c r="D30" s="25" t="s">
        <v>166</v>
      </c>
      <c r="E30" s="70">
        <v>8</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17</v>
      </c>
      <c r="B31" s="39"/>
      <c r="C31" s="47" t="s">
        <v>673</v>
      </c>
      <c r="D31" s="25" t="s">
        <v>666</v>
      </c>
      <c r="E31" s="70">
        <v>8</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v>18</v>
      </c>
      <c r="B32" s="39"/>
      <c r="C32" s="47" t="s">
        <v>674</v>
      </c>
      <c r="D32" s="25" t="s">
        <v>166</v>
      </c>
      <c r="E32" s="70">
        <v>8</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v>19</v>
      </c>
      <c r="B33" s="39"/>
      <c r="C33" s="47" t="s">
        <v>675</v>
      </c>
      <c r="D33" s="25" t="s">
        <v>166</v>
      </c>
      <c r="E33" s="70">
        <v>8</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v>20</v>
      </c>
      <c r="B34" s="39"/>
      <c r="C34" s="47" t="s">
        <v>676</v>
      </c>
      <c r="D34" s="25" t="s">
        <v>168</v>
      </c>
      <c r="E34" s="70">
        <v>160</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21</v>
      </c>
      <c r="B35" s="39"/>
      <c r="C35" s="47" t="s">
        <v>677</v>
      </c>
      <c r="D35" s="25" t="s">
        <v>644</v>
      </c>
      <c r="E35" s="70">
        <v>1</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22.5" x14ac:dyDescent="0.2">
      <c r="A36" s="38">
        <v>22</v>
      </c>
      <c r="B36" s="39"/>
      <c r="C36" s="47" t="s">
        <v>678</v>
      </c>
      <c r="D36" s="25" t="s">
        <v>168</v>
      </c>
      <c r="E36" s="70">
        <v>160</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v>23</v>
      </c>
      <c r="B37" s="39"/>
      <c r="C37" s="47" t="s">
        <v>679</v>
      </c>
      <c r="D37" s="25" t="s">
        <v>166</v>
      </c>
      <c r="E37" s="70">
        <v>24</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ht="22.5" x14ac:dyDescent="0.2">
      <c r="A38" s="38">
        <v>24</v>
      </c>
      <c r="B38" s="39"/>
      <c r="C38" s="47" t="s">
        <v>680</v>
      </c>
      <c r="D38" s="25" t="s">
        <v>644</v>
      </c>
      <c r="E38" s="70">
        <v>1</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25</v>
      </c>
      <c r="B39" s="39"/>
      <c r="C39" s="47" t="s">
        <v>681</v>
      </c>
      <c r="D39" s="25" t="s">
        <v>644</v>
      </c>
      <c r="E39" s="70">
        <v>1</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v>26</v>
      </c>
      <c r="B40" s="39"/>
      <c r="C40" s="47" t="s">
        <v>682</v>
      </c>
      <c r="D40" s="25" t="s">
        <v>683</v>
      </c>
      <c r="E40" s="70">
        <v>1</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27</v>
      </c>
      <c r="B41" s="39"/>
      <c r="C41" s="47" t="s">
        <v>684</v>
      </c>
      <c r="D41" s="25" t="s">
        <v>685</v>
      </c>
      <c r="E41" s="70">
        <v>8</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v>28</v>
      </c>
      <c r="B42" s="39"/>
      <c r="C42" s="47" t="s">
        <v>686</v>
      </c>
      <c r="D42" s="25" t="s">
        <v>115</v>
      </c>
      <c r="E42" s="70">
        <v>80</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v>29</v>
      </c>
      <c r="B43" s="39"/>
      <c r="C43" s="47" t="s">
        <v>687</v>
      </c>
      <c r="D43" s="25" t="s">
        <v>644</v>
      </c>
      <c r="E43" s="70">
        <v>1</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ht="12" thickBot="1" x14ac:dyDescent="0.25">
      <c r="A44" s="38">
        <v>30</v>
      </c>
      <c r="B44" s="39"/>
      <c r="C44" s="47" t="s">
        <v>688</v>
      </c>
      <c r="D44" s="25" t="s">
        <v>644</v>
      </c>
      <c r="E44" s="70">
        <v>1</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ht="12" thickBot="1" x14ac:dyDescent="0.25">
      <c r="A45" s="270" t="s">
        <v>230</v>
      </c>
      <c r="B45" s="271"/>
      <c r="C45" s="271"/>
      <c r="D45" s="271"/>
      <c r="E45" s="271"/>
      <c r="F45" s="271"/>
      <c r="G45" s="271"/>
      <c r="H45" s="271"/>
      <c r="I45" s="271"/>
      <c r="J45" s="271"/>
      <c r="K45" s="272"/>
      <c r="L45" s="72">
        <f>SUM(L14:L44)</f>
        <v>0</v>
      </c>
      <c r="M45" s="73">
        <f>SUM(M14:M44)</f>
        <v>0</v>
      </c>
      <c r="N45" s="73">
        <f>SUM(N14:N44)</f>
        <v>0</v>
      </c>
      <c r="O45" s="73">
        <f>SUM(O14:O44)</f>
        <v>0</v>
      </c>
      <c r="P45" s="74">
        <f>SUM(P14:P44)</f>
        <v>0</v>
      </c>
    </row>
    <row r="46" spans="1:16" x14ac:dyDescent="0.2">
      <c r="A46" s="17"/>
      <c r="B46" s="17"/>
      <c r="C46" s="17"/>
      <c r="D46" s="17"/>
      <c r="E46" s="17"/>
      <c r="F46" s="17"/>
      <c r="G46" s="17"/>
      <c r="H46" s="17"/>
      <c r="I46" s="17"/>
      <c r="J46" s="17"/>
      <c r="K46" s="17"/>
      <c r="L46" s="17"/>
      <c r="M46" s="17"/>
      <c r="N46" s="17"/>
      <c r="O46" s="17"/>
      <c r="P46" s="17"/>
    </row>
    <row r="47" spans="1:16" x14ac:dyDescent="0.2">
      <c r="A47" s="17"/>
      <c r="B47" s="17"/>
      <c r="C47" s="17"/>
      <c r="D47" s="17"/>
      <c r="E47" s="17"/>
      <c r="F47" s="17"/>
      <c r="G47" s="17"/>
      <c r="H47" s="17"/>
      <c r="I47" s="17"/>
      <c r="J47" s="17"/>
      <c r="K47" s="17"/>
      <c r="L47" s="17"/>
      <c r="M47" s="17"/>
      <c r="N47" s="17"/>
      <c r="O47" s="17"/>
      <c r="P47" s="17"/>
    </row>
    <row r="48" spans="1:16" x14ac:dyDescent="0.2">
      <c r="A48" s="1" t="s">
        <v>14</v>
      </c>
      <c r="B48" s="17"/>
      <c r="C48" s="269">
        <f>'Kops a'!C35:H35</f>
        <v>0</v>
      </c>
      <c r="D48" s="269"/>
      <c r="E48" s="269"/>
      <c r="F48" s="269"/>
      <c r="G48" s="269"/>
      <c r="H48" s="269"/>
      <c r="I48" s="17"/>
      <c r="J48" s="17"/>
      <c r="K48" s="17"/>
      <c r="L48" s="17"/>
      <c r="M48" s="17"/>
      <c r="N48" s="17"/>
      <c r="O48" s="17"/>
      <c r="P48" s="17"/>
    </row>
    <row r="49" spans="1:16" x14ac:dyDescent="0.2">
      <c r="A49" s="17"/>
      <c r="B49" s="17"/>
      <c r="C49" s="206" t="s">
        <v>15</v>
      </c>
      <c r="D49" s="206"/>
      <c r="E49" s="206"/>
      <c r="F49" s="206"/>
      <c r="G49" s="206"/>
      <c r="H49" s="206"/>
      <c r="I49" s="17"/>
      <c r="J49" s="17"/>
      <c r="K49" s="17"/>
      <c r="L49" s="17"/>
      <c r="M49" s="17"/>
      <c r="N49" s="17"/>
      <c r="O49" s="17"/>
      <c r="P49" s="17"/>
    </row>
    <row r="50" spans="1:16" x14ac:dyDescent="0.2">
      <c r="A50" s="17"/>
      <c r="B50" s="17"/>
      <c r="C50" s="17"/>
      <c r="D50" s="17"/>
      <c r="E50" s="17"/>
      <c r="F50" s="17"/>
      <c r="G50" s="17"/>
      <c r="H50" s="17"/>
      <c r="I50" s="17"/>
      <c r="J50" s="17"/>
      <c r="K50" s="17"/>
      <c r="L50" s="17"/>
      <c r="M50" s="17"/>
      <c r="N50" s="17"/>
      <c r="O50" s="17"/>
      <c r="P50" s="17"/>
    </row>
    <row r="51" spans="1:16" x14ac:dyDescent="0.2">
      <c r="A51" s="91" t="str">
        <f>'Kops a'!A38</f>
        <v>Tāme sastādīta 20__. gada __. _________</v>
      </c>
      <c r="B51" s="92"/>
      <c r="C51" s="92"/>
      <c r="D51" s="92"/>
      <c r="E51" s="17"/>
      <c r="F51" s="17"/>
      <c r="G51" s="17"/>
      <c r="H51" s="17"/>
      <c r="I51" s="17"/>
      <c r="J51" s="17"/>
      <c r="K51" s="17"/>
      <c r="L51" s="17"/>
      <c r="M51" s="17"/>
      <c r="N51" s="17"/>
      <c r="O51" s="17"/>
      <c r="P51" s="17"/>
    </row>
    <row r="52" spans="1:16" x14ac:dyDescent="0.2">
      <c r="A52" s="17"/>
      <c r="B52" s="17"/>
      <c r="C52" s="17"/>
      <c r="D52" s="17"/>
      <c r="E52" s="17"/>
      <c r="F52" s="17"/>
      <c r="G52" s="17"/>
      <c r="H52" s="17"/>
      <c r="I52" s="17"/>
      <c r="J52" s="17"/>
      <c r="K52" s="17"/>
      <c r="L52" s="17"/>
      <c r="M52" s="17"/>
      <c r="N52" s="17"/>
      <c r="O52" s="17"/>
      <c r="P52" s="17"/>
    </row>
    <row r="53" spans="1:16" x14ac:dyDescent="0.2">
      <c r="A53" s="1" t="s">
        <v>38</v>
      </c>
      <c r="B53" s="17"/>
      <c r="C53" s="269">
        <f>'Kops a'!C40:H40</f>
        <v>0</v>
      </c>
      <c r="D53" s="269"/>
      <c r="E53" s="269"/>
      <c r="F53" s="269"/>
      <c r="G53" s="269"/>
      <c r="H53" s="269"/>
      <c r="I53" s="17"/>
      <c r="J53" s="17"/>
      <c r="K53" s="17"/>
      <c r="L53" s="17"/>
      <c r="M53" s="17"/>
      <c r="N53" s="17"/>
      <c r="O53" s="17"/>
      <c r="P53" s="17"/>
    </row>
    <row r="54" spans="1:16" x14ac:dyDescent="0.2">
      <c r="A54" s="17"/>
      <c r="B54" s="17"/>
      <c r="C54" s="206" t="s">
        <v>15</v>
      </c>
      <c r="D54" s="206"/>
      <c r="E54" s="206"/>
      <c r="F54" s="206"/>
      <c r="G54" s="206"/>
      <c r="H54" s="206"/>
      <c r="I54" s="17"/>
      <c r="J54" s="17"/>
      <c r="K54" s="17"/>
      <c r="L54" s="17"/>
      <c r="M54" s="17"/>
      <c r="N54" s="17"/>
      <c r="O54" s="17"/>
      <c r="P54" s="17"/>
    </row>
    <row r="55" spans="1:16" x14ac:dyDescent="0.2">
      <c r="A55" s="17"/>
      <c r="B55" s="17"/>
      <c r="C55" s="17"/>
      <c r="D55" s="17"/>
      <c r="E55" s="17"/>
      <c r="F55" s="17"/>
      <c r="G55" s="17"/>
      <c r="H55" s="17"/>
      <c r="I55" s="17"/>
      <c r="J55" s="17"/>
      <c r="K55" s="17"/>
      <c r="L55" s="17"/>
      <c r="M55" s="17"/>
      <c r="N55" s="17"/>
      <c r="O55" s="17"/>
      <c r="P55" s="17"/>
    </row>
    <row r="56" spans="1:16" x14ac:dyDescent="0.2">
      <c r="A56" s="91" t="s">
        <v>55</v>
      </c>
      <c r="B56" s="92"/>
      <c r="C56" s="96">
        <f>'Kops a'!C43</f>
        <v>0</v>
      </c>
      <c r="D56" s="51"/>
      <c r="E56" s="17"/>
      <c r="F56" s="17"/>
      <c r="G56" s="17"/>
      <c r="H56" s="17"/>
      <c r="I56" s="17"/>
      <c r="J56" s="17"/>
      <c r="K56" s="17"/>
      <c r="L56" s="17"/>
      <c r="M56" s="17"/>
      <c r="N56" s="17"/>
      <c r="O56" s="17"/>
      <c r="P56" s="17"/>
    </row>
    <row r="57" spans="1:16" x14ac:dyDescent="0.2">
      <c r="A57" s="17"/>
      <c r="B57" s="17"/>
      <c r="C57" s="17"/>
      <c r="D57" s="17"/>
      <c r="E57" s="17"/>
      <c r="F57" s="17"/>
      <c r="G57" s="17"/>
      <c r="H57" s="17"/>
      <c r="I57" s="17"/>
      <c r="J57" s="17"/>
      <c r="K57" s="17"/>
      <c r="L57" s="17"/>
      <c r="M57" s="17"/>
      <c r="N57" s="17"/>
      <c r="O57" s="17"/>
      <c r="P57" s="17"/>
    </row>
    <row r="58" spans="1:16" x14ac:dyDescent="0.2">
      <c r="C58" s="29" t="s">
        <v>689</v>
      </c>
    </row>
    <row r="59" spans="1:16" x14ac:dyDescent="0.2">
      <c r="C59" s="29" t="s">
        <v>690</v>
      </c>
    </row>
  </sheetData>
  <mergeCells count="22">
    <mergeCell ref="C54:H54"/>
    <mergeCell ref="C4:I4"/>
    <mergeCell ref="F12:K12"/>
    <mergeCell ref="A9:F9"/>
    <mergeCell ref="J9:M9"/>
    <mergeCell ref="D8:L8"/>
    <mergeCell ref="A45:K45"/>
    <mergeCell ref="C48:H48"/>
    <mergeCell ref="C49:H49"/>
    <mergeCell ref="C53:H53"/>
    <mergeCell ref="N9:O9"/>
    <mergeCell ref="A12:A13"/>
    <mergeCell ref="B12:B13"/>
    <mergeCell ref="C12:C13"/>
    <mergeCell ref="D12:D13"/>
    <mergeCell ref="E12:E13"/>
    <mergeCell ref="L12:P12"/>
    <mergeCell ref="C2:I2"/>
    <mergeCell ref="C3:I3"/>
    <mergeCell ref="D5:L5"/>
    <mergeCell ref="D6:L6"/>
    <mergeCell ref="D7:L7"/>
  </mergeCells>
  <conditionalFormatting sqref="A15:B44 I15:J44 D15:G44">
    <cfRule type="cellIs" dxfId="19" priority="26" operator="equal">
      <formula>0</formula>
    </cfRule>
  </conditionalFormatting>
  <conditionalFormatting sqref="N9:O9">
    <cfRule type="cellIs" dxfId="18" priority="25" operator="equal">
      <formula>0</formula>
    </cfRule>
  </conditionalFormatting>
  <conditionalFormatting sqref="A9:F9">
    <cfRule type="containsText" dxfId="17"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6" priority="22" operator="equal">
      <formula>0</formula>
    </cfRule>
  </conditionalFormatting>
  <conditionalFormatting sqref="O10">
    <cfRule type="cellIs" dxfId="15" priority="21" operator="equal">
      <formula>"20__. gada __. _________"</formula>
    </cfRule>
  </conditionalFormatting>
  <conditionalFormatting sqref="A45:K45">
    <cfRule type="containsText" dxfId="14" priority="20" operator="containsText" text="Tiešās izmaksas kopā, t. sk. darba devēja sociālais nodoklis __.__% ">
      <formula>NOT(ISERROR(SEARCH("Tiešās izmaksas kopā, t. sk. darba devēja sociālais nodoklis __.__% ",A45)))</formula>
    </cfRule>
  </conditionalFormatting>
  <conditionalFormatting sqref="H14:H44 K14:P44 L45:P45">
    <cfRule type="cellIs" dxfId="13" priority="15" operator="equal">
      <formula>0</formula>
    </cfRule>
  </conditionalFormatting>
  <conditionalFormatting sqref="C4:I4">
    <cfRule type="cellIs" dxfId="12" priority="14" operator="equal">
      <formula>0</formula>
    </cfRule>
  </conditionalFormatting>
  <conditionalFormatting sqref="C15:C44">
    <cfRule type="cellIs" dxfId="11" priority="13" operator="equal">
      <formula>0</formula>
    </cfRule>
  </conditionalFormatting>
  <conditionalFormatting sqref="D5:L8">
    <cfRule type="cellIs" dxfId="10" priority="11" operator="equal">
      <formula>0</formula>
    </cfRule>
  </conditionalFormatting>
  <conditionalFormatting sqref="A14:B14 D14:G14">
    <cfRule type="cellIs" dxfId="9" priority="10" operator="equal">
      <formula>0</formula>
    </cfRule>
  </conditionalFormatting>
  <conditionalFormatting sqref="C14">
    <cfRule type="cellIs" dxfId="8" priority="9" operator="equal">
      <formula>0</formula>
    </cfRule>
  </conditionalFormatting>
  <conditionalFormatting sqref="I14:J14">
    <cfRule type="cellIs" dxfId="7" priority="8" operator="equal">
      <formula>0</formula>
    </cfRule>
  </conditionalFormatting>
  <conditionalFormatting sqref="P10">
    <cfRule type="cellIs" dxfId="6" priority="7" operator="equal">
      <formula>"20__. gada __. _________"</formula>
    </cfRule>
  </conditionalFormatting>
  <conditionalFormatting sqref="C53:H53">
    <cfRule type="cellIs" dxfId="5" priority="4" operator="equal">
      <formula>0</formula>
    </cfRule>
  </conditionalFormatting>
  <conditionalFormatting sqref="C48:H48">
    <cfRule type="cellIs" dxfId="4" priority="3" operator="equal">
      <formula>0</formula>
    </cfRule>
  </conditionalFormatting>
  <conditionalFormatting sqref="C53:H53 C56 C48:H48">
    <cfRule type="cellIs" dxfId="3" priority="2" operator="equal">
      <formula>0</formula>
    </cfRule>
  </conditionalFormatting>
  <conditionalFormatting sqref="D1">
    <cfRule type="cellIs" dxfId="2" priority="1"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FF7EA908-55EC-4C43-BFD3-676EB2F59EFD}">
            <xm:f>NOT(ISERROR(SEARCH("Tāme sastādīta ____. gada ___. ______________",A51)))</xm:f>
            <xm:f>"Tāme sastādīta ____. gada ___. ______________"</xm:f>
            <x14:dxf>
              <font>
                <color auto="1"/>
              </font>
              <fill>
                <patternFill>
                  <bgColor rgb="FFC6EFCE"/>
                </patternFill>
              </fill>
            </x14:dxf>
          </x14:cfRule>
          <xm:sqref>A51</xm:sqref>
        </x14:conditionalFormatting>
        <x14:conditionalFormatting xmlns:xm="http://schemas.microsoft.com/office/excel/2006/main">
          <x14:cfRule type="containsText" priority="5" operator="containsText" id="{7D30F4F9-54F3-4EAD-9065-3BE0F6D67384}">
            <xm:f>NOT(ISERROR(SEARCH("Sertifikāta Nr. _________________________________",A56)))</xm:f>
            <xm:f>"Sertifikāta Nr. _________________________________"</xm:f>
            <x14:dxf>
              <font>
                <color auto="1"/>
              </font>
              <fill>
                <patternFill>
                  <bgColor rgb="FFC6EFCE"/>
                </patternFill>
              </fill>
            </x14:dxf>
          </x14:cfRule>
          <xm:sqref>A56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2A43-B4C7-4247-B899-4F316ECA05DF}">
  <sheetPr codeName="Sheet2"/>
  <dimension ref="A1:I53"/>
  <sheetViews>
    <sheetView workbookViewId="0">
      <selection activeCell="J36" sqref="J36"/>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88" width="9.140625" style="1" customWidth="1"/>
    <col min="189" max="189" width="3.7109375" style="1"/>
    <col min="190" max="190" width="4.5703125" style="1" customWidth="1"/>
    <col min="191" max="191" width="5.85546875" style="1" customWidth="1"/>
    <col min="192" max="192" width="36" style="1" customWidth="1"/>
    <col min="193" max="193" width="9.7109375" style="1" customWidth="1"/>
    <col min="194" max="194" width="11.85546875" style="1" customWidth="1"/>
    <col min="195" max="195" width="9" style="1" customWidth="1"/>
    <col min="196" max="196" width="9.7109375" style="1" customWidth="1"/>
    <col min="197" max="197" width="9.28515625" style="1" customWidth="1"/>
    <col min="198" max="198" width="8.7109375" style="1" customWidth="1"/>
    <col min="199" max="199" width="6.85546875" style="1" customWidth="1"/>
    <col min="200" max="444" width="9.140625" style="1" customWidth="1"/>
    <col min="445" max="445" width="3.7109375" style="1"/>
    <col min="446" max="446" width="4.5703125" style="1" customWidth="1"/>
    <col min="447" max="447" width="5.85546875" style="1" customWidth="1"/>
    <col min="448" max="448" width="36" style="1" customWidth="1"/>
    <col min="449" max="449" width="9.7109375" style="1" customWidth="1"/>
    <col min="450" max="450" width="11.85546875" style="1" customWidth="1"/>
    <col min="451" max="451" width="9" style="1" customWidth="1"/>
    <col min="452" max="452" width="9.7109375" style="1" customWidth="1"/>
    <col min="453" max="453" width="9.28515625" style="1" customWidth="1"/>
    <col min="454" max="454" width="8.7109375" style="1" customWidth="1"/>
    <col min="455" max="455" width="6.85546875" style="1" customWidth="1"/>
    <col min="456" max="700" width="9.140625" style="1" customWidth="1"/>
    <col min="701" max="701" width="3.7109375" style="1"/>
    <col min="702" max="702" width="4.5703125" style="1" customWidth="1"/>
    <col min="703" max="703" width="5.85546875" style="1" customWidth="1"/>
    <col min="704" max="704" width="36" style="1" customWidth="1"/>
    <col min="705" max="705" width="9.7109375" style="1" customWidth="1"/>
    <col min="706" max="706" width="11.85546875" style="1" customWidth="1"/>
    <col min="707" max="707" width="9" style="1" customWidth="1"/>
    <col min="708" max="708" width="9.7109375" style="1" customWidth="1"/>
    <col min="709" max="709" width="9.28515625" style="1" customWidth="1"/>
    <col min="710" max="710" width="8.7109375" style="1" customWidth="1"/>
    <col min="711" max="711" width="6.85546875" style="1" customWidth="1"/>
    <col min="712" max="956" width="9.140625" style="1" customWidth="1"/>
    <col min="957" max="957" width="3.7109375" style="1"/>
    <col min="958" max="958" width="4.5703125" style="1" customWidth="1"/>
    <col min="959" max="959" width="5.85546875" style="1" customWidth="1"/>
    <col min="960" max="960" width="36" style="1" customWidth="1"/>
    <col min="961" max="961" width="9.7109375" style="1" customWidth="1"/>
    <col min="962" max="962" width="11.85546875" style="1" customWidth="1"/>
    <col min="963" max="963" width="9" style="1" customWidth="1"/>
    <col min="964" max="964" width="9.7109375" style="1" customWidth="1"/>
    <col min="965" max="965" width="9.28515625" style="1" customWidth="1"/>
    <col min="966" max="966" width="8.7109375" style="1" customWidth="1"/>
    <col min="967" max="967" width="6.85546875" style="1" customWidth="1"/>
    <col min="968" max="1212" width="9.140625" style="1" customWidth="1"/>
    <col min="1213" max="1213" width="3.7109375" style="1"/>
    <col min="1214" max="1214" width="4.5703125" style="1" customWidth="1"/>
    <col min="1215" max="1215" width="5.85546875" style="1" customWidth="1"/>
    <col min="1216" max="1216" width="36" style="1" customWidth="1"/>
    <col min="1217" max="1217" width="9.7109375" style="1" customWidth="1"/>
    <col min="1218" max="1218" width="11.85546875" style="1" customWidth="1"/>
    <col min="1219" max="1219" width="9" style="1" customWidth="1"/>
    <col min="1220" max="1220" width="9.7109375" style="1" customWidth="1"/>
    <col min="1221" max="1221" width="9.28515625" style="1" customWidth="1"/>
    <col min="1222" max="1222" width="8.7109375" style="1" customWidth="1"/>
    <col min="1223" max="1223" width="6.85546875" style="1" customWidth="1"/>
    <col min="1224" max="1468" width="9.140625" style="1" customWidth="1"/>
    <col min="1469" max="1469" width="3.7109375" style="1"/>
    <col min="1470" max="1470" width="4.5703125" style="1" customWidth="1"/>
    <col min="1471" max="1471" width="5.85546875" style="1" customWidth="1"/>
    <col min="1472" max="1472" width="36" style="1" customWidth="1"/>
    <col min="1473" max="1473" width="9.7109375" style="1" customWidth="1"/>
    <col min="1474" max="1474" width="11.85546875" style="1" customWidth="1"/>
    <col min="1475" max="1475" width="9" style="1" customWidth="1"/>
    <col min="1476" max="1476" width="9.7109375" style="1" customWidth="1"/>
    <col min="1477" max="1477" width="9.28515625" style="1" customWidth="1"/>
    <col min="1478" max="1478" width="8.7109375" style="1" customWidth="1"/>
    <col min="1479" max="1479" width="6.85546875" style="1" customWidth="1"/>
    <col min="1480" max="1724" width="9.140625" style="1" customWidth="1"/>
    <col min="1725" max="1725" width="3.7109375" style="1"/>
    <col min="1726" max="1726" width="4.5703125" style="1" customWidth="1"/>
    <col min="1727" max="1727" width="5.85546875" style="1" customWidth="1"/>
    <col min="1728" max="1728" width="36" style="1" customWidth="1"/>
    <col min="1729" max="1729" width="9.7109375" style="1" customWidth="1"/>
    <col min="1730" max="1730" width="11.85546875" style="1" customWidth="1"/>
    <col min="1731" max="1731" width="9" style="1" customWidth="1"/>
    <col min="1732" max="1732" width="9.7109375" style="1" customWidth="1"/>
    <col min="1733" max="1733" width="9.28515625" style="1" customWidth="1"/>
    <col min="1734" max="1734" width="8.7109375" style="1" customWidth="1"/>
    <col min="1735" max="1735" width="6.85546875" style="1" customWidth="1"/>
    <col min="1736" max="1980" width="9.140625" style="1" customWidth="1"/>
    <col min="1981" max="1981" width="3.7109375" style="1"/>
    <col min="1982" max="1982" width="4.5703125" style="1" customWidth="1"/>
    <col min="1983" max="1983" width="5.85546875" style="1" customWidth="1"/>
    <col min="1984" max="1984" width="36" style="1" customWidth="1"/>
    <col min="1985" max="1985" width="9.7109375" style="1" customWidth="1"/>
    <col min="1986" max="1986" width="11.85546875" style="1" customWidth="1"/>
    <col min="1987" max="1987" width="9" style="1" customWidth="1"/>
    <col min="1988" max="1988" width="9.7109375" style="1" customWidth="1"/>
    <col min="1989" max="1989" width="9.28515625" style="1" customWidth="1"/>
    <col min="1990" max="1990" width="8.7109375" style="1" customWidth="1"/>
    <col min="1991" max="1991" width="6.85546875" style="1" customWidth="1"/>
    <col min="1992" max="2236" width="9.140625" style="1" customWidth="1"/>
    <col min="2237" max="2237" width="3.7109375" style="1"/>
    <col min="2238" max="2238" width="4.5703125" style="1" customWidth="1"/>
    <col min="2239" max="2239" width="5.85546875" style="1" customWidth="1"/>
    <col min="2240" max="2240" width="36" style="1" customWidth="1"/>
    <col min="2241" max="2241" width="9.7109375" style="1" customWidth="1"/>
    <col min="2242" max="2242" width="11.85546875" style="1" customWidth="1"/>
    <col min="2243" max="2243" width="9" style="1" customWidth="1"/>
    <col min="2244" max="2244" width="9.7109375" style="1" customWidth="1"/>
    <col min="2245" max="2245" width="9.28515625" style="1" customWidth="1"/>
    <col min="2246" max="2246" width="8.7109375" style="1" customWidth="1"/>
    <col min="2247" max="2247" width="6.85546875" style="1" customWidth="1"/>
    <col min="2248" max="2492" width="9.140625" style="1" customWidth="1"/>
    <col min="2493" max="2493" width="3.7109375" style="1"/>
    <col min="2494" max="2494" width="4.5703125" style="1" customWidth="1"/>
    <col min="2495" max="2495" width="5.85546875" style="1" customWidth="1"/>
    <col min="2496" max="2496" width="36" style="1" customWidth="1"/>
    <col min="2497" max="2497" width="9.7109375" style="1" customWidth="1"/>
    <col min="2498" max="2498" width="11.85546875" style="1" customWidth="1"/>
    <col min="2499" max="2499" width="9" style="1" customWidth="1"/>
    <col min="2500" max="2500" width="9.7109375" style="1" customWidth="1"/>
    <col min="2501" max="2501" width="9.28515625" style="1" customWidth="1"/>
    <col min="2502" max="2502" width="8.7109375" style="1" customWidth="1"/>
    <col min="2503" max="2503" width="6.85546875" style="1" customWidth="1"/>
    <col min="2504" max="2748" width="9.140625" style="1" customWidth="1"/>
    <col min="2749" max="2749" width="3.7109375" style="1"/>
    <col min="2750" max="2750" width="4.5703125" style="1" customWidth="1"/>
    <col min="2751" max="2751" width="5.85546875" style="1" customWidth="1"/>
    <col min="2752" max="2752" width="36" style="1" customWidth="1"/>
    <col min="2753" max="2753" width="9.7109375" style="1" customWidth="1"/>
    <col min="2754" max="2754" width="11.85546875" style="1" customWidth="1"/>
    <col min="2755" max="2755" width="9" style="1" customWidth="1"/>
    <col min="2756" max="2756" width="9.7109375" style="1" customWidth="1"/>
    <col min="2757" max="2757" width="9.28515625" style="1" customWidth="1"/>
    <col min="2758" max="2758" width="8.7109375" style="1" customWidth="1"/>
    <col min="2759" max="2759" width="6.85546875" style="1" customWidth="1"/>
    <col min="2760" max="3004" width="9.140625" style="1" customWidth="1"/>
    <col min="3005" max="3005" width="3.7109375" style="1"/>
    <col min="3006" max="3006" width="4.5703125" style="1" customWidth="1"/>
    <col min="3007" max="3007" width="5.85546875" style="1" customWidth="1"/>
    <col min="3008" max="3008" width="36" style="1" customWidth="1"/>
    <col min="3009" max="3009" width="9.7109375" style="1" customWidth="1"/>
    <col min="3010" max="3010" width="11.85546875" style="1" customWidth="1"/>
    <col min="3011" max="3011" width="9" style="1" customWidth="1"/>
    <col min="3012" max="3012" width="9.7109375" style="1" customWidth="1"/>
    <col min="3013" max="3013" width="9.28515625" style="1" customWidth="1"/>
    <col min="3014" max="3014" width="8.7109375" style="1" customWidth="1"/>
    <col min="3015" max="3015" width="6.85546875" style="1" customWidth="1"/>
    <col min="3016" max="3260" width="9.140625" style="1" customWidth="1"/>
    <col min="3261" max="3261" width="3.7109375" style="1"/>
    <col min="3262" max="3262" width="4.5703125" style="1" customWidth="1"/>
    <col min="3263" max="3263" width="5.85546875" style="1" customWidth="1"/>
    <col min="3264" max="3264" width="36" style="1" customWidth="1"/>
    <col min="3265" max="3265" width="9.7109375" style="1" customWidth="1"/>
    <col min="3266" max="3266" width="11.85546875" style="1" customWidth="1"/>
    <col min="3267" max="3267" width="9" style="1" customWidth="1"/>
    <col min="3268" max="3268" width="9.7109375" style="1" customWidth="1"/>
    <col min="3269" max="3269" width="9.28515625" style="1" customWidth="1"/>
    <col min="3270" max="3270" width="8.7109375" style="1" customWidth="1"/>
    <col min="3271" max="3271" width="6.85546875" style="1" customWidth="1"/>
    <col min="3272" max="3516" width="9.140625" style="1" customWidth="1"/>
    <col min="3517" max="3517" width="3.7109375" style="1"/>
    <col min="3518" max="3518" width="4.5703125" style="1" customWidth="1"/>
    <col min="3519" max="3519" width="5.85546875" style="1" customWidth="1"/>
    <col min="3520" max="3520" width="36" style="1" customWidth="1"/>
    <col min="3521" max="3521" width="9.7109375" style="1" customWidth="1"/>
    <col min="3522" max="3522" width="11.85546875" style="1" customWidth="1"/>
    <col min="3523" max="3523" width="9" style="1" customWidth="1"/>
    <col min="3524" max="3524" width="9.7109375" style="1" customWidth="1"/>
    <col min="3525" max="3525" width="9.28515625" style="1" customWidth="1"/>
    <col min="3526" max="3526" width="8.7109375" style="1" customWidth="1"/>
    <col min="3527" max="3527" width="6.85546875" style="1" customWidth="1"/>
    <col min="3528" max="3772" width="9.140625" style="1" customWidth="1"/>
    <col min="3773" max="3773" width="3.7109375" style="1"/>
    <col min="3774" max="3774" width="4.5703125" style="1" customWidth="1"/>
    <col min="3775" max="3775" width="5.85546875" style="1" customWidth="1"/>
    <col min="3776" max="3776" width="36" style="1" customWidth="1"/>
    <col min="3777" max="3777" width="9.7109375" style="1" customWidth="1"/>
    <col min="3778" max="3778" width="11.85546875" style="1" customWidth="1"/>
    <col min="3779" max="3779" width="9" style="1" customWidth="1"/>
    <col min="3780" max="3780" width="9.7109375" style="1" customWidth="1"/>
    <col min="3781" max="3781" width="9.28515625" style="1" customWidth="1"/>
    <col min="3782" max="3782" width="8.7109375" style="1" customWidth="1"/>
    <col min="3783" max="3783" width="6.85546875" style="1" customWidth="1"/>
    <col min="3784" max="4028" width="9.140625" style="1" customWidth="1"/>
    <col min="4029" max="4029" width="3.7109375" style="1"/>
    <col min="4030" max="4030" width="4.5703125" style="1" customWidth="1"/>
    <col min="4031" max="4031" width="5.85546875" style="1" customWidth="1"/>
    <col min="4032" max="4032" width="36" style="1" customWidth="1"/>
    <col min="4033" max="4033" width="9.7109375" style="1" customWidth="1"/>
    <col min="4034" max="4034" width="11.85546875" style="1" customWidth="1"/>
    <col min="4035" max="4035" width="9" style="1" customWidth="1"/>
    <col min="4036" max="4036" width="9.7109375" style="1" customWidth="1"/>
    <col min="4037" max="4037" width="9.28515625" style="1" customWidth="1"/>
    <col min="4038" max="4038" width="8.7109375" style="1" customWidth="1"/>
    <col min="4039" max="4039" width="6.85546875" style="1" customWidth="1"/>
    <col min="4040" max="4284" width="9.140625" style="1" customWidth="1"/>
    <col min="4285" max="4285" width="3.7109375" style="1"/>
    <col min="4286" max="4286" width="4.5703125" style="1" customWidth="1"/>
    <col min="4287" max="4287" width="5.85546875" style="1" customWidth="1"/>
    <col min="4288" max="4288" width="36" style="1" customWidth="1"/>
    <col min="4289" max="4289" width="9.7109375" style="1" customWidth="1"/>
    <col min="4290" max="4290" width="11.85546875" style="1" customWidth="1"/>
    <col min="4291" max="4291" width="9" style="1" customWidth="1"/>
    <col min="4292" max="4292" width="9.7109375" style="1" customWidth="1"/>
    <col min="4293" max="4293" width="9.28515625" style="1" customWidth="1"/>
    <col min="4294" max="4294" width="8.7109375" style="1" customWidth="1"/>
    <col min="4295" max="4295" width="6.85546875" style="1" customWidth="1"/>
    <col min="4296" max="4540" width="9.140625" style="1" customWidth="1"/>
    <col min="4541" max="4541" width="3.7109375" style="1"/>
    <col min="4542" max="4542" width="4.5703125" style="1" customWidth="1"/>
    <col min="4543" max="4543" width="5.85546875" style="1" customWidth="1"/>
    <col min="4544" max="4544" width="36" style="1" customWidth="1"/>
    <col min="4545" max="4545" width="9.7109375" style="1" customWidth="1"/>
    <col min="4546" max="4546" width="11.85546875" style="1" customWidth="1"/>
    <col min="4547" max="4547" width="9" style="1" customWidth="1"/>
    <col min="4548" max="4548" width="9.7109375" style="1" customWidth="1"/>
    <col min="4549" max="4549" width="9.28515625" style="1" customWidth="1"/>
    <col min="4550" max="4550" width="8.7109375" style="1" customWidth="1"/>
    <col min="4551" max="4551" width="6.85546875" style="1" customWidth="1"/>
    <col min="4552" max="4796" width="9.140625" style="1" customWidth="1"/>
    <col min="4797" max="4797" width="3.7109375" style="1"/>
    <col min="4798" max="4798" width="4.5703125" style="1" customWidth="1"/>
    <col min="4799" max="4799" width="5.85546875" style="1" customWidth="1"/>
    <col min="4800" max="4800" width="36" style="1" customWidth="1"/>
    <col min="4801" max="4801" width="9.7109375" style="1" customWidth="1"/>
    <col min="4802" max="4802" width="11.85546875" style="1" customWidth="1"/>
    <col min="4803" max="4803" width="9" style="1" customWidth="1"/>
    <col min="4804" max="4804" width="9.7109375" style="1" customWidth="1"/>
    <col min="4805" max="4805" width="9.28515625" style="1" customWidth="1"/>
    <col min="4806" max="4806" width="8.7109375" style="1" customWidth="1"/>
    <col min="4807" max="4807" width="6.85546875" style="1" customWidth="1"/>
    <col min="4808" max="5052" width="9.140625" style="1" customWidth="1"/>
    <col min="5053" max="5053" width="3.7109375" style="1"/>
    <col min="5054" max="5054" width="4.5703125" style="1" customWidth="1"/>
    <col min="5055" max="5055" width="5.85546875" style="1" customWidth="1"/>
    <col min="5056" max="5056" width="36" style="1" customWidth="1"/>
    <col min="5057" max="5057" width="9.7109375" style="1" customWidth="1"/>
    <col min="5058" max="5058" width="11.85546875" style="1" customWidth="1"/>
    <col min="5059" max="5059" width="9" style="1" customWidth="1"/>
    <col min="5060" max="5060" width="9.7109375" style="1" customWidth="1"/>
    <col min="5061" max="5061" width="9.28515625" style="1" customWidth="1"/>
    <col min="5062" max="5062" width="8.7109375" style="1" customWidth="1"/>
    <col min="5063" max="5063" width="6.85546875" style="1" customWidth="1"/>
    <col min="5064" max="5308" width="9.140625" style="1" customWidth="1"/>
    <col min="5309" max="5309" width="3.7109375" style="1"/>
    <col min="5310" max="5310" width="4.5703125" style="1" customWidth="1"/>
    <col min="5311" max="5311" width="5.85546875" style="1" customWidth="1"/>
    <col min="5312" max="5312" width="36" style="1" customWidth="1"/>
    <col min="5313" max="5313" width="9.7109375" style="1" customWidth="1"/>
    <col min="5314" max="5314" width="11.85546875" style="1" customWidth="1"/>
    <col min="5315" max="5315" width="9" style="1" customWidth="1"/>
    <col min="5316" max="5316" width="9.7109375" style="1" customWidth="1"/>
    <col min="5317" max="5317" width="9.28515625" style="1" customWidth="1"/>
    <col min="5318" max="5318" width="8.7109375" style="1" customWidth="1"/>
    <col min="5319" max="5319" width="6.85546875" style="1" customWidth="1"/>
    <col min="5320" max="5564" width="9.140625" style="1" customWidth="1"/>
    <col min="5565" max="5565" width="3.7109375" style="1"/>
    <col min="5566" max="5566" width="4.5703125" style="1" customWidth="1"/>
    <col min="5567" max="5567" width="5.85546875" style="1" customWidth="1"/>
    <col min="5568" max="5568" width="36" style="1" customWidth="1"/>
    <col min="5569" max="5569" width="9.7109375" style="1" customWidth="1"/>
    <col min="5570" max="5570" width="11.85546875" style="1" customWidth="1"/>
    <col min="5571" max="5571" width="9" style="1" customWidth="1"/>
    <col min="5572" max="5572" width="9.7109375" style="1" customWidth="1"/>
    <col min="5573" max="5573" width="9.28515625" style="1" customWidth="1"/>
    <col min="5574" max="5574" width="8.7109375" style="1" customWidth="1"/>
    <col min="5575" max="5575" width="6.85546875" style="1" customWidth="1"/>
    <col min="5576" max="5820" width="9.140625" style="1" customWidth="1"/>
    <col min="5821" max="5821" width="3.7109375" style="1"/>
    <col min="5822" max="5822" width="4.5703125" style="1" customWidth="1"/>
    <col min="5823" max="5823" width="5.85546875" style="1" customWidth="1"/>
    <col min="5824" max="5824" width="36" style="1" customWidth="1"/>
    <col min="5825" max="5825" width="9.7109375" style="1" customWidth="1"/>
    <col min="5826" max="5826" width="11.85546875" style="1" customWidth="1"/>
    <col min="5827" max="5827" width="9" style="1" customWidth="1"/>
    <col min="5828" max="5828" width="9.7109375" style="1" customWidth="1"/>
    <col min="5829" max="5829" width="9.28515625" style="1" customWidth="1"/>
    <col min="5830" max="5830" width="8.7109375" style="1" customWidth="1"/>
    <col min="5831" max="5831" width="6.85546875" style="1" customWidth="1"/>
    <col min="5832" max="6076" width="9.140625" style="1" customWidth="1"/>
    <col min="6077" max="6077" width="3.7109375" style="1"/>
    <col min="6078" max="6078" width="4.5703125" style="1" customWidth="1"/>
    <col min="6079" max="6079" width="5.85546875" style="1" customWidth="1"/>
    <col min="6080" max="6080" width="36" style="1" customWidth="1"/>
    <col min="6081" max="6081" width="9.7109375" style="1" customWidth="1"/>
    <col min="6082" max="6082" width="11.85546875" style="1" customWidth="1"/>
    <col min="6083" max="6083" width="9" style="1" customWidth="1"/>
    <col min="6084" max="6084" width="9.7109375" style="1" customWidth="1"/>
    <col min="6085" max="6085" width="9.28515625" style="1" customWidth="1"/>
    <col min="6086" max="6086" width="8.7109375" style="1" customWidth="1"/>
    <col min="6087" max="6087" width="6.85546875" style="1" customWidth="1"/>
    <col min="6088" max="6332" width="9.140625" style="1" customWidth="1"/>
    <col min="6333" max="6333" width="3.7109375" style="1"/>
    <col min="6334" max="6334" width="4.5703125" style="1" customWidth="1"/>
    <col min="6335" max="6335" width="5.85546875" style="1" customWidth="1"/>
    <col min="6336" max="6336" width="36" style="1" customWidth="1"/>
    <col min="6337" max="6337" width="9.7109375" style="1" customWidth="1"/>
    <col min="6338" max="6338" width="11.85546875" style="1" customWidth="1"/>
    <col min="6339" max="6339" width="9" style="1" customWidth="1"/>
    <col min="6340" max="6340" width="9.7109375" style="1" customWidth="1"/>
    <col min="6341" max="6341" width="9.28515625" style="1" customWidth="1"/>
    <col min="6342" max="6342" width="8.7109375" style="1" customWidth="1"/>
    <col min="6343" max="6343" width="6.85546875" style="1" customWidth="1"/>
    <col min="6344" max="6588" width="9.140625" style="1" customWidth="1"/>
    <col min="6589" max="6589" width="3.7109375" style="1"/>
    <col min="6590" max="6590" width="4.5703125" style="1" customWidth="1"/>
    <col min="6591" max="6591" width="5.85546875" style="1" customWidth="1"/>
    <col min="6592" max="6592" width="36" style="1" customWidth="1"/>
    <col min="6593" max="6593" width="9.7109375" style="1" customWidth="1"/>
    <col min="6594" max="6594" width="11.85546875" style="1" customWidth="1"/>
    <col min="6595" max="6595" width="9" style="1" customWidth="1"/>
    <col min="6596" max="6596" width="9.7109375" style="1" customWidth="1"/>
    <col min="6597" max="6597" width="9.28515625" style="1" customWidth="1"/>
    <col min="6598" max="6598" width="8.7109375" style="1" customWidth="1"/>
    <col min="6599" max="6599" width="6.85546875" style="1" customWidth="1"/>
    <col min="6600" max="6844" width="9.140625" style="1" customWidth="1"/>
    <col min="6845" max="6845" width="3.7109375" style="1"/>
    <col min="6846" max="6846" width="4.5703125" style="1" customWidth="1"/>
    <col min="6847" max="6847" width="5.85546875" style="1" customWidth="1"/>
    <col min="6848" max="6848" width="36" style="1" customWidth="1"/>
    <col min="6849" max="6849" width="9.7109375" style="1" customWidth="1"/>
    <col min="6850" max="6850" width="11.85546875" style="1" customWidth="1"/>
    <col min="6851" max="6851" width="9" style="1" customWidth="1"/>
    <col min="6852" max="6852" width="9.7109375" style="1" customWidth="1"/>
    <col min="6853" max="6853" width="9.28515625" style="1" customWidth="1"/>
    <col min="6854" max="6854" width="8.7109375" style="1" customWidth="1"/>
    <col min="6855" max="6855" width="6.85546875" style="1" customWidth="1"/>
    <col min="6856" max="7100" width="9.140625" style="1" customWidth="1"/>
    <col min="7101" max="7101" width="3.7109375" style="1"/>
    <col min="7102" max="7102" width="4.5703125" style="1" customWidth="1"/>
    <col min="7103" max="7103" width="5.85546875" style="1" customWidth="1"/>
    <col min="7104" max="7104" width="36" style="1" customWidth="1"/>
    <col min="7105" max="7105" width="9.7109375" style="1" customWidth="1"/>
    <col min="7106" max="7106" width="11.85546875" style="1" customWidth="1"/>
    <col min="7107" max="7107" width="9" style="1" customWidth="1"/>
    <col min="7108" max="7108" width="9.7109375" style="1" customWidth="1"/>
    <col min="7109" max="7109" width="9.28515625" style="1" customWidth="1"/>
    <col min="7110" max="7110" width="8.7109375" style="1" customWidth="1"/>
    <col min="7111" max="7111" width="6.85546875" style="1" customWidth="1"/>
    <col min="7112" max="7356" width="9.140625" style="1" customWidth="1"/>
    <col min="7357" max="7357" width="3.7109375" style="1"/>
    <col min="7358" max="7358" width="4.5703125" style="1" customWidth="1"/>
    <col min="7359" max="7359" width="5.85546875" style="1" customWidth="1"/>
    <col min="7360" max="7360" width="36" style="1" customWidth="1"/>
    <col min="7361" max="7361" width="9.7109375" style="1" customWidth="1"/>
    <col min="7362" max="7362" width="11.85546875" style="1" customWidth="1"/>
    <col min="7363" max="7363" width="9" style="1" customWidth="1"/>
    <col min="7364" max="7364" width="9.7109375" style="1" customWidth="1"/>
    <col min="7365" max="7365" width="9.28515625" style="1" customWidth="1"/>
    <col min="7366" max="7366" width="8.7109375" style="1" customWidth="1"/>
    <col min="7367" max="7367" width="6.85546875" style="1" customWidth="1"/>
    <col min="7368" max="7612" width="9.140625" style="1" customWidth="1"/>
    <col min="7613" max="7613" width="3.7109375" style="1"/>
    <col min="7614" max="7614" width="4.5703125" style="1" customWidth="1"/>
    <col min="7615" max="7615" width="5.85546875" style="1" customWidth="1"/>
    <col min="7616" max="7616" width="36" style="1" customWidth="1"/>
    <col min="7617" max="7617" width="9.7109375" style="1" customWidth="1"/>
    <col min="7618" max="7618" width="11.85546875" style="1" customWidth="1"/>
    <col min="7619" max="7619" width="9" style="1" customWidth="1"/>
    <col min="7620" max="7620" width="9.7109375" style="1" customWidth="1"/>
    <col min="7621" max="7621" width="9.28515625" style="1" customWidth="1"/>
    <col min="7622" max="7622" width="8.7109375" style="1" customWidth="1"/>
    <col min="7623" max="7623" width="6.85546875" style="1" customWidth="1"/>
    <col min="7624" max="7868" width="9.140625" style="1" customWidth="1"/>
    <col min="7869" max="7869" width="3.7109375" style="1"/>
    <col min="7870" max="7870" width="4.5703125" style="1" customWidth="1"/>
    <col min="7871" max="7871" width="5.85546875" style="1" customWidth="1"/>
    <col min="7872" max="7872" width="36" style="1" customWidth="1"/>
    <col min="7873" max="7873" width="9.7109375" style="1" customWidth="1"/>
    <col min="7874" max="7874" width="11.85546875" style="1" customWidth="1"/>
    <col min="7875" max="7875" width="9" style="1" customWidth="1"/>
    <col min="7876" max="7876" width="9.7109375" style="1" customWidth="1"/>
    <col min="7877" max="7877" width="9.28515625" style="1" customWidth="1"/>
    <col min="7878" max="7878" width="8.7109375" style="1" customWidth="1"/>
    <col min="7879" max="7879" width="6.85546875" style="1" customWidth="1"/>
    <col min="7880" max="8124" width="9.140625" style="1" customWidth="1"/>
    <col min="8125" max="8125" width="3.7109375" style="1"/>
    <col min="8126" max="8126" width="4.5703125" style="1" customWidth="1"/>
    <col min="8127" max="8127" width="5.85546875" style="1" customWidth="1"/>
    <col min="8128" max="8128" width="36" style="1" customWidth="1"/>
    <col min="8129" max="8129" width="9.7109375" style="1" customWidth="1"/>
    <col min="8130" max="8130" width="11.85546875" style="1" customWidth="1"/>
    <col min="8131" max="8131" width="9" style="1" customWidth="1"/>
    <col min="8132" max="8132" width="9.7109375" style="1" customWidth="1"/>
    <col min="8133" max="8133" width="9.28515625" style="1" customWidth="1"/>
    <col min="8134" max="8134" width="8.7109375" style="1" customWidth="1"/>
    <col min="8135" max="8135" width="6.85546875" style="1" customWidth="1"/>
    <col min="8136" max="8380" width="9.140625" style="1" customWidth="1"/>
    <col min="8381" max="8381" width="3.7109375" style="1"/>
    <col min="8382" max="8382" width="4.5703125" style="1" customWidth="1"/>
    <col min="8383" max="8383" width="5.85546875" style="1" customWidth="1"/>
    <col min="8384" max="8384" width="36" style="1" customWidth="1"/>
    <col min="8385" max="8385" width="9.7109375" style="1" customWidth="1"/>
    <col min="8386" max="8386" width="11.85546875" style="1" customWidth="1"/>
    <col min="8387" max="8387" width="9" style="1" customWidth="1"/>
    <col min="8388" max="8388" width="9.7109375" style="1" customWidth="1"/>
    <col min="8389" max="8389" width="9.28515625" style="1" customWidth="1"/>
    <col min="8390" max="8390" width="8.7109375" style="1" customWidth="1"/>
    <col min="8391" max="8391" width="6.85546875" style="1" customWidth="1"/>
    <col min="8392" max="8636" width="9.140625" style="1" customWidth="1"/>
    <col min="8637" max="8637" width="3.7109375" style="1"/>
    <col min="8638" max="8638" width="4.5703125" style="1" customWidth="1"/>
    <col min="8639" max="8639" width="5.85546875" style="1" customWidth="1"/>
    <col min="8640" max="8640" width="36" style="1" customWidth="1"/>
    <col min="8641" max="8641" width="9.7109375" style="1" customWidth="1"/>
    <col min="8642" max="8642" width="11.85546875" style="1" customWidth="1"/>
    <col min="8643" max="8643" width="9" style="1" customWidth="1"/>
    <col min="8644" max="8644" width="9.7109375" style="1" customWidth="1"/>
    <col min="8645" max="8645" width="9.28515625" style="1" customWidth="1"/>
    <col min="8646" max="8646" width="8.7109375" style="1" customWidth="1"/>
    <col min="8647" max="8647" width="6.85546875" style="1" customWidth="1"/>
    <col min="8648" max="8892" width="9.140625" style="1" customWidth="1"/>
    <col min="8893" max="8893" width="3.7109375" style="1"/>
    <col min="8894" max="8894" width="4.5703125" style="1" customWidth="1"/>
    <col min="8895" max="8895" width="5.85546875" style="1" customWidth="1"/>
    <col min="8896" max="8896" width="36" style="1" customWidth="1"/>
    <col min="8897" max="8897" width="9.7109375" style="1" customWidth="1"/>
    <col min="8898" max="8898" width="11.85546875" style="1" customWidth="1"/>
    <col min="8899" max="8899" width="9" style="1" customWidth="1"/>
    <col min="8900" max="8900" width="9.7109375" style="1" customWidth="1"/>
    <col min="8901" max="8901" width="9.28515625" style="1" customWidth="1"/>
    <col min="8902" max="8902" width="8.7109375" style="1" customWidth="1"/>
    <col min="8903" max="8903" width="6.85546875" style="1" customWidth="1"/>
    <col min="8904" max="9148" width="9.140625" style="1" customWidth="1"/>
    <col min="9149" max="9149" width="3.7109375" style="1"/>
    <col min="9150" max="9150" width="4.5703125" style="1" customWidth="1"/>
    <col min="9151" max="9151" width="5.85546875" style="1" customWidth="1"/>
    <col min="9152" max="9152" width="36" style="1" customWidth="1"/>
    <col min="9153" max="9153" width="9.7109375" style="1" customWidth="1"/>
    <col min="9154" max="9154" width="11.85546875" style="1" customWidth="1"/>
    <col min="9155" max="9155" width="9" style="1" customWidth="1"/>
    <col min="9156" max="9156" width="9.7109375" style="1" customWidth="1"/>
    <col min="9157" max="9157" width="9.28515625" style="1" customWidth="1"/>
    <col min="9158" max="9158" width="8.7109375" style="1" customWidth="1"/>
    <col min="9159" max="9159" width="6.85546875" style="1" customWidth="1"/>
    <col min="9160" max="9404" width="9.140625" style="1" customWidth="1"/>
    <col min="9405" max="9405" width="3.7109375" style="1"/>
    <col min="9406" max="9406" width="4.5703125" style="1" customWidth="1"/>
    <col min="9407" max="9407" width="5.85546875" style="1" customWidth="1"/>
    <col min="9408" max="9408" width="36" style="1" customWidth="1"/>
    <col min="9409" max="9409" width="9.7109375" style="1" customWidth="1"/>
    <col min="9410" max="9410" width="11.85546875" style="1" customWidth="1"/>
    <col min="9411" max="9411" width="9" style="1" customWidth="1"/>
    <col min="9412" max="9412" width="9.7109375" style="1" customWidth="1"/>
    <col min="9413" max="9413" width="9.28515625" style="1" customWidth="1"/>
    <col min="9414" max="9414" width="8.7109375" style="1" customWidth="1"/>
    <col min="9415" max="9415" width="6.85546875" style="1" customWidth="1"/>
    <col min="9416" max="9660" width="9.140625" style="1" customWidth="1"/>
    <col min="9661" max="9661" width="3.7109375" style="1"/>
    <col min="9662" max="9662" width="4.5703125" style="1" customWidth="1"/>
    <col min="9663" max="9663" width="5.85546875" style="1" customWidth="1"/>
    <col min="9664" max="9664" width="36" style="1" customWidth="1"/>
    <col min="9665" max="9665" width="9.7109375" style="1" customWidth="1"/>
    <col min="9666" max="9666" width="11.85546875" style="1" customWidth="1"/>
    <col min="9667" max="9667" width="9" style="1" customWidth="1"/>
    <col min="9668" max="9668" width="9.7109375" style="1" customWidth="1"/>
    <col min="9669" max="9669" width="9.28515625" style="1" customWidth="1"/>
    <col min="9670" max="9670" width="8.7109375" style="1" customWidth="1"/>
    <col min="9671" max="9671" width="6.85546875" style="1" customWidth="1"/>
    <col min="9672" max="9916" width="9.140625" style="1" customWidth="1"/>
    <col min="9917" max="9917" width="3.7109375" style="1"/>
    <col min="9918" max="9918" width="4.5703125" style="1" customWidth="1"/>
    <col min="9919" max="9919" width="5.85546875" style="1" customWidth="1"/>
    <col min="9920" max="9920" width="36" style="1" customWidth="1"/>
    <col min="9921" max="9921" width="9.7109375" style="1" customWidth="1"/>
    <col min="9922" max="9922" width="11.85546875" style="1" customWidth="1"/>
    <col min="9923" max="9923" width="9" style="1" customWidth="1"/>
    <col min="9924" max="9924" width="9.7109375" style="1" customWidth="1"/>
    <col min="9925" max="9925" width="9.28515625" style="1" customWidth="1"/>
    <col min="9926" max="9926" width="8.7109375" style="1" customWidth="1"/>
    <col min="9927" max="9927" width="6.85546875" style="1" customWidth="1"/>
    <col min="9928" max="10172" width="9.140625" style="1" customWidth="1"/>
    <col min="10173" max="10173" width="3.7109375" style="1"/>
    <col min="10174" max="10174" width="4.5703125" style="1" customWidth="1"/>
    <col min="10175" max="10175" width="5.85546875" style="1" customWidth="1"/>
    <col min="10176" max="10176" width="36" style="1" customWidth="1"/>
    <col min="10177" max="10177" width="9.7109375" style="1" customWidth="1"/>
    <col min="10178" max="10178" width="11.85546875" style="1" customWidth="1"/>
    <col min="10179" max="10179" width="9" style="1" customWidth="1"/>
    <col min="10180" max="10180" width="9.7109375" style="1" customWidth="1"/>
    <col min="10181" max="10181" width="9.28515625" style="1" customWidth="1"/>
    <col min="10182" max="10182" width="8.7109375" style="1" customWidth="1"/>
    <col min="10183" max="10183" width="6.85546875" style="1" customWidth="1"/>
    <col min="10184" max="10428" width="9.140625" style="1" customWidth="1"/>
    <col min="10429" max="10429" width="3.7109375" style="1"/>
    <col min="10430" max="10430" width="4.5703125" style="1" customWidth="1"/>
    <col min="10431" max="10431" width="5.85546875" style="1" customWidth="1"/>
    <col min="10432" max="10432" width="36" style="1" customWidth="1"/>
    <col min="10433" max="10433" width="9.7109375" style="1" customWidth="1"/>
    <col min="10434" max="10434" width="11.85546875" style="1" customWidth="1"/>
    <col min="10435" max="10435" width="9" style="1" customWidth="1"/>
    <col min="10436" max="10436" width="9.7109375" style="1" customWidth="1"/>
    <col min="10437" max="10437" width="9.28515625" style="1" customWidth="1"/>
    <col min="10438" max="10438" width="8.7109375" style="1" customWidth="1"/>
    <col min="10439" max="10439" width="6.85546875" style="1" customWidth="1"/>
    <col min="10440" max="10684" width="9.140625" style="1" customWidth="1"/>
    <col min="10685" max="10685" width="3.7109375" style="1"/>
    <col min="10686" max="10686" width="4.5703125" style="1" customWidth="1"/>
    <col min="10687" max="10687" width="5.85546875" style="1" customWidth="1"/>
    <col min="10688" max="10688" width="36" style="1" customWidth="1"/>
    <col min="10689" max="10689" width="9.7109375" style="1" customWidth="1"/>
    <col min="10690" max="10690" width="11.85546875" style="1" customWidth="1"/>
    <col min="10691" max="10691" width="9" style="1" customWidth="1"/>
    <col min="10692" max="10692" width="9.7109375" style="1" customWidth="1"/>
    <col min="10693" max="10693" width="9.28515625" style="1" customWidth="1"/>
    <col min="10694" max="10694" width="8.7109375" style="1" customWidth="1"/>
    <col min="10695" max="10695" width="6.85546875" style="1" customWidth="1"/>
    <col min="10696" max="10940" width="9.140625" style="1" customWidth="1"/>
    <col min="10941" max="10941" width="3.7109375" style="1"/>
    <col min="10942" max="10942" width="4.5703125" style="1" customWidth="1"/>
    <col min="10943" max="10943" width="5.85546875" style="1" customWidth="1"/>
    <col min="10944" max="10944" width="36" style="1" customWidth="1"/>
    <col min="10945" max="10945" width="9.7109375" style="1" customWidth="1"/>
    <col min="10946" max="10946" width="11.85546875" style="1" customWidth="1"/>
    <col min="10947" max="10947" width="9" style="1" customWidth="1"/>
    <col min="10948" max="10948" width="9.7109375" style="1" customWidth="1"/>
    <col min="10949" max="10949" width="9.28515625" style="1" customWidth="1"/>
    <col min="10950" max="10950" width="8.7109375" style="1" customWidth="1"/>
    <col min="10951" max="10951" width="6.85546875" style="1" customWidth="1"/>
    <col min="10952" max="11196" width="9.140625" style="1" customWidth="1"/>
    <col min="11197" max="11197" width="3.7109375" style="1"/>
    <col min="11198" max="11198" width="4.5703125" style="1" customWidth="1"/>
    <col min="11199" max="11199" width="5.85546875" style="1" customWidth="1"/>
    <col min="11200" max="11200" width="36" style="1" customWidth="1"/>
    <col min="11201" max="11201" width="9.7109375" style="1" customWidth="1"/>
    <col min="11202" max="11202" width="11.85546875" style="1" customWidth="1"/>
    <col min="11203" max="11203" width="9" style="1" customWidth="1"/>
    <col min="11204" max="11204" width="9.7109375" style="1" customWidth="1"/>
    <col min="11205" max="11205" width="9.28515625" style="1" customWidth="1"/>
    <col min="11206" max="11206" width="8.7109375" style="1" customWidth="1"/>
    <col min="11207" max="11207" width="6.85546875" style="1" customWidth="1"/>
    <col min="11208" max="11452" width="9.140625" style="1" customWidth="1"/>
    <col min="11453" max="11453" width="3.7109375" style="1"/>
    <col min="11454" max="11454" width="4.5703125" style="1" customWidth="1"/>
    <col min="11455" max="11455" width="5.85546875" style="1" customWidth="1"/>
    <col min="11456" max="11456" width="36" style="1" customWidth="1"/>
    <col min="11457" max="11457" width="9.7109375" style="1" customWidth="1"/>
    <col min="11458" max="11458" width="11.85546875" style="1" customWidth="1"/>
    <col min="11459" max="11459" width="9" style="1" customWidth="1"/>
    <col min="11460" max="11460" width="9.7109375" style="1" customWidth="1"/>
    <col min="11461" max="11461" width="9.28515625" style="1" customWidth="1"/>
    <col min="11462" max="11462" width="8.7109375" style="1" customWidth="1"/>
    <col min="11463" max="11463" width="6.85546875" style="1" customWidth="1"/>
    <col min="11464" max="11708" width="9.140625" style="1" customWidth="1"/>
    <col min="11709" max="11709" width="3.7109375" style="1"/>
    <col min="11710" max="11710" width="4.5703125" style="1" customWidth="1"/>
    <col min="11711" max="11711" width="5.85546875" style="1" customWidth="1"/>
    <col min="11712" max="11712" width="36" style="1" customWidth="1"/>
    <col min="11713" max="11713" width="9.7109375" style="1" customWidth="1"/>
    <col min="11714" max="11714" width="11.85546875" style="1" customWidth="1"/>
    <col min="11715" max="11715" width="9" style="1" customWidth="1"/>
    <col min="11716" max="11716" width="9.7109375" style="1" customWidth="1"/>
    <col min="11717" max="11717" width="9.28515625" style="1" customWidth="1"/>
    <col min="11718" max="11718" width="8.7109375" style="1" customWidth="1"/>
    <col min="11719" max="11719" width="6.85546875" style="1" customWidth="1"/>
    <col min="11720" max="11964" width="9.140625" style="1" customWidth="1"/>
    <col min="11965" max="11965" width="3.7109375" style="1"/>
    <col min="11966" max="11966" width="4.5703125" style="1" customWidth="1"/>
    <col min="11967" max="11967" width="5.85546875" style="1" customWidth="1"/>
    <col min="11968" max="11968" width="36" style="1" customWidth="1"/>
    <col min="11969" max="11969" width="9.7109375" style="1" customWidth="1"/>
    <col min="11970" max="11970" width="11.85546875" style="1" customWidth="1"/>
    <col min="11971" max="11971" width="9" style="1" customWidth="1"/>
    <col min="11972" max="11972" width="9.7109375" style="1" customWidth="1"/>
    <col min="11973" max="11973" width="9.28515625" style="1" customWidth="1"/>
    <col min="11974" max="11974" width="8.7109375" style="1" customWidth="1"/>
    <col min="11975" max="11975" width="6.85546875" style="1" customWidth="1"/>
    <col min="11976" max="12220" width="9.140625" style="1" customWidth="1"/>
    <col min="12221" max="12221" width="3.7109375" style="1"/>
    <col min="12222" max="12222" width="4.5703125" style="1" customWidth="1"/>
    <col min="12223" max="12223" width="5.85546875" style="1" customWidth="1"/>
    <col min="12224" max="12224" width="36" style="1" customWidth="1"/>
    <col min="12225" max="12225" width="9.7109375" style="1" customWidth="1"/>
    <col min="12226" max="12226" width="11.85546875" style="1" customWidth="1"/>
    <col min="12227" max="12227" width="9" style="1" customWidth="1"/>
    <col min="12228" max="12228" width="9.7109375" style="1" customWidth="1"/>
    <col min="12229" max="12229" width="9.28515625" style="1" customWidth="1"/>
    <col min="12230" max="12230" width="8.7109375" style="1" customWidth="1"/>
    <col min="12231" max="12231" width="6.85546875" style="1" customWidth="1"/>
    <col min="12232" max="12476" width="9.140625" style="1" customWidth="1"/>
    <col min="12477" max="12477" width="3.7109375" style="1"/>
    <col min="12478" max="12478" width="4.5703125" style="1" customWidth="1"/>
    <col min="12479" max="12479" width="5.85546875" style="1" customWidth="1"/>
    <col min="12480" max="12480" width="36" style="1" customWidth="1"/>
    <col min="12481" max="12481" width="9.7109375" style="1" customWidth="1"/>
    <col min="12482" max="12482" width="11.85546875" style="1" customWidth="1"/>
    <col min="12483" max="12483" width="9" style="1" customWidth="1"/>
    <col min="12484" max="12484" width="9.7109375" style="1" customWidth="1"/>
    <col min="12485" max="12485" width="9.28515625" style="1" customWidth="1"/>
    <col min="12486" max="12486" width="8.7109375" style="1" customWidth="1"/>
    <col min="12487" max="12487" width="6.85546875" style="1" customWidth="1"/>
    <col min="12488" max="12732" width="9.140625" style="1" customWidth="1"/>
    <col min="12733" max="12733" width="3.7109375" style="1"/>
    <col min="12734" max="12734" width="4.5703125" style="1" customWidth="1"/>
    <col min="12735" max="12735" width="5.85546875" style="1" customWidth="1"/>
    <col min="12736" max="12736" width="36" style="1" customWidth="1"/>
    <col min="12737" max="12737" width="9.7109375" style="1" customWidth="1"/>
    <col min="12738" max="12738" width="11.85546875" style="1" customWidth="1"/>
    <col min="12739" max="12739" width="9" style="1" customWidth="1"/>
    <col min="12740" max="12740" width="9.7109375" style="1" customWidth="1"/>
    <col min="12741" max="12741" width="9.28515625" style="1" customWidth="1"/>
    <col min="12742" max="12742" width="8.7109375" style="1" customWidth="1"/>
    <col min="12743" max="12743" width="6.85546875" style="1" customWidth="1"/>
    <col min="12744" max="12988" width="9.140625" style="1" customWidth="1"/>
    <col min="12989" max="12989" width="3.7109375" style="1"/>
    <col min="12990" max="12990" width="4.5703125" style="1" customWidth="1"/>
    <col min="12991" max="12991" width="5.85546875" style="1" customWidth="1"/>
    <col min="12992" max="12992" width="36" style="1" customWidth="1"/>
    <col min="12993" max="12993" width="9.7109375" style="1" customWidth="1"/>
    <col min="12994" max="12994" width="11.85546875" style="1" customWidth="1"/>
    <col min="12995" max="12995" width="9" style="1" customWidth="1"/>
    <col min="12996" max="12996" width="9.7109375" style="1" customWidth="1"/>
    <col min="12997" max="12997" width="9.28515625" style="1" customWidth="1"/>
    <col min="12998" max="12998" width="8.7109375" style="1" customWidth="1"/>
    <col min="12999" max="12999" width="6.85546875" style="1" customWidth="1"/>
    <col min="13000" max="13244" width="9.140625" style="1" customWidth="1"/>
    <col min="13245" max="13245" width="3.7109375" style="1"/>
    <col min="13246" max="13246" width="4.5703125" style="1" customWidth="1"/>
    <col min="13247" max="13247" width="5.85546875" style="1" customWidth="1"/>
    <col min="13248" max="13248" width="36" style="1" customWidth="1"/>
    <col min="13249" max="13249" width="9.7109375" style="1" customWidth="1"/>
    <col min="13250" max="13250" width="11.85546875" style="1" customWidth="1"/>
    <col min="13251" max="13251" width="9" style="1" customWidth="1"/>
    <col min="13252" max="13252" width="9.7109375" style="1" customWidth="1"/>
    <col min="13253" max="13253" width="9.28515625" style="1" customWidth="1"/>
    <col min="13254" max="13254" width="8.7109375" style="1" customWidth="1"/>
    <col min="13255" max="13255" width="6.85546875" style="1" customWidth="1"/>
    <col min="13256" max="13500" width="9.140625" style="1" customWidth="1"/>
    <col min="13501" max="13501" width="3.7109375" style="1"/>
    <col min="13502" max="13502" width="4.5703125" style="1" customWidth="1"/>
    <col min="13503" max="13503" width="5.85546875" style="1" customWidth="1"/>
    <col min="13504" max="13504" width="36" style="1" customWidth="1"/>
    <col min="13505" max="13505" width="9.7109375" style="1" customWidth="1"/>
    <col min="13506" max="13506" width="11.85546875" style="1" customWidth="1"/>
    <col min="13507" max="13507" width="9" style="1" customWidth="1"/>
    <col min="13508" max="13508" width="9.7109375" style="1" customWidth="1"/>
    <col min="13509" max="13509" width="9.28515625" style="1" customWidth="1"/>
    <col min="13510" max="13510" width="8.7109375" style="1" customWidth="1"/>
    <col min="13511" max="13511" width="6.85546875" style="1" customWidth="1"/>
    <col min="13512" max="13756" width="9.140625" style="1" customWidth="1"/>
    <col min="13757" max="13757" width="3.7109375" style="1"/>
    <col min="13758" max="13758" width="4.5703125" style="1" customWidth="1"/>
    <col min="13759" max="13759" width="5.85546875" style="1" customWidth="1"/>
    <col min="13760" max="13760" width="36" style="1" customWidth="1"/>
    <col min="13761" max="13761" width="9.7109375" style="1" customWidth="1"/>
    <col min="13762" max="13762" width="11.85546875" style="1" customWidth="1"/>
    <col min="13763" max="13763" width="9" style="1" customWidth="1"/>
    <col min="13764" max="13764" width="9.7109375" style="1" customWidth="1"/>
    <col min="13765" max="13765" width="9.28515625" style="1" customWidth="1"/>
    <col min="13766" max="13766" width="8.7109375" style="1" customWidth="1"/>
    <col min="13767" max="13767" width="6.85546875" style="1" customWidth="1"/>
    <col min="13768" max="14012" width="9.140625" style="1" customWidth="1"/>
    <col min="14013" max="14013" width="3.7109375" style="1"/>
    <col min="14014" max="14014" width="4.5703125" style="1" customWidth="1"/>
    <col min="14015" max="14015" width="5.85546875" style="1" customWidth="1"/>
    <col min="14016" max="14016" width="36" style="1" customWidth="1"/>
    <col min="14017" max="14017" width="9.7109375" style="1" customWidth="1"/>
    <col min="14018" max="14018" width="11.85546875" style="1" customWidth="1"/>
    <col min="14019" max="14019" width="9" style="1" customWidth="1"/>
    <col min="14020" max="14020" width="9.7109375" style="1" customWidth="1"/>
    <col min="14021" max="14021" width="9.28515625" style="1" customWidth="1"/>
    <col min="14022" max="14022" width="8.7109375" style="1" customWidth="1"/>
    <col min="14023" max="14023" width="6.85546875" style="1" customWidth="1"/>
    <col min="14024" max="14268" width="9.140625" style="1" customWidth="1"/>
    <col min="14269" max="14269" width="3.7109375" style="1"/>
    <col min="14270" max="14270" width="4.5703125" style="1" customWidth="1"/>
    <col min="14271" max="14271" width="5.85546875" style="1" customWidth="1"/>
    <col min="14272" max="14272" width="36" style="1" customWidth="1"/>
    <col min="14273" max="14273" width="9.7109375" style="1" customWidth="1"/>
    <col min="14274" max="14274" width="11.85546875" style="1" customWidth="1"/>
    <col min="14275" max="14275" width="9" style="1" customWidth="1"/>
    <col min="14276" max="14276" width="9.7109375" style="1" customWidth="1"/>
    <col min="14277" max="14277" width="9.28515625" style="1" customWidth="1"/>
    <col min="14278" max="14278" width="8.7109375" style="1" customWidth="1"/>
    <col min="14279" max="14279" width="6.85546875" style="1" customWidth="1"/>
    <col min="14280" max="14524" width="9.140625" style="1" customWidth="1"/>
    <col min="14525" max="14525" width="3.7109375" style="1"/>
    <col min="14526" max="14526" width="4.5703125" style="1" customWidth="1"/>
    <col min="14527" max="14527" width="5.85546875" style="1" customWidth="1"/>
    <col min="14528" max="14528" width="36" style="1" customWidth="1"/>
    <col min="14529" max="14529" width="9.7109375" style="1" customWidth="1"/>
    <col min="14530" max="14530" width="11.85546875" style="1" customWidth="1"/>
    <col min="14531" max="14531" width="9" style="1" customWidth="1"/>
    <col min="14532" max="14532" width="9.7109375" style="1" customWidth="1"/>
    <col min="14533" max="14533" width="9.28515625" style="1" customWidth="1"/>
    <col min="14534" max="14534" width="8.7109375" style="1" customWidth="1"/>
    <col min="14535" max="14535" width="6.85546875" style="1" customWidth="1"/>
    <col min="14536" max="14780" width="9.140625" style="1" customWidth="1"/>
    <col min="14781" max="14781" width="3.7109375" style="1"/>
    <col min="14782" max="14782" width="4.5703125" style="1" customWidth="1"/>
    <col min="14783" max="14783" width="5.85546875" style="1" customWidth="1"/>
    <col min="14784" max="14784" width="36" style="1" customWidth="1"/>
    <col min="14785" max="14785" width="9.7109375" style="1" customWidth="1"/>
    <col min="14786" max="14786" width="11.85546875" style="1" customWidth="1"/>
    <col min="14787" max="14787" width="9" style="1" customWidth="1"/>
    <col min="14788" max="14788" width="9.7109375" style="1" customWidth="1"/>
    <col min="14789" max="14789" width="9.28515625" style="1" customWidth="1"/>
    <col min="14790" max="14790" width="8.7109375" style="1" customWidth="1"/>
    <col min="14791" max="14791" width="6.85546875" style="1" customWidth="1"/>
    <col min="14792" max="15036" width="9.140625" style="1" customWidth="1"/>
    <col min="15037" max="15037" width="3.7109375" style="1"/>
    <col min="15038" max="15038" width="4.5703125" style="1" customWidth="1"/>
    <col min="15039" max="15039" width="5.85546875" style="1" customWidth="1"/>
    <col min="15040" max="15040" width="36" style="1" customWidth="1"/>
    <col min="15041" max="15041" width="9.7109375" style="1" customWidth="1"/>
    <col min="15042" max="15042" width="11.85546875" style="1" customWidth="1"/>
    <col min="15043" max="15043" width="9" style="1" customWidth="1"/>
    <col min="15044" max="15044" width="9.7109375" style="1" customWidth="1"/>
    <col min="15045" max="15045" width="9.28515625" style="1" customWidth="1"/>
    <col min="15046" max="15046" width="8.7109375" style="1" customWidth="1"/>
    <col min="15047" max="15047" width="6.85546875" style="1" customWidth="1"/>
    <col min="15048" max="15292" width="9.140625" style="1" customWidth="1"/>
    <col min="15293" max="15293" width="3.7109375" style="1"/>
    <col min="15294" max="15294" width="4.5703125" style="1" customWidth="1"/>
    <col min="15295" max="15295" width="5.85546875" style="1" customWidth="1"/>
    <col min="15296" max="15296" width="36" style="1" customWidth="1"/>
    <col min="15297" max="15297" width="9.7109375" style="1" customWidth="1"/>
    <col min="15298" max="15298" width="11.85546875" style="1" customWidth="1"/>
    <col min="15299" max="15299" width="9" style="1" customWidth="1"/>
    <col min="15300" max="15300" width="9.7109375" style="1" customWidth="1"/>
    <col min="15301" max="15301" width="9.28515625" style="1" customWidth="1"/>
    <col min="15302" max="15302" width="8.7109375" style="1" customWidth="1"/>
    <col min="15303" max="15303" width="6.85546875" style="1" customWidth="1"/>
    <col min="15304" max="15548" width="9.140625" style="1" customWidth="1"/>
    <col min="15549" max="15549" width="3.7109375" style="1"/>
    <col min="15550" max="15550" width="4.5703125" style="1" customWidth="1"/>
    <col min="15551" max="15551" width="5.85546875" style="1" customWidth="1"/>
    <col min="15552" max="15552" width="36" style="1" customWidth="1"/>
    <col min="15553" max="15553" width="9.7109375" style="1" customWidth="1"/>
    <col min="15554" max="15554" width="11.85546875" style="1" customWidth="1"/>
    <col min="15555" max="15555" width="9" style="1" customWidth="1"/>
    <col min="15556" max="15556" width="9.7109375" style="1" customWidth="1"/>
    <col min="15557" max="15557" width="9.28515625" style="1" customWidth="1"/>
    <col min="15558" max="15558" width="8.7109375" style="1" customWidth="1"/>
    <col min="15559" max="15559" width="6.85546875" style="1" customWidth="1"/>
    <col min="15560" max="15804" width="9.140625" style="1" customWidth="1"/>
    <col min="15805" max="15805" width="3.7109375" style="1"/>
    <col min="15806" max="15806" width="4.5703125" style="1" customWidth="1"/>
    <col min="15807" max="15807" width="5.85546875" style="1" customWidth="1"/>
    <col min="15808" max="15808" width="36" style="1" customWidth="1"/>
    <col min="15809" max="15809" width="9.7109375" style="1" customWidth="1"/>
    <col min="15810" max="15810" width="11.85546875" style="1" customWidth="1"/>
    <col min="15811" max="15811" width="9" style="1" customWidth="1"/>
    <col min="15812" max="15812" width="9.7109375" style="1" customWidth="1"/>
    <col min="15813" max="15813" width="9.28515625" style="1" customWidth="1"/>
    <col min="15814" max="15814" width="8.7109375" style="1" customWidth="1"/>
    <col min="15815" max="15815" width="6.85546875" style="1" customWidth="1"/>
    <col min="15816" max="16060" width="9.140625" style="1" customWidth="1"/>
    <col min="16061" max="16061" width="3.7109375" style="1"/>
    <col min="16062" max="16062" width="4.5703125" style="1" customWidth="1"/>
    <col min="16063" max="16063" width="5.85546875" style="1" customWidth="1"/>
    <col min="16064" max="16064" width="36" style="1" customWidth="1"/>
    <col min="16065" max="16065" width="9.7109375" style="1" customWidth="1"/>
    <col min="16066" max="16066" width="11.85546875" style="1" customWidth="1"/>
    <col min="16067" max="16067" width="9" style="1" customWidth="1"/>
    <col min="16068" max="16068" width="9.7109375" style="1" customWidth="1"/>
    <col min="16069" max="16069" width="9.28515625" style="1" customWidth="1"/>
    <col min="16070" max="16070" width="8.7109375" style="1" customWidth="1"/>
    <col min="16071" max="16071" width="6.85546875" style="1" customWidth="1"/>
    <col min="16072" max="16316" width="9.140625" style="1" customWidth="1"/>
    <col min="16317" max="16384" width="3.7109375" style="1"/>
  </cols>
  <sheetData>
    <row r="1" spans="1:9" x14ac:dyDescent="0.2">
      <c r="C1" s="4"/>
      <c r="G1" s="208"/>
      <c r="H1" s="208"/>
      <c r="I1" s="208"/>
    </row>
    <row r="2" spans="1:9" x14ac:dyDescent="0.2">
      <c r="A2" s="214" t="s">
        <v>17</v>
      </c>
      <c r="B2" s="214"/>
      <c r="C2" s="214"/>
      <c r="D2" s="214"/>
      <c r="E2" s="214"/>
      <c r="F2" s="214"/>
      <c r="G2" s="214"/>
      <c r="H2" s="214"/>
      <c r="I2" s="214"/>
    </row>
    <row r="3" spans="1:9" x14ac:dyDescent="0.2">
      <c r="A3" s="2"/>
      <c r="B3" s="2"/>
      <c r="C3" s="2"/>
      <c r="D3" s="2"/>
      <c r="E3" s="2"/>
      <c r="F3" s="2"/>
      <c r="G3" s="2"/>
      <c r="H3" s="2"/>
      <c r="I3" s="2"/>
    </row>
    <row r="4" spans="1:9" x14ac:dyDescent="0.2">
      <c r="A4" s="2"/>
      <c r="B4" s="2"/>
      <c r="C4" s="215" t="s">
        <v>18</v>
      </c>
      <c r="D4" s="215"/>
      <c r="E4" s="215"/>
      <c r="F4" s="215"/>
      <c r="G4" s="215"/>
      <c r="H4" s="215"/>
      <c r="I4" s="215"/>
    </row>
    <row r="5" spans="1:9" ht="11.25" customHeight="1" x14ac:dyDescent="0.2">
      <c r="A5" s="90"/>
      <c r="B5" s="90"/>
      <c r="C5" s="217" t="s">
        <v>53</v>
      </c>
      <c r="D5" s="217"/>
      <c r="E5" s="217"/>
      <c r="F5" s="217"/>
      <c r="G5" s="217"/>
      <c r="H5" s="217"/>
      <c r="I5" s="217"/>
    </row>
    <row r="6" spans="1:9" x14ac:dyDescent="0.2">
      <c r="A6" s="212" t="s">
        <v>19</v>
      </c>
      <c r="B6" s="212"/>
      <c r="C6" s="212"/>
      <c r="D6" s="216" t="str">
        <f>'Kopt a'!B13</f>
        <v>Daudzdzīvokļu dzīvojamā ēka</v>
      </c>
      <c r="E6" s="216"/>
      <c r="F6" s="216"/>
      <c r="G6" s="216"/>
      <c r="H6" s="216"/>
      <c r="I6" s="216"/>
    </row>
    <row r="7" spans="1:9" x14ac:dyDescent="0.2">
      <c r="A7" s="212" t="s">
        <v>6</v>
      </c>
      <c r="B7" s="212"/>
      <c r="C7" s="212"/>
      <c r="D7" s="213" t="str">
        <f>'Kopt a'!B14</f>
        <v>Dzīvojamās ēkas fasādes vienkāršotā atjaunošana</v>
      </c>
      <c r="E7" s="213"/>
      <c r="F7" s="213"/>
      <c r="G7" s="213"/>
      <c r="H7" s="213"/>
      <c r="I7" s="213"/>
    </row>
    <row r="8" spans="1:9" x14ac:dyDescent="0.2">
      <c r="A8" s="222" t="s">
        <v>20</v>
      </c>
      <c r="B8" s="222"/>
      <c r="C8" s="222"/>
      <c r="D8" s="213" t="str">
        <f>'Kopt a'!B15</f>
        <v>Vānes iela 9, Liepāja</v>
      </c>
      <c r="E8" s="213"/>
      <c r="F8" s="213"/>
      <c r="G8" s="213"/>
      <c r="H8" s="213"/>
      <c r="I8" s="213"/>
    </row>
    <row r="9" spans="1:9" x14ac:dyDescent="0.2">
      <c r="A9" s="222" t="s">
        <v>21</v>
      </c>
      <c r="B9" s="222"/>
      <c r="C9" s="222"/>
      <c r="D9" s="213" t="str">
        <f>'Kopt a'!B16</f>
        <v>WS-69-17</v>
      </c>
      <c r="E9" s="213"/>
      <c r="F9" s="213"/>
      <c r="G9" s="213"/>
      <c r="H9" s="213"/>
      <c r="I9" s="213"/>
    </row>
    <row r="10" spans="1:9" x14ac:dyDescent="0.2">
      <c r="C10" s="4" t="s">
        <v>22</v>
      </c>
      <c r="D10" s="223">
        <f>E30</f>
        <v>0</v>
      </c>
      <c r="E10" s="223"/>
      <c r="F10" s="83"/>
      <c r="G10" s="83"/>
      <c r="H10" s="83"/>
      <c r="I10" s="83"/>
    </row>
    <row r="11" spans="1:9" x14ac:dyDescent="0.2">
      <c r="C11" s="4" t="s">
        <v>23</v>
      </c>
      <c r="D11" s="223">
        <f>I26</f>
        <v>0</v>
      </c>
      <c r="E11" s="223"/>
      <c r="F11" s="83"/>
      <c r="G11" s="83"/>
      <c r="H11" s="83"/>
      <c r="I11" s="83"/>
    </row>
    <row r="12" spans="1:9" ht="12" thickBot="1" x14ac:dyDescent="0.25">
      <c r="F12" s="18"/>
      <c r="G12" s="18"/>
      <c r="H12" s="18"/>
      <c r="I12" s="18"/>
    </row>
    <row r="13" spans="1:9" x14ac:dyDescent="0.2">
      <c r="A13" s="226" t="s">
        <v>24</v>
      </c>
      <c r="B13" s="228" t="s">
        <v>25</v>
      </c>
      <c r="C13" s="230" t="s">
        <v>26</v>
      </c>
      <c r="D13" s="231"/>
      <c r="E13" s="234" t="s">
        <v>27</v>
      </c>
      <c r="F13" s="218" t="s">
        <v>28</v>
      </c>
      <c r="G13" s="219"/>
      <c r="H13" s="219"/>
      <c r="I13" s="220" t="s">
        <v>29</v>
      </c>
    </row>
    <row r="14" spans="1:9" ht="23.25" thickBot="1" x14ac:dyDescent="0.25">
      <c r="A14" s="227"/>
      <c r="B14" s="229"/>
      <c r="C14" s="232"/>
      <c r="D14" s="233"/>
      <c r="E14" s="235"/>
      <c r="F14" s="19" t="s">
        <v>30</v>
      </c>
      <c r="G14" s="20" t="s">
        <v>31</v>
      </c>
      <c r="H14" s="20" t="s">
        <v>32</v>
      </c>
      <c r="I14" s="221"/>
    </row>
    <row r="15" spans="1:9" x14ac:dyDescent="0.2">
      <c r="A15" s="78">
        <f>IF(E15=0,0,IF(COUNTBLANK(E15)=1,0,COUNTA($E$15:E15)))</f>
        <v>0</v>
      </c>
      <c r="B15" s="24">
        <f>IF(A15=0,0,CONCATENATE("Lt-",A15))</f>
        <v>0</v>
      </c>
      <c r="C15" s="236" t="str">
        <f>'1a'!C2:I2</f>
        <v>Ārsienu siltināšanas darbi</v>
      </c>
      <c r="D15" s="237"/>
      <c r="E15" s="60">
        <f>'1a'!P78</f>
        <v>0</v>
      </c>
      <c r="F15" s="55">
        <f>'1a'!M78</f>
        <v>0</v>
      </c>
      <c r="G15" s="56">
        <f>'1a'!N78</f>
        <v>0</v>
      </c>
      <c r="H15" s="56">
        <f>'1a'!O78</f>
        <v>0</v>
      </c>
      <c r="I15" s="57">
        <f>'1a'!L78</f>
        <v>0</v>
      </c>
    </row>
    <row r="16" spans="1:9" x14ac:dyDescent="0.2">
      <c r="A16" s="79">
        <f>IF(E16=0,0,IF(COUNTBLANK(E16)=1,0,COUNTA($E$15:E16)))</f>
        <v>0</v>
      </c>
      <c r="B16" s="25">
        <f>IF(A16=0,0,CONCATENATE("Lt-",A16))</f>
        <v>0</v>
      </c>
      <c r="C16" s="224" t="str">
        <f>'2a'!C2:I2</f>
        <v>Logu nomaiņa</v>
      </c>
      <c r="D16" s="225"/>
      <c r="E16" s="61">
        <f>'2a'!P68</f>
        <v>0</v>
      </c>
      <c r="F16" s="46">
        <f>'2a'!M68</f>
        <v>0</v>
      </c>
      <c r="G16" s="58">
        <f>'2a'!N68</f>
        <v>0</v>
      </c>
      <c r="H16" s="58">
        <f>'2a'!O68</f>
        <v>0</v>
      </c>
      <c r="I16" s="59">
        <f>'2a'!L68</f>
        <v>0</v>
      </c>
    </row>
    <row r="17" spans="1:9" x14ac:dyDescent="0.2">
      <c r="A17" s="79">
        <f>IF(E17=0,0,IF(COUNTBLANK(E17)=1,0,COUNTA($E$15:E17)))</f>
        <v>0</v>
      </c>
      <c r="B17" s="25">
        <f t="shared" ref="B17:B25" si="0">IF(A17=0,0,CONCATENATE("Lt-",A17))</f>
        <v>0</v>
      </c>
      <c r="C17" s="224" t="str">
        <f>'3a'!C2:I2</f>
        <v>Cokola siltināšanas darbi</v>
      </c>
      <c r="D17" s="225"/>
      <c r="E17" s="62">
        <f>'3a'!P56</f>
        <v>0</v>
      </c>
      <c r="F17" s="46">
        <f>'3a'!M56</f>
        <v>0</v>
      </c>
      <c r="G17" s="58">
        <f>'3a'!N56</f>
        <v>0</v>
      </c>
      <c r="H17" s="58">
        <f>'3a'!O56</f>
        <v>0</v>
      </c>
      <c r="I17" s="59">
        <f>'3a'!L56</f>
        <v>0</v>
      </c>
    </row>
    <row r="18" spans="1:9" ht="11.25" customHeight="1" x14ac:dyDescent="0.2">
      <c r="A18" s="79">
        <f>IF(E18=0,0,IF(COUNTBLANK(E18)=1,0,COUNTA($E$15:E18)))</f>
        <v>0</v>
      </c>
      <c r="B18" s="25">
        <f t="shared" si="0"/>
        <v>0</v>
      </c>
      <c r="C18" s="224" t="str">
        <f>'4a'!C2:I2</f>
        <v>Pagraba pārseguma siltināšanas darbi</v>
      </c>
      <c r="D18" s="225"/>
      <c r="E18" s="62">
        <f>'4a'!P18</f>
        <v>0</v>
      </c>
      <c r="F18" s="46">
        <f>'4a'!M18</f>
        <v>0</v>
      </c>
      <c r="G18" s="58">
        <f>'4a'!N18</f>
        <v>0</v>
      </c>
      <c r="H18" s="58">
        <f>'4a'!O18</f>
        <v>0</v>
      </c>
      <c r="I18" s="59">
        <f>'4a'!L18</f>
        <v>0</v>
      </c>
    </row>
    <row r="19" spans="1:9" x14ac:dyDescent="0.2">
      <c r="A19" s="79">
        <f>IF(E19=0,0,IF(COUNTBLANK(E19)=1,0,COUNTA($E$15:E19)))</f>
        <v>0</v>
      </c>
      <c r="B19" s="25">
        <f t="shared" si="0"/>
        <v>0</v>
      </c>
      <c r="C19" s="224" t="str">
        <f>'5a'!C2:I2</f>
        <v>Ieejas mezglu rekonstrukcijas darbi</v>
      </c>
      <c r="D19" s="225"/>
      <c r="E19" s="62">
        <f>'5a'!P51</f>
        <v>0</v>
      </c>
      <c r="F19" s="46">
        <f>'5a'!M51</f>
        <v>0</v>
      </c>
      <c r="G19" s="58">
        <f>'5a'!N51</f>
        <v>0</v>
      </c>
      <c r="H19" s="58">
        <f>'5a'!O51</f>
        <v>0</v>
      </c>
      <c r="I19" s="59">
        <f>'5a'!L51</f>
        <v>0</v>
      </c>
    </row>
    <row r="20" spans="1:9" x14ac:dyDescent="0.2">
      <c r="A20" s="79">
        <f>IF(E20=0,0,IF(COUNTBLANK(E20)=1,0,COUNTA($E$15:E20)))</f>
        <v>0</v>
      </c>
      <c r="B20" s="25">
        <f t="shared" si="0"/>
        <v>0</v>
      </c>
      <c r="C20" s="224" t="str">
        <f>'6a'!C2:I2</f>
        <v>Bēniņu siltināšanas darbi</v>
      </c>
      <c r="D20" s="225"/>
      <c r="E20" s="62">
        <f>'6a'!P30</f>
        <v>0</v>
      </c>
      <c r="F20" s="46">
        <f>'6a'!M30</f>
        <v>0</v>
      </c>
      <c r="G20" s="58">
        <f>'6a'!N30</f>
        <v>0</v>
      </c>
      <c r="H20" s="58">
        <f>'6a'!O30</f>
        <v>0</v>
      </c>
      <c r="I20" s="59">
        <f>'6a'!L30</f>
        <v>0</v>
      </c>
    </row>
    <row r="21" spans="1:9" x14ac:dyDescent="0.2">
      <c r="A21" s="79">
        <f>IF(E21=0,0,IF(COUNTBLANK(E21)=1,0,COUNTA($E$15:E21)))</f>
        <v>0</v>
      </c>
      <c r="B21" s="25">
        <f t="shared" si="0"/>
        <v>0</v>
      </c>
      <c r="C21" s="224" t="str">
        <f>'7a'!C2:I2</f>
        <v>Jumta rekonstrukcijas darbi</v>
      </c>
      <c r="D21" s="225"/>
      <c r="E21" s="62">
        <f>'7a'!P123</f>
        <v>0</v>
      </c>
      <c r="F21" s="46">
        <f>'7a'!M123</f>
        <v>0</v>
      </c>
      <c r="G21" s="58">
        <f>'7a'!N123</f>
        <v>0</v>
      </c>
      <c r="H21" s="58">
        <f>'7a'!O123</f>
        <v>0</v>
      </c>
      <c r="I21" s="59">
        <f>'7a'!L123</f>
        <v>0</v>
      </c>
    </row>
    <row r="22" spans="1:9" x14ac:dyDescent="0.2">
      <c r="A22" s="79">
        <f>IF(E22=0,0,IF(COUNTBLANK(E22)=1,0,COUNTA($E$15:E22)))</f>
        <v>0</v>
      </c>
      <c r="B22" s="25">
        <f t="shared" si="0"/>
        <v>0</v>
      </c>
      <c r="C22" s="224" t="str">
        <f>'8a'!C2:I2</f>
        <v>Ēkas apkure, iekšējie tīkli</v>
      </c>
      <c r="D22" s="225"/>
      <c r="E22" s="62">
        <f>'8a'!P118</f>
        <v>0</v>
      </c>
      <c r="F22" s="46">
        <f>'8a'!M118</f>
        <v>0</v>
      </c>
      <c r="G22" s="58">
        <f>'8a'!N118</f>
        <v>0</v>
      </c>
      <c r="H22" s="58">
        <f>'8a'!O118</f>
        <v>0</v>
      </c>
      <c r="I22" s="59">
        <f>'8a'!L118</f>
        <v>0</v>
      </c>
    </row>
    <row r="23" spans="1:9" x14ac:dyDescent="0.2">
      <c r="A23" s="79">
        <f>IF(E23=0,0,IF(COUNTBLANK(E23)=1,0,COUNTA($E$15:E23)))</f>
        <v>0</v>
      </c>
      <c r="B23" s="25">
        <f t="shared" si="0"/>
        <v>0</v>
      </c>
      <c r="C23" s="224" t="str">
        <f>'9a'!C2:I2</f>
        <v>Ūdensapgāde iekšējie tīkli</v>
      </c>
      <c r="D23" s="225"/>
      <c r="E23" s="62">
        <f>'9a'!P111</f>
        <v>0</v>
      </c>
      <c r="F23" s="46">
        <f>'9a'!M111</f>
        <v>0</v>
      </c>
      <c r="G23" s="58">
        <f>'9a'!N111</f>
        <v>0</v>
      </c>
      <c r="H23" s="58">
        <f>'9a'!O111</f>
        <v>0</v>
      </c>
      <c r="I23" s="59">
        <f>'9a'!L111</f>
        <v>0</v>
      </c>
    </row>
    <row r="24" spans="1:9" x14ac:dyDescent="0.2">
      <c r="A24" s="79">
        <f>IF(E24=0,0,IF(COUNTBLANK(E24)=1,0,COUNTA($E$15:E24)))</f>
        <v>0</v>
      </c>
      <c r="B24" s="25">
        <f t="shared" si="0"/>
        <v>0</v>
      </c>
      <c r="C24" s="224" t="str">
        <f>'10a'!C2:I2</f>
        <v>Gāzes apgāde</v>
      </c>
      <c r="D24" s="225"/>
      <c r="E24" s="62">
        <f>'10a'!P42</f>
        <v>0</v>
      </c>
      <c r="F24" s="46">
        <f>'10a'!M42</f>
        <v>0</v>
      </c>
      <c r="G24" s="58">
        <f>'10a'!N42</f>
        <v>0</v>
      </c>
      <c r="H24" s="58">
        <f>'10a'!O42</f>
        <v>0</v>
      </c>
      <c r="I24" s="59">
        <f>'10a'!L42</f>
        <v>0</v>
      </c>
    </row>
    <row r="25" spans="1:9" ht="11.25" customHeight="1" thickBot="1" x14ac:dyDescent="0.25">
      <c r="A25" s="79">
        <f>IF(E25=0,0,IF(COUNTBLANK(E25)=1,0,COUNTA($E$15:E25)))</f>
        <v>0</v>
      </c>
      <c r="B25" s="25">
        <f t="shared" si="0"/>
        <v>0</v>
      </c>
      <c r="C25" s="224" t="str">
        <f>'11a'!C2:I2</f>
        <v>Zibensaizsardzība</v>
      </c>
      <c r="D25" s="225"/>
      <c r="E25" s="62">
        <f>'11a'!P45</f>
        <v>0</v>
      </c>
      <c r="F25" s="46">
        <f>'11a'!M45</f>
        <v>0</v>
      </c>
      <c r="G25" s="58">
        <f>'11a'!N45</f>
        <v>0</v>
      </c>
      <c r="H25" s="58">
        <f>'11a'!O45</f>
        <v>0</v>
      </c>
      <c r="I25" s="59">
        <f>'11a'!L45</f>
        <v>0</v>
      </c>
    </row>
    <row r="26" spans="1:9" ht="12" thickBot="1" x14ac:dyDescent="0.25">
      <c r="A26" s="238" t="s">
        <v>33</v>
      </c>
      <c r="B26" s="239"/>
      <c r="C26" s="239"/>
      <c r="D26" s="239"/>
      <c r="E26" s="41">
        <f>SUM(E15:E25)</f>
        <v>0</v>
      </c>
      <c r="F26" s="40">
        <f>SUM(F15:F25)</f>
        <v>0</v>
      </c>
      <c r="G26" s="40">
        <f>SUM(G15:G25)</f>
        <v>0</v>
      </c>
      <c r="H26" s="40">
        <f>SUM(H15:H25)</f>
        <v>0</v>
      </c>
      <c r="I26" s="41">
        <f>SUM(I15:I25)</f>
        <v>0</v>
      </c>
    </row>
    <row r="27" spans="1:9" x14ac:dyDescent="0.2">
      <c r="A27" s="240" t="s">
        <v>34</v>
      </c>
      <c r="B27" s="241"/>
      <c r="C27" s="242"/>
      <c r="D27" s="75"/>
      <c r="E27" s="42">
        <f>ROUND(E26*$D27,2)</f>
        <v>0</v>
      </c>
      <c r="F27" s="43"/>
      <c r="G27" s="43"/>
      <c r="H27" s="43"/>
      <c r="I27" s="43"/>
    </row>
    <row r="28" spans="1:9" x14ac:dyDescent="0.2">
      <c r="A28" s="243" t="s">
        <v>35</v>
      </c>
      <c r="B28" s="244"/>
      <c r="C28" s="245"/>
      <c r="D28" s="76"/>
      <c r="E28" s="44">
        <f>ROUND(E27*$D28,2)</f>
        <v>0</v>
      </c>
      <c r="F28" s="43"/>
      <c r="G28" s="43"/>
      <c r="H28" s="43"/>
      <c r="I28" s="43"/>
    </row>
    <row r="29" spans="1:9" x14ac:dyDescent="0.2">
      <c r="A29" s="246" t="s">
        <v>36</v>
      </c>
      <c r="B29" s="247"/>
      <c r="C29" s="248"/>
      <c r="D29" s="77"/>
      <c r="E29" s="44">
        <f>ROUND(E26*$D29,2)</f>
        <v>0</v>
      </c>
      <c r="F29" s="43"/>
      <c r="G29" s="43"/>
      <c r="H29" s="43"/>
      <c r="I29" s="43"/>
    </row>
    <row r="30" spans="1:9" ht="12" thickBot="1" x14ac:dyDescent="0.25">
      <c r="A30" s="249" t="s">
        <v>37</v>
      </c>
      <c r="B30" s="250"/>
      <c r="C30" s="251"/>
      <c r="D30" s="22"/>
      <c r="E30" s="45">
        <f>SUM(E26:E29)-E28</f>
        <v>0</v>
      </c>
      <c r="F30" s="43"/>
      <c r="G30" s="43"/>
      <c r="H30" s="43"/>
      <c r="I30" s="43"/>
    </row>
    <row r="31" spans="1:9" ht="12" thickBot="1" x14ac:dyDescent="0.25">
      <c r="C31" s="98" t="s">
        <v>61</v>
      </c>
      <c r="D31" s="51">
        <v>0.02</v>
      </c>
      <c r="G31" s="21"/>
    </row>
    <row r="32" spans="1:9" ht="12" thickBot="1" x14ac:dyDescent="0.25">
      <c r="C32" s="98" t="s">
        <v>62</v>
      </c>
      <c r="D32" s="17"/>
      <c r="E32" s="17"/>
      <c r="F32" s="23"/>
      <c r="G32" s="23"/>
      <c r="H32" s="23"/>
      <c r="I32" s="23"/>
    </row>
    <row r="35" spans="1:8" x14ac:dyDescent="0.2">
      <c r="A35" s="1" t="s">
        <v>14</v>
      </c>
      <c r="B35" s="17"/>
      <c r="C35" s="211"/>
      <c r="D35" s="211"/>
      <c r="E35" s="211"/>
      <c r="F35" s="211"/>
      <c r="G35" s="211"/>
      <c r="H35" s="211"/>
    </row>
    <row r="36" spans="1:8" x14ac:dyDescent="0.2">
      <c r="A36" s="17"/>
      <c r="B36" s="17"/>
      <c r="C36" s="206" t="s">
        <v>15</v>
      </c>
      <c r="D36" s="206"/>
      <c r="E36" s="206"/>
      <c r="F36" s="206"/>
      <c r="G36" s="206"/>
      <c r="H36" s="206"/>
    </row>
    <row r="37" spans="1:8" x14ac:dyDescent="0.2">
      <c r="A37" s="17"/>
      <c r="B37" s="17"/>
      <c r="C37" s="17"/>
      <c r="D37" s="17"/>
      <c r="E37" s="17"/>
      <c r="F37" s="17"/>
      <c r="G37" s="17"/>
      <c r="H37" s="17"/>
    </row>
    <row r="38" spans="1:8" x14ac:dyDescent="0.2">
      <c r="A38" s="91" t="str">
        <f>'Kopt a'!A36</f>
        <v>Tāme sastādīta 20__. gada __. _________</v>
      </c>
      <c r="B38" s="92"/>
      <c r="C38" s="92"/>
      <c r="D38" s="92"/>
      <c r="F38" s="17"/>
      <c r="G38" s="17"/>
      <c r="H38" s="17"/>
    </row>
    <row r="39" spans="1:8" x14ac:dyDescent="0.2">
      <c r="A39" s="17"/>
      <c r="B39" s="17"/>
      <c r="C39" s="17"/>
      <c r="D39" s="17"/>
      <c r="E39" s="17"/>
      <c r="F39" s="17"/>
      <c r="G39" s="17"/>
      <c r="H39" s="17"/>
    </row>
    <row r="40" spans="1:8" x14ac:dyDescent="0.2">
      <c r="A40" s="1" t="s">
        <v>38</v>
      </c>
      <c r="B40" s="17"/>
      <c r="C40" s="211"/>
      <c r="D40" s="211"/>
      <c r="E40" s="211"/>
      <c r="F40" s="211"/>
      <c r="G40" s="211"/>
      <c r="H40" s="211"/>
    </row>
    <row r="41" spans="1:8" x14ac:dyDescent="0.2">
      <c r="A41" s="17"/>
      <c r="B41" s="17"/>
      <c r="C41" s="206" t="s">
        <v>15</v>
      </c>
      <c r="D41" s="206"/>
      <c r="E41" s="206"/>
      <c r="F41" s="206"/>
      <c r="G41" s="206"/>
      <c r="H41" s="206"/>
    </row>
    <row r="42" spans="1:8" x14ac:dyDescent="0.2">
      <c r="A42" s="17"/>
      <c r="B42" s="17"/>
      <c r="C42" s="17"/>
      <c r="D42" s="17"/>
      <c r="E42" s="17"/>
      <c r="F42" s="17"/>
      <c r="G42" s="17"/>
      <c r="H42" s="17"/>
    </row>
    <row r="43" spans="1:8" x14ac:dyDescent="0.2">
      <c r="A43" s="91" t="s">
        <v>54</v>
      </c>
      <c r="B43" s="92"/>
      <c r="C43" s="97"/>
      <c r="D43" s="92"/>
      <c r="F43" s="17"/>
      <c r="G43" s="17"/>
      <c r="H43" s="17"/>
    </row>
    <row r="53" spans="5:9" x14ac:dyDescent="0.2">
      <c r="E53" s="21"/>
      <c r="F53" s="21"/>
      <c r="G53" s="21"/>
      <c r="H53" s="21"/>
      <c r="I53" s="21"/>
    </row>
  </sheetData>
  <mergeCells count="40">
    <mergeCell ref="C35:H35"/>
    <mergeCell ref="C36:H36"/>
    <mergeCell ref="C40:H40"/>
    <mergeCell ref="C41:H41"/>
    <mergeCell ref="A26:D26"/>
    <mergeCell ref="A27:C27"/>
    <mergeCell ref="A28:C28"/>
    <mergeCell ref="A29:C29"/>
    <mergeCell ref="A30:C30"/>
    <mergeCell ref="C21:D21"/>
    <mergeCell ref="C22:D22"/>
    <mergeCell ref="C23:D23"/>
    <mergeCell ref="C24:D24"/>
    <mergeCell ref="C25:D25"/>
    <mergeCell ref="C20:D20"/>
    <mergeCell ref="A13:A14"/>
    <mergeCell ref="B13:B14"/>
    <mergeCell ref="C13:D14"/>
    <mergeCell ref="E13:E14"/>
    <mergeCell ref="C15:D15"/>
    <mergeCell ref="C16:D16"/>
    <mergeCell ref="C17:D17"/>
    <mergeCell ref="C18:D18"/>
    <mergeCell ref="C19:D19"/>
    <mergeCell ref="F13:H13"/>
    <mergeCell ref="I13:I14"/>
    <mergeCell ref="A8:C8"/>
    <mergeCell ref="D8:I8"/>
    <mergeCell ref="A9:C9"/>
    <mergeCell ref="D9:I9"/>
    <mergeCell ref="D10:E10"/>
    <mergeCell ref="D11:E11"/>
    <mergeCell ref="A7:C7"/>
    <mergeCell ref="D7:I7"/>
    <mergeCell ref="G1:I1"/>
    <mergeCell ref="A2:I2"/>
    <mergeCell ref="C4:I4"/>
    <mergeCell ref="A6:C6"/>
    <mergeCell ref="D6:I6"/>
    <mergeCell ref="C5:I5"/>
  </mergeCells>
  <conditionalFormatting sqref="E26:I26">
    <cfRule type="cellIs" dxfId="225" priority="19" operator="equal">
      <formula>0</formula>
    </cfRule>
  </conditionalFormatting>
  <conditionalFormatting sqref="D10:E11">
    <cfRule type="cellIs" dxfId="224" priority="18" operator="equal">
      <formula>0</formula>
    </cfRule>
  </conditionalFormatting>
  <conditionalFormatting sqref="E15 C15:D25 E27:E30 I15:I25">
    <cfRule type="cellIs" dxfId="223" priority="16" operator="equal">
      <formula>0</formula>
    </cfRule>
  </conditionalFormatting>
  <conditionalFormatting sqref="D27:D29">
    <cfRule type="cellIs" dxfId="222" priority="14" operator="equal">
      <formula>0</formula>
    </cfRule>
  </conditionalFormatting>
  <conditionalFormatting sqref="C40:H40">
    <cfRule type="cellIs" dxfId="221" priority="11" operator="equal">
      <formula>0</formula>
    </cfRule>
  </conditionalFormatting>
  <conditionalFormatting sqref="C35:H35">
    <cfRule type="cellIs" dxfId="220" priority="10" operator="equal">
      <formula>0</formula>
    </cfRule>
  </conditionalFormatting>
  <conditionalFormatting sqref="E15:E25">
    <cfRule type="cellIs" dxfId="219" priority="8" operator="equal">
      <formula>0</formula>
    </cfRule>
  </conditionalFormatting>
  <conditionalFormatting sqref="F15:I25">
    <cfRule type="cellIs" dxfId="218" priority="7" operator="equal">
      <formula>0</formula>
    </cfRule>
  </conditionalFormatting>
  <conditionalFormatting sqref="D6:I9">
    <cfRule type="cellIs" dxfId="217" priority="6" operator="equal">
      <formula>0</formula>
    </cfRule>
  </conditionalFormatting>
  <conditionalFormatting sqref="C43">
    <cfRule type="cellIs" dxfId="216" priority="4" operator="equal">
      <formula>0</formula>
    </cfRule>
  </conditionalFormatting>
  <conditionalFormatting sqref="B15:B25">
    <cfRule type="cellIs" dxfId="215" priority="3" operator="equal">
      <formula>0</formula>
    </cfRule>
  </conditionalFormatting>
  <conditionalFormatting sqref="A15:A25">
    <cfRule type="cellIs" dxfId="214"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13" operator="containsText" id="{12AB918F-DA10-40D3-98FE-0DAD77BA765F}">
            <xm:f>NOT(ISERROR(SEARCH("Tāme sastādīta ____. gada ___. ______________",A38)))</xm:f>
            <xm:f>"Tāme sastādīta ____. gada ___. ______________"</xm:f>
            <x14:dxf>
              <font>
                <color auto="1"/>
              </font>
              <fill>
                <patternFill>
                  <bgColor rgb="FFC6EFCE"/>
                </patternFill>
              </fill>
            </x14:dxf>
          </x14:cfRule>
          <xm:sqref>A38</xm:sqref>
        </x14:conditionalFormatting>
        <x14:conditionalFormatting xmlns:xm="http://schemas.microsoft.com/office/excel/2006/main">
          <x14:cfRule type="containsText" priority="9" operator="containsText" id="{B0E18B02-73ED-406C-A15F-5DAFFA939ECE}">
            <xm:f>NOT(ISERROR(SEARCH("Sertifikāta Nr. _________________________________",A43)))</xm:f>
            <xm:f>"Sertifikāta Nr. _________________________________"</xm:f>
            <x14:dxf>
              <font>
                <color auto="1"/>
              </font>
              <fill>
                <patternFill>
                  <bgColor rgb="FFC6EFCE"/>
                </patternFill>
              </fill>
            </x14:dxf>
          </x14:cfRule>
          <xm:sqref>A43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59D-F869-4E97-AC33-A47FF5FD00BA}">
  <sheetPr codeName="Sheet3"/>
  <dimension ref="A1:P93"/>
  <sheetViews>
    <sheetView topLeftCell="A67" workbookViewId="0">
      <selection activeCell="C96" sqref="C96"/>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a'!A15</f>
        <v>0</v>
      </c>
      <c r="E1" s="23"/>
      <c r="F1" s="23"/>
      <c r="G1" s="23"/>
      <c r="H1" s="23"/>
      <c r="I1" s="23"/>
      <c r="J1" s="23"/>
      <c r="N1" s="26"/>
      <c r="O1" s="27"/>
      <c r="P1" s="28"/>
    </row>
    <row r="2" spans="1:16" x14ac:dyDescent="0.2">
      <c r="A2" s="29"/>
      <c r="B2" s="29"/>
      <c r="C2" s="252" t="s">
        <v>63</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ht="11.25" customHeight="1"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176</v>
      </c>
      <c r="B9" s="254"/>
      <c r="C9" s="254"/>
      <c r="D9" s="254"/>
      <c r="E9" s="254"/>
      <c r="F9" s="254"/>
      <c r="G9" s="31"/>
      <c r="H9" s="31"/>
      <c r="I9" s="31"/>
      <c r="J9" s="258" t="s">
        <v>40</v>
      </c>
      <c r="K9" s="258"/>
      <c r="L9" s="258"/>
      <c r="M9" s="258"/>
      <c r="N9" s="265">
        <f>P78</f>
        <v>0</v>
      </c>
      <c r="O9" s="265"/>
      <c r="P9" s="31"/>
    </row>
    <row r="10" spans="1:16" x14ac:dyDescent="0.2">
      <c r="A10" s="32"/>
      <c r="B10" s="33"/>
      <c r="C10" s="4"/>
      <c r="D10" s="23"/>
      <c r="E10" s="23"/>
      <c r="F10" s="23"/>
      <c r="G10" s="23"/>
      <c r="H10" s="23"/>
      <c r="I10" s="23"/>
      <c r="J10" s="23"/>
      <c r="K10" s="23"/>
      <c r="L10" s="29"/>
      <c r="M10" s="29"/>
      <c r="O10" s="95"/>
      <c r="P10" s="93" t="str">
        <f>A84</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x14ac:dyDescent="0.2">
      <c r="A14" s="154">
        <v>1</v>
      </c>
      <c r="B14" s="155" t="s">
        <v>177</v>
      </c>
      <c r="C14" s="156" t="s">
        <v>178</v>
      </c>
      <c r="D14" s="157" t="s">
        <v>168</v>
      </c>
      <c r="E14" s="158">
        <v>70</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154" t="s">
        <v>227</v>
      </c>
      <c r="B15" s="159"/>
      <c r="C15" s="160" t="s">
        <v>179</v>
      </c>
      <c r="D15" s="154" t="s">
        <v>150</v>
      </c>
      <c r="E15" s="161">
        <v>20</v>
      </c>
      <c r="F15" s="71"/>
      <c r="G15" s="68"/>
      <c r="H15" s="48">
        <f t="shared" ref="H15:H77" si="0">ROUND(F15*G15,2)</f>
        <v>0</v>
      </c>
      <c r="I15" s="68"/>
      <c r="J15" s="68"/>
      <c r="K15" s="49">
        <f t="shared" ref="K15:K77" si="1">SUM(H15:J15)</f>
        <v>0</v>
      </c>
      <c r="L15" s="50">
        <f t="shared" ref="L15:L77" si="2">ROUND(E15*F15,2)</f>
        <v>0</v>
      </c>
      <c r="M15" s="48">
        <f t="shared" ref="M15:M77" si="3">ROUND(H15*E15,2)</f>
        <v>0</v>
      </c>
      <c r="N15" s="48">
        <f t="shared" ref="N15:N77" si="4">ROUND(I15*E15,2)</f>
        <v>0</v>
      </c>
      <c r="O15" s="48">
        <f t="shared" ref="O15:O77" si="5">ROUND(J15*E15,2)</f>
        <v>0</v>
      </c>
      <c r="P15" s="49">
        <f t="shared" ref="P15:P77" si="6">SUM(M15:O15)</f>
        <v>0</v>
      </c>
    </row>
    <row r="16" spans="1:16" x14ac:dyDescent="0.2">
      <c r="A16" s="154" t="s">
        <v>227</v>
      </c>
      <c r="B16" s="159"/>
      <c r="C16" s="160" t="s">
        <v>180</v>
      </c>
      <c r="D16" s="154" t="s">
        <v>150</v>
      </c>
      <c r="E16" s="161">
        <v>21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154">
        <v>2</v>
      </c>
      <c r="B17" s="155" t="s">
        <v>177</v>
      </c>
      <c r="C17" s="156" t="s">
        <v>181</v>
      </c>
      <c r="D17" s="157" t="s">
        <v>182</v>
      </c>
      <c r="E17" s="158">
        <v>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154">
        <v>3</v>
      </c>
      <c r="B18" s="159" t="s">
        <v>177</v>
      </c>
      <c r="C18" s="160" t="s">
        <v>183</v>
      </c>
      <c r="D18" s="154" t="s">
        <v>115</v>
      </c>
      <c r="E18" s="162">
        <v>2414</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x14ac:dyDescent="0.2">
      <c r="A19" s="154" t="s">
        <v>227</v>
      </c>
      <c r="B19" s="159"/>
      <c r="C19" s="160" t="s">
        <v>184</v>
      </c>
      <c r="D19" s="154" t="s">
        <v>115</v>
      </c>
      <c r="E19" s="162">
        <v>2414</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154" t="s">
        <v>227</v>
      </c>
      <c r="B20" s="159"/>
      <c r="C20" s="160" t="s">
        <v>185</v>
      </c>
      <c r="D20" s="154" t="s">
        <v>115</v>
      </c>
      <c r="E20" s="162">
        <v>2414</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154">
        <v>4</v>
      </c>
      <c r="B21" s="159" t="s">
        <v>177</v>
      </c>
      <c r="C21" s="160" t="s">
        <v>186</v>
      </c>
      <c r="D21" s="154" t="s">
        <v>182</v>
      </c>
      <c r="E21" s="162">
        <v>3</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154">
        <v>5</v>
      </c>
      <c r="B22" s="159" t="s">
        <v>177</v>
      </c>
      <c r="C22" s="160" t="s">
        <v>187</v>
      </c>
      <c r="D22" s="154" t="s">
        <v>150</v>
      </c>
      <c r="E22" s="162">
        <v>1</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154" t="s">
        <v>227</v>
      </c>
      <c r="B23" s="159"/>
      <c r="C23" s="160" t="s">
        <v>188</v>
      </c>
      <c r="D23" s="154" t="s">
        <v>189</v>
      </c>
      <c r="E23" s="162">
        <v>10</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154">
        <v>6</v>
      </c>
      <c r="B24" s="159" t="s">
        <v>177</v>
      </c>
      <c r="C24" s="160" t="s">
        <v>190</v>
      </c>
      <c r="D24" s="154" t="s">
        <v>150</v>
      </c>
      <c r="E24" s="162">
        <v>1</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154">
        <v>7</v>
      </c>
      <c r="B25" s="159" t="s">
        <v>177</v>
      </c>
      <c r="C25" s="160" t="s">
        <v>191</v>
      </c>
      <c r="D25" s="163" t="s">
        <v>150</v>
      </c>
      <c r="E25" s="164">
        <v>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154">
        <v>8</v>
      </c>
      <c r="B26" s="159" t="s">
        <v>177</v>
      </c>
      <c r="C26" s="165" t="s">
        <v>192</v>
      </c>
      <c r="D26" s="166" t="s">
        <v>150</v>
      </c>
      <c r="E26" s="167">
        <v>1</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33.75" x14ac:dyDescent="0.2">
      <c r="A27" s="154">
        <v>9</v>
      </c>
      <c r="B27" s="159" t="s">
        <v>177</v>
      </c>
      <c r="C27" s="168" t="s">
        <v>193</v>
      </c>
      <c r="D27" s="169" t="s">
        <v>115</v>
      </c>
      <c r="E27" s="170">
        <v>1941</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ht="56.25" x14ac:dyDescent="0.2">
      <c r="A28" s="154">
        <v>10</v>
      </c>
      <c r="B28" s="154" t="s">
        <v>113</v>
      </c>
      <c r="C28" s="160" t="s">
        <v>114</v>
      </c>
      <c r="D28" s="169" t="s">
        <v>115</v>
      </c>
      <c r="E28" s="171">
        <v>375</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90" x14ac:dyDescent="0.2">
      <c r="A29" s="154">
        <v>11</v>
      </c>
      <c r="B29" s="154" t="s">
        <v>121</v>
      </c>
      <c r="C29" s="160" t="s">
        <v>122</v>
      </c>
      <c r="D29" s="173" t="s">
        <v>115</v>
      </c>
      <c r="E29" s="174">
        <v>890</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90" x14ac:dyDescent="0.2">
      <c r="A30" s="154">
        <v>12</v>
      </c>
      <c r="B30" s="154" t="s">
        <v>123</v>
      </c>
      <c r="C30" s="160" t="s">
        <v>124</v>
      </c>
      <c r="D30" s="173" t="s">
        <v>115</v>
      </c>
      <c r="E30" s="174">
        <v>95</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56.25" x14ac:dyDescent="0.2">
      <c r="A31" s="154">
        <v>13</v>
      </c>
      <c r="B31" s="175" t="s">
        <v>125</v>
      </c>
      <c r="C31" s="160" t="s">
        <v>126</v>
      </c>
      <c r="D31" s="173" t="s">
        <v>115</v>
      </c>
      <c r="E31" s="174">
        <v>305</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ht="67.5" x14ac:dyDescent="0.2">
      <c r="A32" s="154">
        <v>14</v>
      </c>
      <c r="B32" s="175" t="s">
        <v>138</v>
      </c>
      <c r="C32" s="160" t="s">
        <v>139</v>
      </c>
      <c r="D32" s="173" t="s">
        <v>115</v>
      </c>
      <c r="E32" s="174">
        <v>13</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ht="33.75" x14ac:dyDescent="0.2">
      <c r="A33" s="154">
        <v>15</v>
      </c>
      <c r="B33" s="175" t="s">
        <v>177</v>
      </c>
      <c r="C33" s="172" t="s">
        <v>194</v>
      </c>
      <c r="D33" s="173" t="s">
        <v>115</v>
      </c>
      <c r="E33" s="174">
        <v>143</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ht="33.75" x14ac:dyDescent="0.2">
      <c r="A34" s="154">
        <v>16</v>
      </c>
      <c r="B34" s="175" t="s">
        <v>177</v>
      </c>
      <c r="C34" s="172" t="s">
        <v>195</v>
      </c>
      <c r="D34" s="173" t="s">
        <v>115</v>
      </c>
      <c r="E34" s="174">
        <v>12</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33.75" x14ac:dyDescent="0.2">
      <c r="A35" s="154">
        <v>17</v>
      </c>
      <c r="B35" s="175" t="s">
        <v>177</v>
      </c>
      <c r="C35" s="172" t="s">
        <v>196</v>
      </c>
      <c r="D35" s="173" t="s">
        <v>115</v>
      </c>
      <c r="E35" s="174">
        <v>108</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45" x14ac:dyDescent="0.2">
      <c r="A36" s="154">
        <v>18</v>
      </c>
      <c r="B36" s="175" t="s">
        <v>177</v>
      </c>
      <c r="C36" s="172" t="s">
        <v>197</v>
      </c>
      <c r="D36" s="175" t="s">
        <v>150</v>
      </c>
      <c r="E36" s="176">
        <v>3968</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ht="45" x14ac:dyDescent="0.2">
      <c r="A37" s="154">
        <v>19</v>
      </c>
      <c r="B37" s="175" t="s">
        <v>177</v>
      </c>
      <c r="C37" s="172" t="s">
        <v>198</v>
      </c>
      <c r="D37" s="175" t="s">
        <v>150</v>
      </c>
      <c r="E37" s="176">
        <v>760</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ht="45" x14ac:dyDescent="0.2">
      <c r="A38" s="154">
        <v>20</v>
      </c>
      <c r="B38" s="175" t="s">
        <v>177</v>
      </c>
      <c r="C38" s="172" t="s">
        <v>199</v>
      </c>
      <c r="D38" s="175" t="s">
        <v>150</v>
      </c>
      <c r="E38" s="176">
        <v>9560</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45" x14ac:dyDescent="0.2">
      <c r="A39" s="154">
        <v>21</v>
      </c>
      <c r="B39" s="175" t="s">
        <v>177</v>
      </c>
      <c r="C39" s="172" t="s">
        <v>200</v>
      </c>
      <c r="D39" s="175" t="s">
        <v>150</v>
      </c>
      <c r="E39" s="176">
        <v>96</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154">
        <v>22</v>
      </c>
      <c r="B40" s="175" t="s">
        <v>177</v>
      </c>
      <c r="C40" s="177" t="s">
        <v>201</v>
      </c>
      <c r="D40" s="178" t="s">
        <v>202</v>
      </c>
      <c r="E40" s="176">
        <v>10609.5</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154">
        <v>23</v>
      </c>
      <c r="B41" s="175" t="s">
        <v>177</v>
      </c>
      <c r="C41" s="177" t="s">
        <v>228</v>
      </c>
      <c r="D41" s="175" t="s">
        <v>202</v>
      </c>
      <c r="E41" s="176">
        <v>525.21209999999996</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ht="45" x14ac:dyDescent="0.2">
      <c r="A42" s="154">
        <v>24</v>
      </c>
      <c r="B42" s="179" t="s">
        <v>177</v>
      </c>
      <c r="C42" s="177" t="s">
        <v>203</v>
      </c>
      <c r="D42" s="178" t="s">
        <v>202</v>
      </c>
      <c r="E42" s="176">
        <v>6006.8279999999995</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ht="33.75" x14ac:dyDescent="0.2">
      <c r="A43" s="154">
        <v>25</v>
      </c>
      <c r="B43" s="159" t="s">
        <v>177</v>
      </c>
      <c r="C43" s="180" t="s">
        <v>204</v>
      </c>
      <c r="D43" s="181" t="s">
        <v>115</v>
      </c>
      <c r="E43" s="182">
        <v>681.84499999999991</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154" t="s">
        <v>227</v>
      </c>
      <c r="B44" s="183"/>
      <c r="C44" s="177" t="s">
        <v>205</v>
      </c>
      <c r="D44" s="179" t="s">
        <v>202</v>
      </c>
      <c r="E44" s="184">
        <v>122.73209999999997</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154" t="s">
        <v>227</v>
      </c>
      <c r="B45" s="183"/>
      <c r="C45" s="177" t="s">
        <v>206</v>
      </c>
      <c r="D45" s="179" t="s">
        <v>207</v>
      </c>
      <c r="E45" s="184">
        <v>715.93724999999995</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154" t="s">
        <v>227</v>
      </c>
      <c r="B46" s="183"/>
      <c r="C46" s="177" t="s">
        <v>208</v>
      </c>
      <c r="D46" s="179" t="s">
        <v>202</v>
      </c>
      <c r="E46" s="184">
        <v>4091.0699999999997</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154" t="s">
        <v>227</v>
      </c>
      <c r="B47" s="183"/>
      <c r="C47" s="177" t="s">
        <v>201</v>
      </c>
      <c r="D47" s="179" t="s">
        <v>202</v>
      </c>
      <c r="E47" s="184">
        <v>3750.1474999999996</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154" t="s">
        <v>227</v>
      </c>
      <c r="B48" s="183"/>
      <c r="C48" s="177" t="s">
        <v>209</v>
      </c>
      <c r="D48" s="179" t="s">
        <v>207</v>
      </c>
      <c r="E48" s="184">
        <v>729.57414999999992</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ht="22.5" x14ac:dyDescent="0.2">
      <c r="A49" s="154">
        <v>26</v>
      </c>
      <c r="B49" s="159" t="s">
        <v>177</v>
      </c>
      <c r="C49" s="177" t="s">
        <v>210</v>
      </c>
      <c r="D49" s="181" t="s">
        <v>115</v>
      </c>
      <c r="E49" s="185">
        <v>681.84499999999991</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154" t="s">
        <v>227</v>
      </c>
      <c r="B50" s="183"/>
      <c r="C50" s="177" t="s">
        <v>201</v>
      </c>
      <c r="D50" s="179" t="s">
        <v>202</v>
      </c>
      <c r="E50" s="184">
        <v>654.57119999999986</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154" t="s">
        <v>227</v>
      </c>
      <c r="B51" s="183"/>
      <c r="C51" s="177" t="s">
        <v>209</v>
      </c>
      <c r="D51" s="179" t="s">
        <v>207</v>
      </c>
      <c r="E51" s="184">
        <v>102.27674999999998</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ht="45" x14ac:dyDescent="0.2">
      <c r="A52" s="154">
        <v>27</v>
      </c>
      <c r="B52" s="159" t="s">
        <v>177</v>
      </c>
      <c r="C52" s="172" t="s">
        <v>211</v>
      </c>
      <c r="D52" s="179" t="s">
        <v>207</v>
      </c>
      <c r="E52" s="162">
        <v>681.84499999999991</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154" t="s">
        <v>227</v>
      </c>
      <c r="B53" s="183"/>
      <c r="C53" s="177" t="s">
        <v>201</v>
      </c>
      <c r="D53" s="179" t="s">
        <v>202</v>
      </c>
      <c r="E53" s="184">
        <v>654.57119999999986</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154" t="s">
        <v>227</v>
      </c>
      <c r="B54" s="183"/>
      <c r="C54" s="177" t="s">
        <v>209</v>
      </c>
      <c r="D54" s="179" t="s">
        <v>207</v>
      </c>
      <c r="E54" s="176">
        <v>103</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ht="22.5" x14ac:dyDescent="0.2">
      <c r="A55" s="154">
        <v>28</v>
      </c>
      <c r="B55" s="159" t="s">
        <v>177</v>
      </c>
      <c r="C55" s="177" t="s">
        <v>212</v>
      </c>
      <c r="D55" s="179" t="s">
        <v>168</v>
      </c>
      <c r="E55" s="176">
        <v>36</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x14ac:dyDescent="0.2">
      <c r="A56" s="154" t="s">
        <v>227</v>
      </c>
      <c r="B56" s="159"/>
      <c r="C56" s="168" t="s">
        <v>213</v>
      </c>
      <c r="D56" s="154"/>
      <c r="E56" s="164"/>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x14ac:dyDescent="0.2">
      <c r="A57" s="154">
        <v>29</v>
      </c>
      <c r="B57" s="159" t="s">
        <v>177</v>
      </c>
      <c r="C57" s="160" t="s">
        <v>76</v>
      </c>
      <c r="D57" s="154" t="s">
        <v>168</v>
      </c>
      <c r="E57" s="164">
        <v>2035.8700000000001</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154">
        <v>30</v>
      </c>
      <c r="B58" s="159" t="s">
        <v>177</v>
      </c>
      <c r="C58" s="160" t="s">
        <v>77</v>
      </c>
      <c r="D58" s="154" t="s">
        <v>168</v>
      </c>
      <c r="E58" s="167">
        <v>2035.8700000000001</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x14ac:dyDescent="0.2">
      <c r="A59" s="154">
        <v>31</v>
      </c>
      <c r="B59" s="159" t="s">
        <v>177</v>
      </c>
      <c r="C59" s="160" t="s">
        <v>78</v>
      </c>
      <c r="D59" s="186" t="s">
        <v>168</v>
      </c>
      <c r="E59" s="167">
        <v>746.70000000000016</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x14ac:dyDescent="0.2">
      <c r="A60" s="154">
        <v>32</v>
      </c>
      <c r="B60" s="159" t="s">
        <v>177</v>
      </c>
      <c r="C60" s="160" t="s">
        <v>79</v>
      </c>
      <c r="D60" s="186" t="s">
        <v>168</v>
      </c>
      <c r="E60" s="167">
        <v>746.70000000000016</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x14ac:dyDescent="0.2">
      <c r="A61" s="154">
        <v>33</v>
      </c>
      <c r="B61" s="159" t="s">
        <v>177</v>
      </c>
      <c r="C61" s="160" t="s">
        <v>80</v>
      </c>
      <c r="D61" s="186" t="s">
        <v>214</v>
      </c>
      <c r="E61" s="167">
        <v>750</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154">
        <v>34</v>
      </c>
      <c r="B62" s="159" t="s">
        <v>177</v>
      </c>
      <c r="C62" s="187" t="s">
        <v>81</v>
      </c>
      <c r="D62" s="154" t="s">
        <v>168</v>
      </c>
      <c r="E62" s="188">
        <v>225</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154">
        <v>35</v>
      </c>
      <c r="B63" s="159" t="s">
        <v>177</v>
      </c>
      <c r="C63" s="160" t="s">
        <v>215</v>
      </c>
      <c r="D63" s="169" t="s">
        <v>168</v>
      </c>
      <c r="E63" s="164">
        <v>68</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ht="22.5" x14ac:dyDescent="0.2">
      <c r="A64" s="154">
        <v>36</v>
      </c>
      <c r="B64" s="159" t="s">
        <v>177</v>
      </c>
      <c r="C64" s="160" t="s">
        <v>216</v>
      </c>
      <c r="D64" s="169" t="s">
        <v>168</v>
      </c>
      <c r="E64" s="164">
        <v>68</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154">
        <v>37</v>
      </c>
      <c r="B65" s="159" t="s">
        <v>177</v>
      </c>
      <c r="C65" s="189" t="s">
        <v>217</v>
      </c>
      <c r="D65" s="190" t="s">
        <v>150</v>
      </c>
      <c r="E65" s="191">
        <v>1</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154">
        <v>38</v>
      </c>
      <c r="B66" s="159" t="s">
        <v>177</v>
      </c>
      <c r="C66" s="192" t="s">
        <v>218</v>
      </c>
      <c r="D66" s="193" t="s">
        <v>150</v>
      </c>
      <c r="E66" s="194">
        <v>32</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ht="21" x14ac:dyDescent="0.2">
      <c r="A67" s="154" t="s">
        <v>227</v>
      </c>
      <c r="B67" s="195"/>
      <c r="C67" s="196" t="s">
        <v>219</v>
      </c>
      <c r="D67" s="195"/>
      <c r="E67" s="197"/>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ht="22.5" x14ac:dyDescent="0.2">
      <c r="A68" s="154">
        <v>39</v>
      </c>
      <c r="B68" s="198" t="s">
        <v>177</v>
      </c>
      <c r="C68" s="199" t="s">
        <v>220</v>
      </c>
      <c r="D68" s="200" t="s">
        <v>202</v>
      </c>
      <c r="E68" s="201">
        <v>446.88600000000008</v>
      </c>
      <c r="F68" s="71"/>
      <c r="G68" s="68"/>
      <c r="H68" s="48">
        <f t="shared" si="0"/>
        <v>0</v>
      </c>
      <c r="I68" s="68"/>
      <c r="J68" s="68"/>
      <c r="K68" s="49">
        <f t="shared" si="1"/>
        <v>0</v>
      </c>
      <c r="L68" s="50">
        <f t="shared" si="2"/>
        <v>0</v>
      </c>
      <c r="M68" s="48">
        <f t="shared" si="3"/>
        <v>0</v>
      </c>
      <c r="N68" s="48">
        <f t="shared" si="4"/>
        <v>0</v>
      </c>
      <c r="O68" s="48">
        <f t="shared" si="5"/>
        <v>0</v>
      </c>
      <c r="P68" s="49">
        <f t="shared" si="6"/>
        <v>0</v>
      </c>
    </row>
    <row r="69" spans="1:16" ht="22.5" x14ac:dyDescent="0.2">
      <c r="A69" s="154">
        <v>40</v>
      </c>
      <c r="B69" s="198" t="s">
        <v>177</v>
      </c>
      <c r="C69" s="199" t="s">
        <v>221</v>
      </c>
      <c r="D69" s="200" t="s">
        <v>202</v>
      </c>
      <c r="E69" s="201">
        <v>1564.1009999999999</v>
      </c>
      <c r="F69" s="71"/>
      <c r="G69" s="68"/>
      <c r="H69" s="48">
        <f t="shared" si="0"/>
        <v>0</v>
      </c>
      <c r="I69" s="68"/>
      <c r="J69" s="68"/>
      <c r="K69" s="49">
        <f t="shared" si="1"/>
        <v>0</v>
      </c>
      <c r="L69" s="50">
        <f t="shared" si="2"/>
        <v>0</v>
      </c>
      <c r="M69" s="48">
        <f t="shared" si="3"/>
        <v>0</v>
      </c>
      <c r="N69" s="48">
        <f t="shared" si="4"/>
        <v>0</v>
      </c>
      <c r="O69" s="48">
        <f t="shared" si="5"/>
        <v>0</v>
      </c>
      <c r="P69" s="49">
        <f t="shared" si="6"/>
        <v>0</v>
      </c>
    </row>
    <row r="70" spans="1:16" x14ac:dyDescent="0.2">
      <c r="A70" s="154">
        <v>41</v>
      </c>
      <c r="B70" s="198" t="s">
        <v>177</v>
      </c>
      <c r="C70" s="199" t="s">
        <v>222</v>
      </c>
      <c r="D70" s="200" t="s">
        <v>202</v>
      </c>
      <c r="E70" s="201">
        <v>232.65600000000003</v>
      </c>
      <c r="F70" s="71"/>
      <c r="G70" s="68"/>
      <c r="H70" s="48">
        <f t="shared" si="0"/>
        <v>0</v>
      </c>
      <c r="I70" s="68"/>
      <c r="J70" s="68"/>
      <c r="K70" s="49">
        <f t="shared" si="1"/>
        <v>0</v>
      </c>
      <c r="L70" s="50">
        <f t="shared" si="2"/>
        <v>0</v>
      </c>
      <c r="M70" s="48">
        <f t="shared" si="3"/>
        <v>0</v>
      </c>
      <c r="N70" s="48">
        <f t="shared" si="4"/>
        <v>0</v>
      </c>
      <c r="O70" s="48">
        <f t="shared" si="5"/>
        <v>0</v>
      </c>
      <c r="P70" s="49">
        <f t="shared" si="6"/>
        <v>0</v>
      </c>
    </row>
    <row r="71" spans="1:16" x14ac:dyDescent="0.2">
      <c r="A71" s="154">
        <v>42</v>
      </c>
      <c r="B71" s="198" t="s">
        <v>177</v>
      </c>
      <c r="C71" s="199" t="s">
        <v>153</v>
      </c>
      <c r="D71" s="200" t="s">
        <v>150</v>
      </c>
      <c r="E71" s="201">
        <v>148</v>
      </c>
      <c r="F71" s="71"/>
      <c r="G71" s="68"/>
      <c r="H71" s="48">
        <f t="shared" si="0"/>
        <v>0</v>
      </c>
      <c r="I71" s="68"/>
      <c r="J71" s="68"/>
      <c r="K71" s="49">
        <f t="shared" si="1"/>
        <v>0</v>
      </c>
      <c r="L71" s="50">
        <f t="shared" si="2"/>
        <v>0</v>
      </c>
      <c r="M71" s="48">
        <f t="shared" si="3"/>
        <v>0</v>
      </c>
      <c r="N71" s="48">
        <f t="shared" si="4"/>
        <v>0</v>
      </c>
      <c r="O71" s="48">
        <f t="shared" si="5"/>
        <v>0</v>
      </c>
      <c r="P71" s="49">
        <f t="shared" si="6"/>
        <v>0</v>
      </c>
    </row>
    <row r="72" spans="1:16" x14ac:dyDescent="0.2">
      <c r="A72" s="154">
        <v>43</v>
      </c>
      <c r="B72" s="198" t="s">
        <v>177</v>
      </c>
      <c r="C72" s="199" t="s">
        <v>154</v>
      </c>
      <c r="D72" s="200" t="s">
        <v>202</v>
      </c>
      <c r="E72" s="201">
        <v>4186.4759999999997</v>
      </c>
      <c r="F72" s="71"/>
      <c r="G72" s="68"/>
      <c r="H72" s="48">
        <f t="shared" si="0"/>
        <v>0</v>
      </c>
      <c r="I72" s="68"/>
      <c r="J72" s="68"/>
      <c r="K72" s="49">
        <f t="shared" si="1"/>
        <v>0</v>
      </c>
      <c r="L72" s="50">
        <f t="shared" si="2"/>
        <v>0</v>
      </c>
      <c r="M72" s="48">
        <f t="shared" si="3"/>
        <v>0</v>
      </c>
      <c r="N72" s="48">
        <f t="shared" si="4"/>
        <v>0</v>
      </c>
      <c r="O72" s="48">
        <f t="shared" si="5"/>
        <v>0</v>
      </c>
      <c r="P72" s="49">
        <f t="shared" si="6"/>
        <v>0</v>
      </c>
    </row>
    <row r="73" spans="1:16" ht="22.5" x14ac:dyDescent="0.2">
      <c r="A73" s="154">
        <v>44</v>
      </c>
      <c r="B73" s="198" t="s">
        <v>177</v>
      </c>
      <c r="C73" s="202" t="s">
        <v>229</v>
      </c>
      <c r="D73" s="200" t="s">
        <v>202</v>
      </c>
      <c r="E73" s="201">
        <v>1776</v>
      </c>
      <c r="F73" s="71"/>
      <c r="G73" s="68"/>
      <c r="H73" s="48">
        <f t="shared" si="0"/>
        <v>0</v>
      </c>
      <c r="I73" s="68"/>
      <c r="J73" s="68"/>
      <c r="K73" s="49">
        <f t="shared" si="1"/>
        <v>0</v>
      </c>
      <c r="L73" s="50">
        <f t="shared" si="2"/>
        <v>0</v>
      </c>
      <c r="M73" s="48">
        <f t="shared" si="3"/>
        <v>0</v>
      </c>
      <c r="N73" s="48">
        <f t="shared" si="4"/>
        <v>0</v>
      </c>
      <c r="O73" s="48">
        <f t="shared" si="5"/>
        <v>0</v>
      </c>
      <c r="P73" s="49">
        <f t="shared" si="6"/>
        <v>0</v>
      </c>
    </row>
    <row r="74" spans="1:16" x14ac:dyDescent="0.2">
      <c r="A74" s="154">
        <v>45</v>
      </c>
      <c r="B74" s="198" t="s">
        <v>177</v>
      </c>
      <c r="C74" s="199" t="s">
        <v>156</v>
      </c>
      <c r="D74" s="203" t="s">
        <v>150</v>
      </c>
      <c r="E74" s="201">
        <v>2368</v>
      </c>
      <c r="F74" s="71"/>
      <c r="G74" s="68"/>
      <c r="H74" s="48">
        <f t="shared" si="0"/>
        <v>0</v>
      </c>
      <c r="I74" s="68"/>
      <c r="J74" s="68"/>
      <c r="K74" s="49">
        <f t="shared" si="1"/>
        <v>0</v>
      </c>
      <c r="L74" s="50">
        <f t="shared" si="2"/>
        <v>0</v>
      </c>
      <c r="M74" s="48">
        <f t="shared" si="3"/>
        <v>0</v>
      </c>
      <c r="N74" s="48">
        <f t="shared" si="4"/>
        <v>0</v>
      </c>
      <c r="O74" s="48">
        <f t="shared" si="5"/>
        <v>0</v>
      </c>
      <c r="P74" s="49">
        <f t="shared" si="6"/>
        <v>0</v>
      </c>
    </row>
    <row r="75" spans="1:16" ht="123.75" x14ac:dyDescent="0.2">
      <c r="A75" s="154">
        <v>46</v>
      </c>
      <c r="B75" s="198" t="s">
        <v>177</v>
      </c>
      <c r="C75" s="204" t="s">
        <v>223</v>
      </c>
      <c r="D75" s="195" t="s">
        <v>150</v>
      </c>
      <c r="E75" s="197">
        <v>74</v>
      </c>
      <c r="F75" s="71"/>
      <c r="G75" s="68"/>
      <c r="H75" s="48">
        <f t="shared" si="0"/>
        <v>0</v>
      </c>
      <c r="I75" s="68"/>
      <c r="J75" s="68"/>
      <c r="K75" s="49">
        <f t="shared" si="1"/>
        <v>0</v>
      </c>
      <c r="L75" s="50">
        <f t="shared" si="2"/>
        <v>0</v>
      </c>
      <c r="M75" s="48">
        <f t="shared" si="3"/>
        <v>0</v>
      </c>
      <c r="N75" s="48">
        <f t="shared" si="4"/>
        <v>0</v>
      </c>
      <c r="O75" s="48">
        <f t="shared" si="5"/>
        <v>0</v>
      </c>
      <c r="P75" s="49">
        <f t="shared" si="6"/>
        <v>0</v>
      </c>
    </row>
    <row r="76" spans="1:16" x14ac:dyDescent="0.2">
      <c r="A76" s="154">
        <v>27</v>
      </c>
      <c r="B76" s="159" t="s">
        <v>177</v>
      </c>
      <c r="C76" s="189" t="s">
        <v>224</v>
      </c>
      <c r="D76" s="183" t="s">
        <v>225</v>
      </c>
      <c r="E76" s="190">
        <v>28</v>
      </c>
      <c r="F76" s="71"/>
      <c r="G76" s="68"/>
      <c r="H76" s="48">
        <f t="shared" si="0"/>
        <v>0</v>
      </c>
      <c r="I76" s="68"/>
      <c r="J76" s="68"/>
      <c r="K76" s="49">
        <f t="shared" si="1"/>
        <v>0</v>
      </c>
      <c r="L76" s="50">
        <f t="shared" si="2"/>
        <v>0</v>
      </c>
      <c r="M76" s="48">
        <f t="shared" si="3"/>
        <v>0</v>
      </c>
      <c r="N76" s="48">
        <f t="shared" si="4"/>
        <v>0</v>
      </c>
      <c r="O76" s="48">
        <f t="shared" si="5"/>
        <v>0</v>
      </c>
      <c r="P76" s="49">
        <f t="shared" si="6"/>
        <v>0</v>
      </c>
    </row>
    <row r="77" spans="1:16" ht="12" thickBot="1" x14ac:dyDescent="0.25">
      <c r="A77" s="154" t="s">
        <v>227</v>
      </c>
      <c r="B77" s="159"/>
      <c r="C77" s="189" t="s">
        <v>226</v>
      </c>
      <c r="D77" s="183" t="s">
        <v>214</v>
      </c>
      <c r="E77" s="190">
        <v>4</v>
      </c>
      <c r="F77" s="71"/>
      <c r="G77" s="68"/>
      <c r="H77" s="48">
        <f t="shared" si="0"/>
        <v>0</v>
      </c>
      <c r="I77" s="68"/>
      <c r="J77" s="68"/>
      <c r="K77" s="49">
        <f t="shared" si="1"/>
        <v>0</v>
      </c>
      <c r="L77" s="50">
        <f t="shared" si="2"/>
        <v>0</v>
      </c>
      <c r="M77" s="48">
        <f t="shared" si="3"/>
        <v>0</v>
      </c>
      <c r="N77" s="48">
        <f t="shared" si="4"/>
        <v>0</v>
      </c>
      <c r="O77" s="48">
        <f t="shared" si="5"/>
        <v>0</v>
      </c>
      <c r="P77" s="49">
        <f t="shared" si="6"/>
        <v>0</v>
      </c>
    </row>
    <row r="78" spans="1:16" ht="12" thickBot="1" x14ac:dyDescent="0.25">
      <c r="A78" s="270" t="s">
        <v>230</v>
      </c>
      <c r="B78" s="271"/>
      <c r="C78" s="271"/>
      <c r="D78" s="271"/>
      <c r="E78" s="271"/>
      <c r="F78" s="271"/>
      <c r="G78" s="271"/>
      <c r="H78" s="271"/>
      <c r="I78" s="271"/>
      <c r="J78" s="271"/>
      <c r="K78" s="272"/>
      <c r="L78" s="72">
        <f>SUM(L14:L77)</f>
        <v>0</v>
      </c>
      <c r="M78" s="73">
        <f>SUM(M14:M77)</f>
        <v>0</v>
      </c>
      <c r="N78" s="73">
        <f>SUM(N14:N77)</f>
        <v>0</v>
      </c>
      <c r="O78" s="73">
        <f>SUM(O14:O77)</f>
        <v>0</v>
      </c>
      <c r="P78" s="74">
        <f>SUM(P14:P77)</f>
        <v>0</v>
      </c>
    </row>
    <row r="79" spans="1:16" x14ac:dyDescent="0.2">
      <c r="A79" s="17"/>
      <c r="B79" s="17"/>
      <c r="C79" s="17"/>
      <c r="D79" s="17"/>
      <c r="E79" s="17"/>
      <c r="F79" s="17"/>
      <c r="G79" s="17"/>
      <c r="H79" s="17"/>
      <c r="I79" s="17"/>
      <c r="J79" s="17"/>
      <c r="K79" s="17"/>
      <c r="L79" s="17"/>
      <c r="M79" s="17"/>
      <c r="N79" s="17"/>
      <c r="O79" s="17"/>
      <c r="P79" s="17"/>
    </row>
    <row r="80" spans="1:16" x14ac:dyDescent="0.2">
      <c r="A80" s="17"/>
      <c r="B80" s="17"/>
      <c r="C80" s="17"/>
      <c r="D80" s="17"/>
      <c r="E80" s="17"/>
      <c r="F80" s="17"/>
      <c r="G80" s="17"/>
      <c r="H80" s="17"/>
      <c r="I80" s="17"/>
      <c r="J80" s="17"/>
      <c r="K80" s="17"/>
      <c r="L80" s="17"/>
      <c r="M80" s="17"/>
      <c r="N80" s="17"/>
      <c r="O80" s="17"/>
      <c r="P80" s="17"/>
    </row>
    <row r="81" spans="1:16" x14ac:dyDescent="0.2">
      <c r="A81" s="1" t="s">
        <v>14</v>
      </c>
      <c r="B81" s="17"/>
      <c r="C81" s="269">
        <f>'Kops a'!C35:H35</f>
        <v>0</v>
      </c>
      <c r="D81" s="269"/>
      <c r="E81" s="269"/>
      <c r="F81" s="269"/>
      <c r="G81" s="269"/>
      <c r="H81" s="269"/>
      <c r="I81" s="17"/>
      <c r="J81" s="17"/>
      <c r="K81" s="17"/>
      <c r="L81" s="17"/>
      <c r="M81" s="17"/>
      <c r="N81" s="17"/>
      <c r="O81" s="17"/>
      <c r="P81" s="17"/>
    </row>
    <row r="82" spans="1:16" x14ac:dyDescent="0.2">
      <c r="A82" s="17"/>
      <c r="B82" s="17"/>
      <c r="C82" s="206" t="s">
        <v>15</v>
      </c>
      <c r="D82" s="206"/>
      <c r="E82" s="206"/>
      <c r="F82" s="206"/>
      <c r="G82" s="206"/>
      <c r="H82" s="206"/>
      <c r="I82" s="17"/>
      <c r="J82" s="17"/>
      <c r="K82" s="17"/>
      <c r="L82" s="17"/>
      <c r="M82" s="17"/>
      <c r="N82" s="17"/>
      <c r="O82" s="17"/>
      <c r="P82" s="17"/>
    </row>
    <row r="83" spans="1:16" x14ac:dyDescent="0.2">
      <c r="A83" s="17"/>
      <c r="B83" s="17"/>
      <c r="C83" s="17"/>
      <c r="D83" s="17"/>
      <c r="E83" s="17"/>
      <c r="F83" s="17"/>
      <c r="G83" s="17"/>
      <c r="H83" s="17"/>
      <c r="I83" s="17"/>
      <c r="J83" s="17"/>
      <c r="K83" s="17"/>
      <c r="L83" s="17"/>
      <c r="M83" s="17"/>
      <c r="N83" s="17"/>
      <c r="O83" s="17"/>
      <c r="P83" s="17"/>
    </row>
    <row r="84" spans="1:16" x14ac:dyDescent="0.2">
      <c r="A84" s="91" t="str">
        <f>'Kops a'!A38</f>
        <v>Tāme sastādīta 20__. gada __. _________</v>
      </c>
      <c r="B84" s="92"/>
      <c r="C84" s="92"/>
      <c r="D84" s="92"/>
      <c r="E84" s="17"/>
      <c r="F84" s="17"/>
      <c r="G84" s="17"/>
      <c r="H84" s="17"/>
      <c r="I84" s="17"/>
      <c r="J84" s="17"/>
      <c r="K84" s="17"/>
      <c r="L84" s="17"/>
      <c r="M84" s="17"/>
      <c r="N84" s="17"/>
      <c r="O84" s="17"/>
      <c r="P84" s="17"/>
    </row>
    <row r="85" spans="1:16" x14ac:dyDescent="0.2">
      <c r="A85" s="17"/>
      <c r="B85" s="17"/>
      <c r="C85" s="17"/>
      <c r="D85" s="17"/>
      <c r="E85" s="17"/>
      <c r="F85" s="17"/>
      <c r="G85" s="17"/>
      <c r="H85" s="17"/>
      <c r="I85" s="17"/>
      <c r="J85" s="17"/>
      <c r="K85" s="17"/>
      <c r="L85" s="17"/>
      <c r="M85" s="17"/>
      <c r="N85" s="17"/>
      <c r="O85" s="17"/>
      <c r="P85" s="17"/>
    </row>
    <row r="86" spans="1:16" x14ac:dyDescent="0.2">
      <c r="A86" s="1" t="s">
        <v>38</v>
      </c>
      <c r="B86" s="17"/>
      <c r="C86" s="269">
        <f>'Kops a'!C40:H40</f>
        <v>0</v>
      </c>
      <c r="D86" s="269"/>
      <c r="E86" s="269"/>
      <c r="F86" s="269"/>
      <c r="G86" s="269"/>
      <c r="H86" s="269"/>
      <c r="I86" s="17"/>
      <c r="J86" s="17"/>
      <c r="K86" s="17"/>
      <c r="L86" s="17"/>
      <c r="M86" s="17"/>
      <c r="N86" s="17"/>
      <c r="O86" s="17"/>
      <c r="P86" s="17"/>
    </row>
    <row r="87" spans="1:16" x14ac:dyDescent="0.2">
      <c r="A87" s="17"/>
      <c r="B87" s="17"/>
      <c r="C87" s="206" t="s">
        <v>15</v>
      </c>
      <c r="D87" s="206"/>
      <c r="E87" s="206"/>
      <c r="F87" s="206"/>
      <c r="G87" s="206"/>
      <c r="H87" s="206"/>
      <c r="I87" s="17"/>
      <c r="J87" s="17"/>
      <c r="K87" s="17"/>
      <c r="L87" s="17"/>
      <c r="M87" s="17"/>
      <c r="N87" s="17"/>
      <c r="O87" s="17"/>
      <c r="P87" s="17"/>
    </row>
    <row r="88" spans="1:16" x14ac:dyDescent="0.2">
      <c r="A88" s="17"/>
      <c r="B88" s="17"/>
      <c r="C88" s="17"/>
      <c r="D88" s="17"/>
      <c r="E88" s="17"/>
      <c r="F88" s="17"/>
      <c r="G88" s="17"/>
      <c r="H88" s="17"/>
      <c r="I88" s="17"/>
      <c r="J88" s="17"/>
      <c r="K88" s="17"/>
      <c r="L88" s="17"/>
      <c r="M88" s="17"/>
      <c r="N88" s="17"/>
      <c r="O88" s="17"/>
      <c r="P88" s="17"/>
    </row>
    <row r="89" spans="1:16" x14ac:dyDescent="0.2">
      <c r="A89" s="91" t="s">
        <v>55</v>
      </c>
      <c r="B89" s="92"/>
      <c r="C89" s="96">
        <f>'Kops a'!C43</f>
        <v>0</v>
      </c>
      <c r="D89" s="51"/>
      <c r="E89" s="17"/>
      <c r="F89" s="17"/>
      <c r="G89" s="17"/>
      <c r="H89" s="17"/>
      <c r="I89" s="17"/>
      <c r="J89" s="17"/>
      <c r="K89" s="17"/>
      <c r="L89" s="17"/>
      <c r="M89" s="17"/>
      <c r="N89" s="17"/>
      <c r="O89" s="17"/>
      <c r="P89" s="17"/>
    </row>
    <row r="90" spans="1:16" x14ac:dyDescent="0.2">
      <c r="A90" s="17"/>
      <c r="B90" s="17"/>
      <c r="C90" s="17"/>
      <c r="D90" s="17"/>
      <c r="E90" s="17"/>
      <c r="F90" s="17"/>
      <c r="G90" s="17"/>
      <c r="H90" s="17"/>
      <c r="I90" s="17"/>
      <c r="J90" s="17"/>
      <c r="K90" s="17"/>
      <c r="L90" s="17"/>
      <c r="M90" s="17"/>
      <c r="N90" s="17"/>
      <c r="O90" s="17"/>
      <c r="P90" s="17"/>
    </row>
    <row r="91" spans="1:16" x14ac:dyDescent="0.2">
      <c r="C91" s="29" t="s">
        <v>689</v>
      </c>
    </row>
    <row r="92" spans="1:16" x14ac:dyDescent="0.2">
      <c r="C92" s="29" t="s">
        <v>690</v>
      </c>
    </row>
    <row r="93" spans="1:16" x14ac:dyDescent="0.2">
      <c r="C93" s="205" t="s">
        <v>691</v>
      </c>
    </row>
  </sheetData>
  <mergeCells count="22">
    <mergeCell ref="E12:E13"/>
    <mergeCell ref="C86:H86"/>
    <mergeCell ref="C87:H87"/>
    <mergeCell ref="C81:H81"/>
    <mergeCell ref="C82:H82"/>
    <mergeCell ref="A78:K78"/>
    <mergeCell ref="C2:I2"/>
    <mergeCell ref="C3:I3"/>
    <mergeCell ref="C4:I4"/>
    <mergeCell ref="A9:F9"/>
    <mergeCell ref="F12:K12"/>
    <mergeCell ref="J9:M9"/>
    <mergeCell ref="L12:P12"/>
    <mergeCell ref="A12:A13"/>
    <mergeCell ref="B12:B13"/>
    <mergeCell ref="C12:C13"/>
    <mergeCell ref="D12:D13"/>
    <mergeCell ref="N9:O9"/>
    <mergeCell ref="D5:L5"/>
    <mergeCell ref="D6:L6"/>
    <mergeCell ref="D7:L7"/>
    <mergeCell ref="D8:L8"/>
  </mergeCells>
  <conditionalFormatting sqref="I14:J77 A14:G77">
    <cfRule type="cellIs" dxfId="211" priority="19" operator="equal">
      <formula>0</formula>
    </cfRule>
  </conditionalFormatting>
  <conditionalFormatting sqref="N9:O9">
    <cfRule type="cellIs" dxfId="210" priority="17" operator="equal">
      <formula>0</formula>
    </cfRule>
  </conditionalFormatting>
  <conditionalFormatting sqref="A9:F9">
    <cfRule type="containsText" dxfId="209" priority="15"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08" priority="14" operator="equal">
      <formula>0</formula>
    </cfRule>
  </conditionalFormatting>
  <conditionalFormatting sqref="O10:P10">
    <cfRule type="cellIs" dxfId="207" priority="13" operator="equal">
      <formula>"20__. gada __. _________"</formula>
    </cfRule>
  </conditionalFormatting>
  <conditionalFormatting sqref="A78:K78">
    <cfRule type="containsText" dxfId="206" priority="11" operator="containsText" text="Tiešās izmaksas kopā, t. sk. darba devēja sociālais nodoklis __.__% ">
      <formula>NOT(ISERROR(SEARCH("Tiešās izmaksas kopā, t. sk. darba devēja sociālais nodoklis __.__% ",A78)))</formula>
    </cfRule>
  </conditionalFormatting>
  <conditionalFormatting sqref="C86:H86">
    <cfRule type="cellIs" dxfId="205" priority="8" operator="equal">
      <formula>0</formula>
    </cfRule>
  </conditionalFormatting>
  <conditionalFormatting sqref="C81:H81">
    <cfRule type="cellIs" dxfId="204" priority="7" operator="equal">
      <formula>0</formula>
    </cfRule>
  </conditionalFormatting>
  <conditionalFormatting sqref="H14:H77 K14:P77 L78:P78">
    <cfRule type="cellIs" dxfId="203" priority="6" operator="equal">
      <formula>0</formula>
    </cfRule>
  </conditionalFormatting>
  <conditionalFormatting sqref="C4:I4">
    <cfRule type="cellIs" dxfId="202" priority="5" operator="equal">
      <formula>0</formula>
    </cfRule>
  </conditionalFormatting>
  <conditionalFormatting sqref="D5:L8">
    <cfRule type="cellIs" dxfId="201" priority="3" operator="equal">
      <formula>0</formula>
    </cfRule>
  </conditionalFormatting>
  <conditionalFormatting sqref="C86:H86 C89 C81:H81">
    <cfRule type="cellIs" dxfId="200" priority="2" operator="equal">
      <formula>0</formula>
    </cfRule>
  </conditionalFormatting>
  <conditionalFormatting sqref="D1">
    <cfRule type="cellIs" dxfId="199"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10" operator="containsText" id="{BC596309-6EE4-47E0-A590-F3D2F6DA868B}">
            <xm:f>NOT(ISERROR(SEARCH("Tāme sastādīta ____. gada ___. ______________",A84)))</xm:f>
            <xm:f>"Tāme sastādīta ____. gada ___. ______________"</xm:f>
            <x14:dxf>
              <font>
                <color auto="1"/>
              </font>
              <fill>
                <patternFill>
                  <bgColor rgb="FFC6EFCE"/>
                </patternFill>
              </fill>
            </x14:dxf>
          </x14:cfRule>
          <xm:sqref>A84</xm:sqref>
        </x14:conditionalFormatting>
        <x14:conditionalFormatting xmlns:xm="http://schemas.microsoft.com/office/excel/2006/main">
          <x14:cfRule type="containsText" priority="9" operator="containsText" id="{A5053C80-E745-4777-A201-BBBD02E74FC0}">
            <xm:f>NOT(ISERROR(SEARCH("Sertifikāta Nr. _________________________________",A89)))</xm:f>
            <xm:f>"Sertifikāta Nr. _________________________________"</xm:f>
            <x14:dxf>
              <font>
                <color auto="1"/>
              </font>
              <fill>
                <patternFill>
                  <bgColor rgb="FFC6EFCE"/>
                </patternFill>
              </fill>
            </x14:dxf>
          </x14:cfRule>
          <xm:sqref>A89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5B7B4-7D51-42E2-A793-7DF105A6416B}">
  <sheetPr codeName="Sheet4"/>
  <dimension ref="A1:P83"/>
  <sheetViews>
    <sheetView topLeftCell="A55" workbookViewId="0">
      <selection activeCell="C81" sqref="C81:C83"/>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a'!A16</f>
        <v>0</v>
      </c>
      <c r="E1" s="23"/>
      <c r="F1" s="23"/>
      <c r="G1" s="23"/>
      <c r="H1" s="23"/>
      <c r="I1" s="23"/>
      <c r="J1" s="23"/>
      <c r="N1" s="26"/>
      <c r="O1" s="27"/>
      <c r="P1" s="28"/>
    </row>
    <row r="2" spans="1:16" x14ac:dyDescent="0.2">
      <c r="A2" s="29"/>
      <c r="B2" s="29"/>
      <c r="C2" s="252" t="s">
        <v>231</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176</v>
      </c>
      <c r="B9" s="254"/>
      <c r="C9" s="254"/>
      <c r="D9" s="254"/>
      <c r="E9" s="254"/>
      <c r="F9" s="254"/>
      <c r="G9" s="31"/>
      <c r="H9" s="31"/>
      <c r="I9" s="31"/>
      <c r="J9" s="258" t="s">
        <v>40</v>
      </c>
      <c r="K9" s="258"/>
      <c r="L9" s="258"/>
      <c r="M9" s="258"/>
      <c r="N9" s="265">
        <f>P68</f>
        <v>0</v>
      </c>
      <c r="O9" s="265"/>
      <c r="P9" s="31"/>
    </row>
    <row r="10" spans="1:16" x14ac:dyDescent="0.2">
      <c r="A10" s="32"/>
      <c r="B10" s="33"/>
      <c r="C10" s="4"/>
      <c r="D10" s="23"/>
      <c r="E10" s="23"/>
      <c r="F10" s="23"/>
      <c r="G10" s="23"/>
      <c r="H10" s="23"/>
      <c r="I10" s="23"/>
      <c r="J10" s="23"/>
      <c r="K10" s="23"/>
      <c r="L10" s="29"/>
      <c r="M10" s="29"/>
      <c r="O10" s="94"/>
      <c r="P10" s="93" t="str">
        <f>A74</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177</v>
      </c>
      <c r="C14" s="66" t="s">
        <v>232</v>
      </c>
      <c r="D14" s="67" t="s">
        <v>115</v>
      </c>
      <c r="E14" s="70">
        <v>271.399</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2</v>
      </c>
      <c r="B15" s="39" t="s">
        <v>177</v>
      </c>
      <c r="C15" s="47" t="s">
        <v>233</v>
      </c>
      <c r="D15" s="25" t="s">
        <v>168</v>
      </c>
      <c r="E15" s="70">
        <v>344.36849999999998</v>
      </c>
      <c r="F15" s="71"/>
      <c r="G15" s="68"/>
      <c r="H15" s="48">
        <f t="shared" ref="H15:H67" si="0">ROUND(F15*G15,2)</f>
        <v>0</v>
      </c>
      <c r="I15" s="68"/>
      <c r="J15" s="68"/>
      <c r="K15" s="49">
        <f t="shared" ref="K15:K67" si="1">SUM(H15:J15)</f>
        <v>0</v>
      </c>
      <c r="L15" s="50">
        <f t="shared" ref="L15:L67" si="2">ROUND(E15*F15,2)</f>
        <v>0</v>
      </c>
      <c r="M15" s="48">
        <f t="shared" ref="M15:M67" si="3">ROUND(H15*E15,2)</f>
        <v>0</v>
      </c>
      <c r="N15" s="48">
        <f t="shared" ref="N15:N67" si="4">ROUND(I15*E15,2)</f>
        <v>0</v>
      </c>
      <c r="O15" s="48">
        <f t="shared" ref="O15:O67" si="5">ROUND(J15*E15,2)</f>
        <v>0</v>
      </c>
      <c r="P15" s="49">
        <f t="shared" ref="P15:P67" si="6">SUM(M15:O15)</f>
        <v>0</v>
      </c>
    </row>
    <row r="16" spans="1:16" x14ac:dyDescent="0.2">
      <c r="A16" s="38">
        <v>3</v>
      </c>
      <c r="B16" s="39" t="s">
        <v>177</v>
      </c>
      <c r="C16" s="47" t="s">
        <v>234</v>
      </c>
      <c r="D16" s="25" t="s">
        <v>150</v>
      </c>
      <c r="E16" s="70">
        <v>12</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22.5" x14ac:dyDescent="0.2">
      <c r="A17" s="38">
        <v>4</v>
      </c>
      <c r="B17" s="39" t="s">
        <v>177</v>
      </c>
      <c r="C17" s="47" t="s">
        <v>235</v>
      </c>
      <c r="D17" s="25" t="s">
        <v>150</v>
      </c>
      <c r="E17" s="70">
        <v>7</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5</v>
      </c>
      <c r="B18" s="39" t="s">
        <v>177</v>
      </c>
      <c r="C18" s="47" t="s">
        <v>236</v>
      </c>
      <c r="D18" s="25" t="s">
        <v>150</v>
      </c>
      <c r="E18" s="70">
        <v>74</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78.75" x14ac:dyDescent="0.2">
      <c r="A19" s="38" t="s">
        <v>227</v>
      </c>
      <c r="B19" s="39"/>
      <c r="C19" s="47" t="s">
        <v>237</v>
      </c>
      <c r="D19" s="25"/>
      <c r="E19" s="70"/>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6</v>
      </c>
      <c r="B20" s="39" t="s">
        <v>177</v>
      </c>
      <c r="C20" s="47" t="s">
        <v>90</v>
      </c>
      <c r="D20" s="25" t="s">
        <v>150</v>
      </c>
      <c r="E20" s="70">
        <v>16</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t="s">
        <v>227</v>
      </c>
      <c r="B21" s="39"/>
      <c r="C21" s="47" t="s">
        <v>92</v>
      </c>
      <c r="D21" s="25" t="s">
        <v>150</v>
      </c>
      <c r="E21" s="70">
        <v>16</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v>7</v>
      </c>
      <c r="B22" s="39" t="s">
        <v>177</v>
      </c>
      <c r="C22" s="47" t="s">
        <v>93</v>
      </c>
      <c r="D22" s="25" t="s">
        <v>150</v>
      </c>
      <c r="E22" s="70">
        <v>20</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t="s">
        <v>227</v>
      </c>
      <c r="B23" s="39"/>
      <c r="C23" s="47" t="s">
        <v>94</v>
      </c>
      <c r="D23" s="25" t="s">
        <v>150</v>
      </c>
      <c r="E23" s="70">
        <v>20</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8</v>
      </c>
      <c r="B24" s="39" t="s">
        <v>177</v>
      </c>
      <c r="C24" s="47" t="s">
        <v>95</v>
      </c>
      <c r="D24" s="25" t="s">
        <v>150</v>
      </c>
      <c r="E24" s="70">
        <v>38</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v>9</v>
      </c>
      <c r="B25" s="39" t="s">
        <v>177</v>
      </c>
      <c r="C25" s="47" t="s">
        <v>100</v>
      </c>
      <c r="D25" s="25" t="s">
        <v>150</v>
      </c>
      <c r="E25" s="70">
        <v>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v>10</v>
      </c>
      <c r="B26" s="39" t="s">
        <v>177</v>
      </c>
      <c r="C26" s="47" t="s">
        <v>102</v>
      </c>
      <c r="D26" s="25" t="s">
        <v>150</v>
      </c>
      <c r="E26" s="70">
        <v>132</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22.5" x14ac:dyDescent="0.2">
      <c r="A27" s="38">
        <v>11</v>
      </c>
      <c r="B27" s="39" t="s">
        <v>177</v>
      </c>
      <c r="C27" s="47" t="s">
        <v>238</v>
      </c>
      <c r="D27" s="25" t="s">
        <v>150</v>
      </c>
      <c r="E27" s="70">
        <v>8</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c r="B28" s="39"/>
      <c r="C28" s="47" t="s">
        <v>239</v>
      </c>
      <c r="D28" s="25" t="s">
        <v>150</v>
      </c>
      <c r="E28" s="70">
        <v>7</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v>12</v>
      </c>
      <c r="B29" s="39" t="s">
        <v>177</v>
      </c>
      <c r="C29" s="47" t="s">
        <v>240</v>
      </c>
      <c r="D29" s="25" t="s">
        <v>115</v>
      </c>
      <c r="E29" s="70">
        <v>258</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t="s">
        <v>227</v>
      </c>
      <c r="B30" s="39"/>
      <c r="C30" s="47" t="s">
        <v>241</v>
      </c>
      <c r="D30" s="25" t="s">
        <v>150</v>
      </c>
      <c r="E30" s="70">
        <v>2580</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t="s">
        <v>227</v>
      </c>
      <c r="B31" s="39"/>
      <c r="C31" s="47" t="s">
        <v>242</v>
      </c>
      <c r="D31" s="25" t="s">
        <v>150</v>
      </c>
      <c r="E31" s="70">
        <v>2064</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t="s">
        <v>227</v>
      </c>
      <c r="B32" s="39"/>
      <c r="C32" s="47" t="s">
        <v>243</v>
      </c>
      <c r="D32" s="25" t="s">
        <v>269</v>
      </c>
      <c r="E32" s="70">
        <v>387</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t="s">
        <v>227</v>
      </c>
      <c r="B33" s="39"/>
      <c r="C33" s="47" t="s">
        <v>244</v>
      </c>
      <c r="D33" s="25" t="s">
        <v>150</v>
      </c>
      <c r="E33" s="70">
        <v>2580</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t="s">
        <v>227</v>
      </c>
      <c r="B34" s="39"/>
      <c r="C34" s="47" t="s">
        <v>245</v>
      </c>
      <c r="D34" s="25" t="s">
        <v>269</v>
      </c>
      <c r="E34" s="70">
        <v>258</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ht="22.5" x14ac:dyDescent="0.2">
      <c r="A35" s="38">
        <v>13</v>
      </c>
      <c r="B35" s="39" t="s">
        <v>177</v>
      </c>
      <c r="C35" s="47" t="s">
        <v>246</v>
      </c>
      <c r="D35" s="25" t="s">
        <v>270</v>
      </c>
      <c r="E35" s="70">
        <v>148</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ht="56.25" x14ac:dyDescent="0.2">
      <c r="A36" s="38"/>
      <c r="B36" s="39"/>
      <c r="C36" s="47" t="s">
        <v>247</v>
      </c>
      <c r="D36" s="25"/>
      <c r="E36" s="70"/>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ht="56.25" x14ac:dyDescent="0.2">
      <c r="A37" s="38"/>
      <c r="B37" s="39"/>
      <c r="C37" s="47" t="s">
        <v>247</v>
      </c>
      <c r="D37" s="25"/>
      <c r="E37" s="70"/>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14</v>
      </c>
      <c r="B38" s="39" t="s">
        <v>177</v>
      </c>
      <c r="C38" s="47" t="s">
        <v>104</v>
      </c>
      <c r="D38" s="25" t="s">
        <v>150</v>
      </c>
      <c r="E38" s="70">
        <v>1</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15</v>
      </c>
      <c r="B39" s="39" t="s">
        <v>177</v>
      </c>
      <c r="C39" s="47" t="s">
        <v>105</v>
      </c>
      <c r="D39" s="25" t="s">
        <v>150</v>
      </c>
      <c r="E39" s="70">
        <v>1</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ht="56.25" x14ac:dyDescent="0.2">
      <c r="A40" s="38">
        <v>16</v>
      </c>
      <c r="B40" s="39" t="s">
        <v>177</v>
      </c>
      <c r="C40" s="47" t="s">
        <v>248</v>
      </c>
      <c r="D40" s="25" t="s">
        <v>150</v>
      </c>
      <c r="E40" s="70">
        <v>3</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v>17</v>
      </c>
      <c r="B41" s="39" t="s">
        <v>177</v>
      </c>
      <c r="C41" s="47" t="s">
        <v>249</v>
      </c>
      <c r="D41" s="25" t="s">
        <v>150</v>
      </c>
      <c r="E41" s="70">
        <v>5</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227</v>
      </c>
      <c r="B42" s="39"/>
      <c r="C42" s="47" t="s">
        <v>241</v>
      </c>
      <c r="D42" s="25" t="s">
        <v>150</v>
      </c>
      <c r="E42" s="70">
        <v>50</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t="s">
        <v>227</v>
      </c>
      <c r="B43" s="39"/>
      <c r="C43" s="47" t="s">
        <v>242</v>
      </c>
      <c r="D43" s="25" t="s">
        <v>150</v>
      </c>
      <c r="E43" s="70">
        <v>40</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t="s">
        <v>227</v>
      </c>
      <c r="B44" s="39"/>
      <c r="C44" s="47" t="s">
        <v>243</v>
      </c>
      <c r="D44" s="25" t="s">
        <v>269</v>
      </c>
      <c r="E44" s="70">
        <v>8</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t="s">
        <v>227</v>
      </c>
      <c r="B45" s="39"/>
      <c r="C45" s="47" t="s">
        <v>244</v>
      </c>
      <c r="D45" s="25" t="s">
        <v>150</v>
      </c>
      <c r="E45" s="70">
        <v>50</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t="s">
        <v>227</v>
      </c>
      <c r="B46" s="39"/>
      <c r="C46" s="47" t="s">
        <v>245</v>
      </c>
      <c r="D46" s="25" t="s">
        <v>269</v>
      </c>
      <c r="E46" s="70">
        <v>5</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101.25" x14ac:dyDescent="0.2">
      <c r="A47" s="38">
        <v>18</v>
      </c>
      <c r="B47" s="39" t="s">
        <v>177</v>
      </c>
      <c r="C47" s="47" t="s">
        <v>250</v>
      </c>
      <c r="D47" s="25"/>
      <c r="E47" s="70"/>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c r="B48" s="39"/>
      <c r="C48" s="47" t="s">
        <v>251</v>
      </c>
      <c r="D48" s="25" t="s">
        <v>150</v>
      </c>
      <c r="E48" s="70">
        <v>5</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c r="B49" s="39"/>
      <c r="C49" s="47" t="s">
        <v>252</v>
      </c>
      <c r="D49" s="25" t="s">
        <v>150</v>
      </c>
      <c r="E49" s="70">
        <v>1</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38">
        <v>19</v>
      </c>
      <c r="B50" s="39" t="s">
        <v>177</v>
      </c>
      <c r="C50" s="47" t="s">
        <v>249</v>
      </c>
      <c r="D50" s="25" t="s">
        <v>150</v>
      </c>
      <c r="E50" s="70">
        <v>6</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t="s">
        <v>227</v>
      </c>
      <c r="B51" s="39"/>
      <c r="C51" s="47" t="s">
        <v>253</v>
      </c>
      <c r="D51" s="25" t="s">
        <v>150</v>
      </c>
      <c r="E51" s="70">
        <v>60</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t="s">
        <v>227</v>
      </c>
      <c r="B52" s="39"/>
      <c r="C52" s="47" t="s">
        <v>254</v>
      </c>
      <c r="D52" s="25" t="s">
        <v>150</v>
      </c>
      <c r="E52" s="70">
        <v>48</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t="s">
        <v>227</v>
      </c>
      <c r="B53" s="39"/>
      <c r="C53" s="47" t="s">
        <v>255</v>
      </c>
      <c r="D53" s="25" t="s">
        <v>269</v>
      </c>
      <c r="E53" s="70">
        <v>9</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t="s">
        <v>227</v>
      </c>
      <c r="B54" s="39"/>
      <c r="C54" s="47" t="s">
        <v>256</v>
      </c>
      <c r="D54" s="25" t="s">
        <v>150</v>
      </c>
      <c r="E54" s="70">
        <v>60</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x14ac:dyDescent="0.2">
      <c r="A55" s="38" t="s">
        <v>227</v>
      </c>
      <c r="B55" s="39"/>
      <c r="C55" s="47" t="s">
        <v>245</v>
      </c>
      <c r="D55" s="25" t="s">
        <v>269</v>
      </c>
      <c r="E55" s="70">
        <v>6</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ht="22.5" x14ac:dyDescent="0.2">
      <c r="A56" s="38">
        <v>20</v>
      </c>
      <c r="B56" s="39" t="s">
        <v>177</v>
      </c>
      <c r="C56" s="47" t="s">
        <v>257</v>
      </c>
      <c r="D56" s="25" t="s">
        <v>168</v>
      </c>
      <c r="E56" s="70">
        <v>776.80050000000006</v>
      </c>
      <c r="F56" s="71"/>
      <c r="G56" s="68"/>
      <c r="H56" s="48">
        <f t="shared" si="0"/>
        <v>0</v>
      </c>
      <c r="I56" s="68"/>
      <c r="J56" s="68"/>
      <c r="K56" s="49">
        <f t="shared" si="1"/>
        <v>0</v>
      </c>
      <c r="L56" s="50">
        <f t="shared" si="2"/>
        <v>0</v>
      </c>
      <c r="M56" s="48">
        <f t="shared" si="3"/>
        <v>0</v>
      </c>
      <c r="N56" s="48">
        <f t="shared" si="4"/>
        <v>0</v>
      </c>
      <c r="O56" s="48">
        <f t="shared" si="5"/>
        <v>0</v>
      </c>
      <c r="P56" s="49">
        <f t="shared" si="6"/>
        <v>0</v>
      </c>
    </row>
    <row r="57" spans="1:16" x14ac:dyDescent="0.2">
      <c r="A57" s="38">
        <v>21</v>
      </c>
      <c r="B57" s="39" t="s">
        <v>177</v>
      </c>
      <c r="C57" s="47" t="s">
        <v>258</v>
      </c>
      <c r="D57" s="25" t="s">
        <v>168</v>
      </c>
      <c r="E57" s="70">
        <v>2727.3799999999997</v>
      </c>
      <c r="F57" s="71"/>
      <c r="G57" s="68"/>
      <c r="H57" s="48">
        <f t="shared" si="0"/>
        <v>0</v>
      </c>
      <c r="I57" s="68"/>
      <c r="J57" s="68"/>
      <c r="K57" s="49">
        <f t="shared" si="1"/>
        <v>0</v>
      </c>
      <c r="L57" s="50">
        <f t="shared" si="2"/>
        <v>0</v>
      </c>
      <c r="M57" s="48">
        <f t="shared" si="3"/>
        <v>0</v>
      </c>
      <c r="N57" s="48">
        <f t="shared" si="4"/>
        <v>0</v>
      </c>
      <c r="O57" s="48">
        <f t="shared" si="5"/>
        <v>0</v>
      </c>
      <c r="P57" s="49">
        <f t="shared" si="6"/>
        <v>0</v>
      </c>
    </row>
    <row r="58" spans="1:16" x14ac:dyDescent="0.2">
      <c r="A58" s="38">
        <v>22</v>
      </c>
      <c r="B58" s="39" t="s">
        <v>177</v>
      </c>
      <c r="C58" s="47" t="s">
        <v>259</v>
      </c>
      <c r="D58" s="25" t="s">
        <v>168</v>
      </c>
      <c r="E58" s="70">
        <v>1953.75</v>
      </c>
      <c r="F58" s="71"/>
      <c r="G58" s="68"/>
      <c r="H58" s="48">
        <f t="shared" si="0"/>
        <v>0</v>
      </c>
      <c r="I58" s="68"/>
      <c r="J58" s="68"/>
      <c r="K58" s="49">
        <f t="shared" si="1"/>
        <v>0</v>
      </c>
      <c r="L58" s="50">
        <f t="shared" si="2"/>
        <v>0</v>
      </c>
      <c r="M58" s="48">
        <f t="shared" si="3"/>
        <v>0</v>
      </c>
      <c r="N58" s="48">
        <f t="shared" si="4"/>
        <v>0</v>
      </c>
      <c r="O58" s="48">
        <f t="shared" si="5"/>
        <v>0</v>
      </c>
      <c r="P58" s="49">
        <f t="shared" si="6"/>
        <v>0</v>
      </c>
    </row>
    <row r="59" spans="1:16" ht="22.5" x14ac:dyDescent="0.2">
      <c r="A59" s="38">
        <v>23</v>
      </c>
      <c r="B59" s="39" t="s">
        <v>177</v>
      </c>
      <c r="C59" s="47" t="s">
        <v>260</v>
      </c>
      <c r="D59" s="25" t="s">
        <v>168</v>
      </c>
      <c r="E59" s="70">
        <v>776.80050000000006</v>
      </c>
      <c r="F59" s="71"/>
      <c r="G59" s="68"/>
      <c r="H59" s="48">
        <f t="shared" si="0"/>
        <v>0</v>
      </c>
      <c r="I59" s="68"/>
      <c r="J59" s="68"/>
      <c r="K59" s="49">
        <f t="shared" si="1"/>
        <v>0</v>
      </c>
      <c r="L59" s="50">
        <f t="shared" si="2"/>
        <v>0</v>
      </c>
      <c r="M59" s="48">
        <f t="shared" si="3"/>
        <v>0</v>
      </c>
      <c r="N59" s="48">
        <f t="shared" si="4"/>
        <v>0</v>
      </c>
      <c r="O59" s="48">
        <f t="shared" si="5"/>
        <v>0</v>
      </c>
      <c r="P59" s="49">
        <f t="shared" si="6"/>
        <v>0</v>
      </c>
    </row>
    <row r="60" spans="1:16" x14ac:dyDescent="0.2">
      <c r="A60" s="38">
        <v>24</v>
      </c>
      <c r="B60" s="39" t="s">
        <v>177</v>
      </c>
      <c r="C60" s="47" t="s">
        <v>261</v>
      </c>
      <c r="D60" s="25" t="s">
        <v>168</v>
      </c>
      <c r="E60" s="70">
        <v>570.38</v>
      </c>
      <c r="F60" s="71"/>
      <c r="G60" s="68"/>
      <c r="H60" s="48">
        <f t="shared" si="0"/>
        <v>0</v>
      </c>
      <c r="I60" s="68"/>
      <c r="J60" s="68"/>
      <c r="K60" s="49">
        <f t="shared" si="1"/>
        <v>0</v>
      </c>
      <c r="L60" s="50">
        <f t="shared" si="2"/>
        <v>0</v>
      </c>
      <c r="M60" s="48">
        <f t="shared" si="3"/>
        <v>0</v>
      </c>
      <c r="N60" s="48">
        <f t="shared" si="4"/>
        <v>0</v>
      </c>
      <c r="O60" s="48">
        <f t="shared" si="5"/>
        <v>0</v>
      </c>
      <c r="P60" s="49">
        <f t="shared" si="6"/>
        <v>0</v>
      </c>
    </row>
    <row r="61" spans="1:16" ht="22.5" x14ac:dyDescent="0.2">
      <c r="A61" s="38">
        <v>25</v>
      </c>
      <c r="B61" s="39" t="s">
        <v>177</v>
      </c>
      <c r="C61" s="47" t="s">
        <v>262</v>
      </c>
      <c r="D61" s="25" t="s">
        <v>115</v>
      </c>
      <c r="E61" s="70">
        <v>586.12500000000011</v>
      </c>
      <c r="F61" s="71"/>
      <c r="G61" s="68"/>
      <c r="H61" s="48">
        <f t="shared" si="0"/>
        <v>0</v>
      </c>
      <c r="I61" s="68"/>
      <c r="J61" s="68"/>
      <c r="K61" s="49">
        <f t="shared" si="1"/>
        <v>0</v>
      </c>
      <c r="L61" s="50">
        <f t="shared" si="2"/>
        <v>0</v>
      </c>
      <c r="M61" s="48">
        <f t="shared" si="3"/>
        <v>0</v>
      </c>
      <c r="N61" s="48">
        <f t="shared" si="4"/>
        <v>0</v>
      </c>
      <c r="O61" s="48">
        <f t="shared" si="5"/>
        <v>0</v>
      </c>
      <c r="P61" s="49">
        <f t="shared" si="6"/>
        <v>0</v>
      </c>
    </row>
    <row r="62" spans="1:16" x14ac:dyDescent="0.2">
      <c r="A62" s="38" t="s">
        <v>227</v>
      </c>
      <c r="B62" s="39"/>
      <c r="C62" s="47" t="s">
        <v>263</v>
      </c>
      <c r="D62" s="25" t="s">
        <v>168</v>
      </c>
      <c r="E62" s="70">
        <v>176</v>
      </c>
      <c r="F62" s="71"/>
      <c r="G62" s="68"/>
      <c r="H62" s="48">
        <f t="shared" si="0"/>
        <v>0</v>
      </c>
      <c r="I62" s="68"/>
      <c r="J62" s="68"/>
      <c r="K62" s="49">
        <f t="shared" si="1"/>
        <v>0</v>
      </c>
      <c r="L62" s="50">
        <f t="shared" si="2"/>
        <v>0</v>
      </c>
      <c r="M62" s="48">
        <f t="shared" si="3"/>
        <v>0</v>
      </c>
      <c r="N62" s="48">
        <f t="shared" si="4"/>
        <v>0</v>
      </c>
      <c r="O62" s="48">
        <f t="shared" si="5"/>
        <v>0</v>
      </c>
      <c r="P62" s="49">
        <f t="shared" si="6"/>
        <v>0</v>
      </c>
    </row>
    <row r="63" spans="1:16" x14ac:dyDescent="0.2">
      <c r="A63" s="38" t="s">
        <v>227</v>
      </c>
      <c r="B63" s="39"/>
      <c r="C63" s="47" t="s">
        <v>264</v>
      </c>
      <c r="D63" s="25" t="s">
        <v>207</v>
      </c>
      <c r="E63" s="70">
        <v>704</v>
      </c>
      <c r="F63" s="71"/>
      <c r="G63" s="68"/>
      <c r="H63" s="48">
        <f t="shared" si="0"/>
        <v>0</v>
      </c>
      <c r="I63" s="68"/>
      <c r="J63" s="68"/>
      <c r="K63" s="49">
        <f t="shared" si="1"/>
        <v>0</v>
      </c>
      <c r="L63" s="50">
        <f t="shared" si="2"/>
        <v>0</v>
      </c>
      <c r="M63" s="48">
        <f t="shared" si="3"/>
        <v>0</v>
      </c>
      <c r="N63" s="48">
        <f t="shared" si="4"/>
        <v>0</v>
      </c>
      <c r="O63" s="48">
        <f t="shared" si="5"/>
        <v>0</v>
      </c>
      <c r="P63" s="49">
        <f t="shared" si="6"/>
        <v>0</v>
      </c>
    </row>
    <row r="64" spans="1:16" x14ac:dyDescent="0.2">
      <c r="A64" s="38" t="s">
        <v>227</v>
      </c>
      <c r="B64" s="39"/>
      <c r="C64" s="47" t="s">
        <v>265</v>
      </c>
      <c r="D64" s="25" t="s">
        <v>202</v>
      </c>
      <c r="E64" s="70">
        <v>587</v>
      </c>
      <c r="F64" s="71"/>
      <c r="G64" s="68"/>
      <c r="H64" s="48">
        <f t="shared" si="0"/>
        <v>0</v>
      </c>
      <c r="I64" s="68"/>
      <c r="J64" s="68"/>
      <c r="K64" s="49">
        <f t="shared" si="1"/>
        <v>0</v>
      </c>
      <c r="L64" s="50">
        <f t="shared" si="2"/>
        <v>0</v>
      </c>
      <c r="M64" s="48">
        <f t="shared" si="3"/>
        <v>0</v>
      </c>
      <c r="N64" s="48">
        <f t="shared" si="4"/>
        <v>0</v>
      </c>
      <c r="O64" s="48">
        <f t="shared" si="5"/>
        <v>0</v>
      </c>
      <c r="P64" s="49">
        <f t="shared" si="6"/>
        <v>0</v>
      </c>
    </row>
    <row r="65" spans="1:16" x14ac:dyDescent="0.2">
      <c r="A65" s="38" t="s">
        <v>227</v>
      </c>
      <c r="B65" s="39"/>
      <c r="C65" s="47" t="s">
        <v>266</v>
      </c>
      <c r="D65" s="25" t="s">
        <v>202</v>
      </c>
      <c r="E65" s="70">
        <v>469</v>
      </c>
      <c r="F65" s="71"/>
      <c r="G65" s="68"/>
      <c r="H65" s="48">
        <f t="shared" si="0"/>
        <v>0</v>
      </c>
      <c r="I65" s="68"/>
      <c r="J65" s="68"/>
      <c r="K65" s="49">
        <f t="shared" si="1"/>
        <v>0</v>
      </c>
      <c r="L65" s="50">
        <f t="shared" si="2"/>
        <v>0</v>
      </c>
      <c r="M65" s="48">
        <f t="shared" si="3"/>
        <v>0</v>
      </c>
      <c r="N65" s="48">
        <f t="shared" si="4"/>
        <v>0</v>
      </c>
      <c r="O65" s="48">
        <f t="shared" si="5"/>
        <v>0</v>
      </c>
      <c r="P65" s="49">
        <f t="shared" si="6"/>
        <v>0</v>
      </c>
    </row>
    <row r="66" spans="1:16" x14ac:dyDescent="0.2">
      <c r="A66" s="38" t="s">
        <v>227</v>
      </c>
      <c r="B66" s="39"/>
      <c r="C66" s="47" t="s">
        <v>267</v>
      </c>
      <c r="D66" s="25" t="s">
        <v>202</v>
      </c>
      <c r="E66" s="70">
        <v>234.45</v>
      </c>
      <c r="F66" s="71"/>
      <c r="G66" s="68"/>
      <c r="H66" s="48">
        <f t="shared" si="0"/>
        <v>0</v>
      </c>
      <c r="I66" s="68"/>
      <c r="J66" s="68"/>
      <c r="K66" s="49">
        <f t="shared" si="1"/>
        <v>0</v>
      </c>
      <c r="L66" s="50">
        <f t="shared" si="2"/>
        <v>0</v>
      </c>
      <c r="M66" s="48">
        <f t="shared" si="3"/>
        <v>0</v>
      </c>
      <c r="N66" s="48">
        <f t="shared" si="4"/>
        <v>0</v>
      </c>
      <c r="O66" s="48">
        <f t="shared" si="5"/>
        <v>0</v>
      </c>
      <c r="P66" s="49">
        <f t="shared" si="6"/>
        <v>0</v>
      </c>
    </row>
    <row r="67" spans="1:16" ht="12" thickBot="1" x14ac:dyDescent="0.25">
      <c r="A67" s="38" t="s">
        <v>227</v>
      </c>
      <c r="B67" s="39"/>
      <c r="C67" s="47" t="s">
        <v>268</v>
      </c>
      <c r="D67" s="25" t="s">
        <v>150</v>
      </c>
      <c r="E67" s="70">
        <v>58.612500000000011</v>
      </c>
      <c r="F67" s="71"/>
      <c r="G67" s="68"/>
      <c r="H67" s="48">
        <f t="shared" si="0"/>
        <v>0</v>
      </c>
      <c r="I67" s="68"/>
      <c r="J67" s="68"/>
      <c r="K67" s="49">
        <f t="shared" si="1"/>
        <v>0</v>
      </c>
      <c r="L67" s="50">
        <f t="shared" si="2"/>
        <v>0</v>
      </c>
      <c r="M67" s="48">
        <f t="shared" si="3"/>
        <v>0</v>
      </c>
      <c r="N67" s="48">
        <f t="shared" si="4"/>
        <v>0</v>
      </c>
      <c r="O67" s="48">
        <f t="shared" si="5"/>
        <v>0</v>
      </c>
      <c r="P67" s="49">
        <f t="shared" si="6"/>
        <v>0</v>
      </c>
    </row>
    <row r="68" spans="1:16" ht="12" thickBot="1" x14ac:dyDescent="0.25">
      <c r="A68" s="270" t="s">
        <v>230</v>
      </c>
      <c r="B68" s="271"/>
      <c r="C68" s="271"/>
      <c r="D68" s="271"/>
      <c r="E68" s="271"/>
      <c r="F68" s="271"/>
      <c r="G68" s="271"/>
      <c r="H68" s="271"/>
      <c r="I68" s="271"/>
      <c r="J68" s="271"/>
      <c r="K68" s="272"/>
      <c r="L68" s="72">
        <f>SUM(L14:L67)</f>
        <v>0</v>
      </c>
      <c r="M68" s="73">
        <f>SUM(M14:M67)</f>
        <v>0</v>
      </c>
      <c r="N68" s="73">
        <f>SUM(N14:N67)</f>
        <v>0</v>
      </c>
      <c r="O68" s="73">
        <f>SUM(O14:O67)</f>
        <v>0</v>
      </c>
      <c r="P68" s="74">
        <f>SUM(P14:P67)</f>
        <v>0</v>
      </c>
    </row>
    <row r="69" spans="1:16" x14ac:dyDescent="0.2">
      <c r="A69" s="17"/>
      <c r="B69" s="17"/>
      <c r="C69" s="17"/>
      <c r="D69" s="17"/>
      <c r="E69" s="17"/>
      <c r="F69" s="17"/>
      <c r="G69" s="17"/>
      <c r="H69" s="17"/>
      <c r="I69" s="17"/>
      <c r="J69" s="17"/>
      <c r="K69" s="17"/>
      <c r="L69" s="17"/>
      <c r="M69" s="17"/>
      <c r="N69" s="17"/>
      <c r="O69" s="17"/>
      <c r="P69" s="17"/>
    </row>
    <row r="70" spans="1:16" x14ac:dyDescent="0.2">
      <c r="A70" s="17"/>
      <c r="B70" s="17"/>
      <c r="C70" s="17"/>
      <c r="D70" s="17"/>
      <c r="E70" s="17"/>
      <c r="F70" s="17"/>
      <c r="G70" s="17"/>
      <c r="H70" s="17"/>
      <c r="I70" s="17"/>
      <c r="J70" s="17"/>
      <c r="K70" s="17"/>
      <c r="L70" s="17"/>
      <c r="M70" s="17"/>
      <c r="N70" s="17"/>
      <c r="O70" s="17"/>
      <c r="P70" s="17"/>
    </row>
    <row r="71" spans="1:16" x14ac:dyDescent="0.2">
      <c r="A71" s="1" t="s">
        <v>14</v>
      </c>
      <c r="B71" s="17"/>
      <c r="C71" s="269">
        <f>'Kops a'!C35:H35</f>
        <v>0</v>
      </c>
      <c r="D71" s="269"/>
      <c r="E71" s="269"/>
      <c r="F71" s="269"/>
      <c r="G71" s="269"/>
      <c r="H71" s="269"/>
      <c r="I71" s="17"/>
      <c r="J71" s="17"/>
      <c r="K71" s="17"/>
      <c r="L71" s="17"/>
      <c r="M71" s="17"/>
      <c r="N71" s="17"/>
      <c r="O71" s="17"/>
      <c r="P71" s="17"/>
    </row>
    <row r="72" spans="1:16" x14ac:dyDescent="0.2">
      <c r="A72" s="17"/>
      <c r="B72" s="17"/>
      <c r="C72" s="206" t="s">
        <v>15</v>
      </c>
      <c r="D72" s="206"/>
      <c r="E72" s="206"/>
      <c r="F72" s="206"/>
      <c r="G72" s="206"/>
      <c r="H72" s="206"/>
      <c r="I72" s="17"/>
      <c r="J72" s="17"/>
      <c r="K72" s="17"/>
      <c r="L72" s="17"/>
      <c r="M72" s="17"/>
      <c r="N72" s="17"/>
      <c r="O72" s="17"/>
      <c r="P72" s="17"/>
    </row>
    <row r="73" spans="1:16" x14ac:dyDescent="0.2">
      <c r="A73" s="17"/>
      <c r="B73" s="17"/>
      <c r="C73" s="17"/>
      <c r="D73" s="17"/>
      <c r="E73" s="17"/>
      <c r="F73" s="17"/>
      <c r="G73" s="17"/>
      <c r="H73" s="17"/>
      <c r="I73" s="17"/>
      <c r="J73" s="17"/>
      <c r="K73" s="17"/>
      <c r="L73" s="17"/>
      <c r="M73" s="17"/>
      <c r="N73" s="17"/>
      <c r="O73" s="17"/>
      <c r="P73" s="17"/>
    </row>
    <row r="74" spans="1:16" x14ac:dyDescent="0.2">
      <c r="A74" s="91" t="str">
        <f>'Kops a'!A38</f>
        <v>Tāme sastādīta 20__. gada __. _________</v>
      </c>
      <c r="B74" s="92"/>
      <c r="C74" s="92"/>
      <c r="D74" s="92"/>
      <c r="E74" s="17"/>
      <c r="F74" s="17"/>
      <c r="G74" s="17"/>
      <c r="H74" s="17"/>
      <c r="I74" s="17"/>
      <c r="J74" s="17"/>
      <c r="K74" s="17"/>
      <c r="L74" s="17"/>
      <c r="M74" s="17"/>
      <c r="N74" s="17"/>
      <c r="O74" s="17"/>
      <c r="P74" s="17"/>
    </row>
    <row r="75" spans="1:16" x14ac:dyDescent="0.2">
      <c r="A75" s="17"/>
      <c r="B75" s="17"/>
      <c r="C75" s="17"/>
      <c r="D75" s="17"/>
      <c r="E75" s="17"/>
      <c r="F75" s="17"/>
      <c r="G75" s="17"/>
      <c r="H75" s="17"/>
      <c r="I75" s="17"/>
      <c r="J75" s="17"/>
      <c r="K75" s="17"/>
      <c r="L75" s="17"/>
      <c r="M75" s="17"/>
      <c r="N75" s="17"/>
      <c r="O75" s="17"/>
      <c r="P75" s="17"/>
    </row>
    <row r="76" spans="1:16" x14ac:dyDescent="0.2">
      <c r="A76" s="1" t="s">
        <v>38</v>
      </c>
      <c r="B76" s="17"/>
      <c r="C76" s="269">
        <f>'Kops a'!C40:H40</f>
        <v>0</v>
      </c>
      <c r="D76" s="269"/>
      <c r="E76" s="269"/>
      <c r="F76" s="269"/>
      <c r="G76" s="269"/>
      <c r="H76" s="269"/>
      <c r="I76" s="17"/>
      <c r="J76" s="17"/>
      <c r="K76" s="17"/>
      <c r="L76" s="17"/>
      <c r="M76" s="17"/>
      <c r="N76" s="17"/>
      <c r="O76" s="17"/>
      <c r="P76" s="17"/>
    </row>
    <row r="77" spans="1:16" x14ac:dyDescent="0.2">
      <c r="A77" s="17"/>
      <c r="B77" s="17"/>
      <c r="C77" s="206" t="s">
        <v>15</v>
      </c>
      <c r="D77" s="206"/>
      <c r="E77" s="206"/>
      <c r="F77" s="206"/>
      <c r="G77" s="206"/>
      <c r="H77" s="206"/>
      <c r="I77" s="17"/>
      <c r="J77" s="17"/>
      <c r="K77" s="17"/>
      <c r="L77" s="17"/>
      <c r="M77" s="17"/>
      <c r="N77" s="17"/>
      <c r="O77" s="17"/>
      <c r="P77" s="17"/>
    </row>
    <row r="78" spans="1:16" x14ac:dyDescent="0.2">
      <c r="A78" s="17"/>
      <c r="B78" s="17"/>
      <c r="C78" s="17"/>
      <c r="D78" s="17"/>
      <c r="E78" s="17"/>
      <c r="F78" s="17"/>
      <c r="G78" s="17"/>
      <c r="H78" s="17"/>
      <c r="I78" s="17"/>
      <c r="J78" s="17"/>
      <c r="K78" s="17"/>
      <c r="L78" s="17"/>
      <c r="M78" s="17"/>
      <c r="N78" s="17"/>
      <c r="O78" s="17"/>
      <c r="P78" s="17"/>
    </row>
    <row r="79" spans="1:16" x14ac:dyDescent="0.2">
      <c r="A79" s="91" t="s">
        <v>55</v>
      </c>
      <c r="B79" s="92"/>
      <c r="C79" s="96">
        <f>'Kops a'!C43</f>
        <v>0</v>
      </c>
      <c r="D79" s="51"/>
      <c r="E79" s="17"/>
      <c r="F79" s="17"/>
      <c r="G79" s="17"/>
      <c r="H79" s="17"/>
      <c r="I79" s="17"/>
      <c r="J79" s="17"/>
      <c r="K79" s="17"/>
      <c r="L79" s="17"/>
      <c r="M79" s="17"/>
      <c r="N79" s="17"/>
      <c r="O79" s="17"/>
      <c r="P79" s="17"/>
    </row>
    <row r="80" spans="1:16" x14ac:dyDescent="0.2">
      <c r="A80" s="17"/>
      <c r="B80" s="17"/>
      <c r="C80" s="17"/>
      <c r="D80" s="17"/>
      <c r="E80" s="17"/>
      <c r="F80" s="17"/>
      <c r="G80" s="17"/>
      <c r="H80" s="17"/>
      <c r="I80" s="17"/>
      <c r="J80" s="17"/>
      <c r="K80" s="17"/>
      <c r="L80" s="17"/>
      <c r="M80" s="17"/>
      <c r="N80" s="17"/>
      <c r="O80" s="17"/>
      <c r="P80" s="17"/>
    </row>
    <row r="81" spans="3:3" x14ac:dyDescent="0.2">
      <c r="C81" s="29" t="s">
        <v>689</v>
      </c>
    </row>
    <row r="82" spans="3:3" x14ac:dyDescent="0.2">
      <c r="C82" s="29" t="s">
        <v>690</v>
      </c>
    </row>
    <row r="83" spans="3:3" x14ac:dyDescent="0.2">
      <c r="C83" s="205" t="s">
        <v>691</v>
      </c>
    </row>
  </sheetData>
  <mergeCells count="22">
    <mergeCell ref="C77:H77"/>
    <mergeCell ref="C4:I4"/>
    <mergeCell ref="F12:K12"/>
    <mergeCell ref="A9:F9"/>
    <mergeCell ref="J9:M9"/>
    <mergeCell ref="D8:L8"/>
    <mergeCell ref="A68:K68"/>
    <mergeCell ref="C71:H71"/>
    <mergeCell ref="C72:H72"/>
    <mergeCell ref="C76:H76"/>
    <mergeCell ref="N9:O9"/>
    <mergeCell ref="A12:A13"/>
    <mergeCell ref="B12:B13"/>
    <mergeCell ref="C12:C13"/>
    <mergeCell ref="D12:D13"/>
    <mergeCell ref="E12:E13"/>
    <mergeCell ref="L12:P12"/>
    <mergeCell ref="C2:I2"/>
    <mergeCell ref="C3:I3"/>
    <mergeCell ref="D5:L5"/>
    <mergeCell ref="D6:L6"/>
    <mergeCell ref="D7:L7"/>
  </mergeCells>
  <conditionalFormatting sqref="A14:B67 I14:J67 D14:G67">
    <cfRule type="cellIs" dxfId="196" priority="22" operator="equal">
      <formula>0</formula>
    </cfRule>
  </conditionalFormatting>
  <conditionalFormatting sqref="N9:O9">
    <cfRule type="cellIs" dxfId="195" priority="21" operator="equal">
      <formula>0</formula>
    </cfRule>
  </conditionalFormatting>
  <conditionalFormatting sqref="A9:F9">
    <cfRule type="containsText" dxfId="194" priority="19"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93" priority="18" operator="equal">
      <formula>0</formula>
    </cfRule>
  </conditionalFormatting>
  <conditionalFormatting sqref="O10">
    <cfRule type="cellIs" dxfId="192" priority="17" operator="equal">
      <formula>"20__. gada __. _________"</formula>
    </cfRule>
  </conditionalFormatting>
  <conditionalFormatting sqref="A68:K68">
    <cfRule type="containsText" dxfId="191" priority="16" operator="containsText" text="Tiešās izmaksas kopā, t. sk. darba devēja sociālais nodoklis __.__% ">
      <formula>NOT(ISERROR(SEARCH("Tiešās izmaksas kopā, t. sk. darba devēja sociālais nodoklis __.__% ",A68)))</formula>
    </cfRule>
  </conditionalFormatting>
  <conditionalFormatting sqref="H14:H67 K14:P67 L68:P68">
    <cfRule type="cellIs" dxfId="190" priority="11" operator="equal">
      <formula>0</formula>
    </cfRule>
  </conditionalFormatting>
  <conditionalFormatting sqref="C4:I4">
    <cfRule type="cellIs" dxfId="189" priority="10" operator="equal">
      <formula>0</formula>
    </cfRule>
  </conditionalFormatting>
  <conditionalFormatting sqref="C14:C67">
    <cfRule type="cellIs" dxfId="188" priority="9" operator="equal">
      <formula>0</formula>
    </cfRule>
  </conditionalFormatting>
  <conditionalFormatting sqref="D5:L8">
    <cfRule type="cellIs" dxfId="187" priority="8" operator="equal">
      <formula>0</formula>
    </cfRule>
  </conditionalFormatting>
  <conditionalFormatting sqref="P10">
    <cfRule type="cellIs" dxfId="186" priority="7" operator="equal">
      <formula>"20__. gada __. _________"</formula>
    </cfRule>
  </conditionalFormatting>
  <conditionalFormatting sqref="C76:H76">
    <cfRule type="cellIs" dxfId="185" priority="4" operator="equal">
      <formula>0</formula>
    </cfRule>
  </conditionalFormatting>
  <conditionalFormatting sqref="C71:H71">
    <cfRule type="cellIs" dxfId="184" priority="3" operator="equal">
      <formula>0</formula>
    </cfRule>
  </conditionalFormatting>
  <conditionalFormatting sqref="C76:H76 C79 C71:H71">
    <cfRule type="cellIs" dxfId="183" priority="2" operator="equal">
      <formula>0</formula>
    </cfRule>
  </conditionalFormatting>
  <conditionalFormatting sqref="D1">
    <cfRule type="cellIs" dxfId="182" priority="1" operator="equal">
      <formula>0</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46B16A03-C867-4231-9EE2-FA19DDA4D492}">
            <xm:f>NOT(ISERROR(SEARCH("Tāme sastādīta ____. gada ___. ______________",A74)))</xm:f>
            <xm:f>"Tāme sastādīta ____. gada ___. ______________"</xm:f>
            <x14:dxf>
              <font>
                <color auto="1"/>
              </font>
              <fill>
                <patternFill>
                  <bgColor rgb="FFC6EFCE"/>
                </patternFill>
              </fill>
            </x14:dxf>
          </x14:cfRule>
          <xm:sqref>A74</xm:sqref>
        </x14:conditionalFormatting>
        <x14:conditionalFormatting xmlns:xm="http://schemas.microsoft.com/office/excel/2006/main">
          <x14:cfRule type="containsText" priority="5" operator="containsText" id="{2AF3CC58-04F0-4432-AA0F-D3D058C3CAD1}">
            <xm:f>NOT(ISERROR(SEARCH("Sertifikāta Nr. _________________________________",A79)))</xm:f>
            <xm:f>"Sertifikāta Nr. _________________________________"</xm:f>
            <x14:dxf>
              <font>
                <color auto="1"/>
              </font>
              <fill>
                <patternFill>
                  <bgColor rgb="FFC6EFCE"/>
                </patternFill>
              </fill>
            </x14:dxf>
          </x14:cfRule>
          <xm:sqref>A79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AD49-65F9-41AD-994C-00B36684CA31}">
  <sheetPr>
    <tabColor indexed="51"/>
  </sheetPr>
  <dimension ref="A1:X56"/>
  <sheetViews>
    <sheetView topLeftCell="A28" zoomScale="115" zoomScaleNormal="115" zoomScaleSheetLayoutView="85" workbookViewId="0">
      <selection activeCell="B47" sqref="B47"/>
    </sheetView>
  </sheetViews>
  <sheetFormatPr defaultColWidth="9" defaultRowHeight="11.25" x14ac:dyDescent="0.25"/>
  <cols>
    <col min="1" max="1" width="4.5703125" style="100" customWidth="1"/>
    <col min="2" max="2" width="55.5703125" style="99" customWidth="1"/>
    <col min="3" max="3" width="6.42578125" style="100" customWidth="1"/>
    <col min="4" max="4" width="9" style="100" customWidth="1"/>
    <col min="5" max="5" width="6" style="100" customWidth="1"/>
    <col min="6" max="6" width="6.85546875" style="100" customWidth="1"/>
    <col min="7" max="7" width="7.140625" style="100" customWidth="1"/>
    <col min="8" max="8" width="8" style="100" bestFit="1" customWidth="1"/>
    <col min="9" max="9" width="6.42578125" style="100" customWidth="1"/>
    <col min="10" max="10" width="5.7109375" style="100" customWidth="1"/>
    <col min="11" max="12" width="11.85546875" style="100" customWidth="1"/>
    <col min="13" max="13" width="7" style="100" customWidth="1"/>
    <col min="14" max="15" width="10.7109375" style="100" customWidth="1"/>
    <col min="16" max="16" width="7.42578125" style="100" customWidth="1"/>
    <col min="17" max="18" width="6.42578125" style="100" customWidth="1"/>
    <col min="19" max="19" width="5.42578125" style="100" customWidth="1"/>
    <col min="20" max="20" width="5.7109375" style="100" customWidth="1"/>
    <col min="21" max="22" width="7.28515625" style="100" customWidth="1"/>
    <col min="23" max="24" width="7.7109375" style="100" customWidth="1"/>
    <col min="25" max="256" width="9" style="100"/>
    <col min="257" max="257" width="4.5703125" style="100" customWidth="1"/>
    <col min="258" max="258" width="55.5703125" style="100" customWidth="1"/>
    <col min="259" max="259" width="6.42578125" style="100" customWidth="1"/>
    <col min="260" max="260" width="9" style="100"/>
    <col min="261" max="261" width="6" style="100" customWidth="1"/>
    <col min="262" max="262" width="6.85546875" style="100" customWidth="1"/>
    <col min="263" max="263" width="7.140625" style="100" customWidth="1"/>
    <col min="264" max="264" width="8" style="100" bestFit="1" customWidth="1"/>
    <col min="265" max="265" width="6.42578125" style="100" customWidth="1"/>
    <col min="266" max="266" width="5.7109375" style="100" customWidth="1"/>
    <col min="267" max="268" width="11.85546875" style="100" customWidth="1"/>
    <col min="269" max="269" width="7" style="100" customWidth="1"/>
    <col min="270" max="271" width="10.7109375" style="100" customWidth="1"/>
    <col min="272" max="272" width="7.42578125" style="100" customWidth="1"/>
    <col min="273" max="274" width="6.42578125" style="100" customWidth="1"/>
    <col min="275" max="275" width="5.42578125" style="100" customWidth="1"/>
    <col min="276" max="276" width="5.7109375" style="100" customWidth="1"/>
    <col min="277" max="278" width="7.28515625" style="100" customWidth="1"/>
    <col min="279" max="280" width="7.7109375" style="100" customWidth="1"/>
    <col min="281" max="512" width="9" style="100"/>
    <col min="513" max="513" width="4.5703125" style="100" customWidth="1"/>
    <col min="514" max="514" width="55.5703125" style="100" customWidth="1"/>
    <col min="515" max="515" width="6.42578125" style="100" customWidth="1"/>
    <col min="516" max="516" width="9" style="100"/>
    <col min="517" max="517" width="6" style="100" customWidth="1"/>
    <col min="518" max="518" width="6.85546875" style="100" customWidth="1"/>
    <col min="519" max="519" width="7.140625" style="100" customWidth="1"/>
    <col min="520" max="520" width="8" style="100" bestFit="1" customWidth="1"/>
    <col min="521" max="521" width="6.42578125" style="100" customWidth="1"/>
    <col min="522" max="522" width="5.7109375" style="100" customWidth="1"/>
    <col min="523" max="524" width="11.85546875" style="100" customWidth="1"/>
    <col min="525" max="525" width="7" style="100" customWidth="1"/>
    <col min="526" max="527" width="10.7109375" style="100" customWidth="1"/>
    <col min="528" max="528" width="7.42578125" style="100" customWidth="1"/>
    <col min="529" max="530" width="6.42578125" style="100" customWidth="1"/>
    <col min="531" max="531" width="5.42578125" style="100" customWidth="1"/>
    <col min="532" max="532" width="5.7109375" style="100" customWidth="1"/>
    <col min="533" max="534" width="7.28515625" style="100" customWidth="1"/>
    <col min="535" max="536" width="7.7109375" style="100" customWidth="1"/>
    <col min="537" max="768" width="9" style="100"/>
    <col min="769" max="769" width="4.5703125" style="100" customWidth="1"/>
    <col min="770" max="770" width="55.5703125" style="100" customWidth="1"/>
    <col min="771" max="771" width="6.42578125" style="100" customWidth="1"/>
    <col min="772" max="772" width="9" style="100"/>
    <col min="773" max="773" width="6" style="100" customWidth="1"/>
    <col min="774" max="774" width="6.85546875" style="100" customWidth="1"/>
    <col min="775" max="775" width="7.140625" style="100" customWidth="1"/>
    <col min="776" max="776" width="8" style="100" bestFit="1" customWidth="1"/>
    <col min="777" max="777" width="6.42578125" style="100" customWidth="1"/>
    <col min="778" max="778" width="5.7109375" style="100" customWidth="1"/>
    <col min="779" max="780" width="11.85546875" style="100" customWidth="1"/>
    <col min="781" max="781" width="7" style="100" customWidth="1"/>
    <col min="782" max="783" width="10.7109375" style="100" customWidth="1"/>
    <col min="784" max="784" width="7.42578125" style="100" customWidth="1"/>
    <col min="785" max="786" width="6.42578125" style="100" customWidth="1"/>
    <col min="787" max="787" width="5.42578125" style="100" customWidth="1"/>
    <col min="788" max="788" width="5.7109375" style="100" customWidth="1"/>
    <col min="789" max="790" width="7.28515625" style="100" customWidth="1"/>
    <col min="791" max="792" width="7.7109375" style="100" customWidth="1"/>
    <col min="793" max="1024" width="9" style="100"/>
    <col min="1025" max="1025" width="4.5703125" style="100" customWidth="1"/>
    <col min="1026" max="1026" width="55.5703125" style="100" customWidth="1"/>
    <col min="1027" max="1027" width="6.42578125" style="100" customWidth="1"/>
    <col min="1028" max="1028" width="9" style="100"/>
    <col min="1029" max="1029" width="6" style="100" customWidth="1"/>
    <col min="1030" max="1030" width="6.85546875" style="100" customWidth="1"/>
    <col min="1031" max="1031" width="7.140625" style="100" customWidth="1"/>
    <col min="1032" max="1032" width="8" style="100" bestFit="1" customWidth="1"/>
    <col min="1033" max="1033" width="6.42578125" style="100" customWidth="1"/>
    <col min="1034" max="1034" width="5.7109375" style="100" customWidth="1"/>
    <col min="1035" max="1036" width="11.85546875" style="100" customWidth="1"/>
    <col min="1037" max="1037" width="7" style="100" customWidth="1"/>
    <col min="1038" max="1039" width="10.7109375" style="100" customWidth="1"/>
    <col min="1040" max="1040" width="7.42578125" style="100" customWidth="1"/>
    <col min="1041" max="1042" width="6.42578125" style="100" customWidth="1"/>
    <col min="1043" max="1043" width="5.42578125" style="100" customWidth="1"/>
    <col min="1044" max="1044" width="5.7109375" style="100" customWidth="1"/>
    <col min="1045" max="1046" width="7.28515625" style="100" customWidth="1"/>
    <col min="1047" max="1048" width="7.7109375" style="100" customWidth="1"/>
    <col min="1049" max="1280" width="9" style="100"/>
    <col min="1281" max="1281" width="4.5703125" style="100" customWidth="1"/>
    <col min="1282" max="1282" width="55.5703125" style="100" customWidth="1"/>
    <col min="1283" max="1283" width="6.42578125" style="100" customWidth="1"/>
    <col min="1284" max="1284" width="9" style="100"/>
    <col min="1285" max="1285" width="6" style="100" customWidth="1"/>
    <col min="1286" max="1286" width="6.85546875" style="100" customWidth="1"/>
    <col min="1287" max="1287" width="7.140625" style="100" customWidth="1"/>
    <col min="1288" max="1288" width="8" style="100" bestFit="1" customWidth="1"/>
    <col min="1289" max="1289" width="6.42578125" style="100" customWidth="1"/>
    <col min="1290" max="1290" width="5.7109375" style="100" customWidth="1"/>
    <col min="1291" max="1292" width="11.85546875" style="100" customWidth="1"/>
    <col min="1293" max="1293" width="7" style="100" customWidth="1"/>
    <col min="1294" max="1295" width="10.7109375" style="100" customWidth="1"/>
    <col min="1296" max="1296" width="7.42578125" style="100" customWidth="1"/>
    <col min="1297" max="1298" width="6.42578125" style="100" customWidth="1"/>
    <col min="1299" max="1299" width="5.42578125" style="100" customWidth="1"/>
    <col min="1300" max="1300" width="5.7109375" style="100" customWidth="1"/>
    <col min="1301" max="1302" width="7.28515625" style="100" customWidth="1"/>
    <col min="1303" max="1304" width="7.7109375" style="100" customWidth="1"/>
    <col min="1305" max="1536" width="9" style="100"/>
    <col min="1537" max="1537" width="4.5703125" style="100" customWidth="1"/>
    <col min="1538" max="1538" width="55.5703125" style="100" customWidth="1"/>
    <col min="1539" max="1539" width="6.42578125" style="100" customWidth="1"/>
    <col min="1540" max="1540" width="9" style="100"/>
    <col min="1541" max="1541" width="6" style="100" customWidth="1"/>
    <col min="1542" max="1542" width="6.85546875" style="100" customWidth="1"/>
    <col min="1543" max="1543" width="7.140625" style="100" customWidth="1"/>
    <col min="1544" max="1544" width="8" style="100" bestFit="1" customWidth="1"/>
    <col min="1545" max="1545" width="6.42578125" style="100" customWidth="1"/>
    <col min="1546" max="1546" width="5.7109375" style="100" customWidth="1"/>
    <col min="1547" max="1548" width="11.85546875" style="100" customWidth="1"/>
    <col min="1549" max="1549" width="7" style="100" customWidth="1"/>
    <col min="1550" max="1551" width="10.7109375" style="100" customWidth="1"/>
    <col min="1552" max="1552" width="7.42578125" style="100" customWidth="1"/>
    <col min="1553" max="1554" width="6.42578125" style="100" customWidth="1"/>
    <col min="1555" max="1555" width="5.42578125" style="100" customWidth="1"/>
    <col min="1556" max="1556" width="5.7109375" style="100" customWidth="1"/>
    <col min="1557" max="1558" width="7.28515625" style="100" customWidth="1"/>
    <col min="1559" max="1560" width="7.7109375" style="100" customWidth="1"/>
    <col min="1561" max="1792" width="9" style="100"/>
    <col min="1793" max="1793" width="4.5703125" style="100" customWidth="1"/>
    <col min="1794" max="1794" width="55.5703125" style="100" customWidth="1"/>
    <col min="1795" max="1795" width="6.42578125" style="100" customWidth="1"/>
    <col min="1796" max="1796" width="9" style="100"/>
    <col min="1797" max="1797" width="6" style="100" customWidth="1"/>
    <col min="1798" max="1798" width="6.85546875" style="100" customWidth="1"/>
    <col min="1799" max="1799" width="7.140625" style="100" customWidth="1"/>
    <col min="1800" max="1800" width="8" style="100" bestFit="1" customWidth="1"/>
    <col min="1801" max="1801" width="6.42578125" style="100" customWidth="1"/>
    <col min="1802" max="1802" width="5.7109375" style="100" customWidth="1"/>
    <col min="1803" max="1804" width="11.85546875" style="100" customWidth="1"/>
    <col min="1805" max="1805" width="7" style="100" customWidth="1"/>
    <col min="1806" max="1807" width="10.7109375" style="100" customWidth="1"/>
    <col min="1808" max="1808" width="7.42578125" style="100" customWidth="1"/>
    <col min="1809" max="1810" width="6.42578125" style="100" customWidth="1"/>
    <col min="1811" max="1811" width="5.42578125" style="100" customWidth="1"/>
    <col min="1812" max="1812" width="5.7109375" style="100" customWidth="1"/>
    <col min="1813" max="1814" width="7.28515625" style="100" customWidth="1"/>
    <col min="1815" max="1816" width="7.7109375" style="100" customWidth="1"/>
    <col min="1817" max="2048" width="9" style="100"/>
    <col min="2049" max="2049" width="4.5703125" style="100" customWidth="1"/>
    <col min="2050" max="2050" width="55.5703125" style="100" customWidth="1"/>
    <col min="2051" max="2051" width="6.42578125" style="100" customWidth="1"/>
    <col min="2052" max="2052" width="9" style="100"/>
    <col min="2053" max="2053" width="6" style="100" customWidth="1"/>
    <col min="2054" max="2054" width="6.85546875" style="100" customWidth="1"/>
    <col min="2055" max="2055" width="7.140625" style="100" customWidth="1"/>
    <col min="2056" max="2056" width="8" style="100" bestFit="1" customWidth="1"/>
    <col min="2057" max="2057" width="6.42578125" style="100" customWidth="1"/>
    <col min="2058" max="2058" width="5.7109375" style="100" customWidth="1"/>
    <col min="2059" max="2060" width="11.85546875" style="100" customWidth="1"/>
    <col min="2061" max="2061" width="7" style="100" customWidth="1"/>
    <col min="2062" max="2063" width="10.7109375" style="100" customWidth="1"/>
    <col min="2064" max="2064" width="7.42578125" style="100" customWidth="1"/>
    <col min="2065" max="2066" width="6.42578125" style="100" customWidth="1"/>
    <col min="2067" max="2067" width="5.42578125" style="100" customWidth="1"/>
    <col min="2068" max="2068" width="5.7109375" style="100" customWidth="1"/>
    <col min="2069" max="2070" width="7.28515625" style="100" customWidth="1"/>
    <col min="2071" max="2072" width="7.7109375" style="100" customWidth="1"/>
    <col min="2073" max="2304" width="9" style="100"/>
    <col min="2305" max="2305" width="4.5703125" style="100" customWidth="1"/>
    <col min="2306" max="2306" width="55.5703125" style="100" customWidth="1"/>
    <col min="2307" max="2307" width="6.42578125" style="100" customWidth="1"/>
    <col min="2308" max="2308" width="9" style="100"/>
    <col min="2309" max="2309" width="6" style="100" customWidth="1"/>
    <col min="2310" max="2310" width="6.85546875" style="100" customWidth="1"/>
    <col min="2311" max="2311" width="7.140625" style="100" customWidth="1"/>
    <col min="2312" max="2312" width="8" style="100" bestFit="1" customWidth="1"/>
    <col min="2313" max="2313" width="6.42578125" style="100" customWidth="1"/>
    <col min="2314" max="2314" width="5.7109375" style="100" customWidth="1"/>
    <col min="2315" max="2316" width="11.85546875" style="100" customWidth="1"/>
    <col min="2317" max="2317" width="7" style="100" customWidth="1"/>
    <col min="2318" max="2319" width="10.7109375" style="100" customWidth="1"/>
    <col min="2320" max="2320" width="7.42578125" style="100" customWidth="1"/>
    <col min="2321" max="2322" width="6.42578125" style="100" customWidth="1"/>
    <col min="2323" max="2323" width="5.42578125" style="100" customWidth="1"/>
    <col min="2324" max="2324" width="5.7109375" style="100" customWidth="1"/>
    <col min="2325" max="2326" width="7.28515625" style="100" customWidth="1"/>
    <col min="2327" max="2328" width="7.7109375" style="100" customWidth="1"/>
    <col min="2329" max="2560" width="9" style="100"/>
    <col min="2561" max="2561" width="4.5703125" style="100" customWidth="1"/>
    <col min="2562" max="2562" width="55.5703125" style="100" customWidth="1"/>
    <col min="2563" max="2563" width="6.42578125" style="100" customWidth="1"/>
    <col min="2564" max="2564" width="9" style="100"/>
    <col min="2565" max="2565" width="6" style="100" customWidth="1"/>
    <col min="2566" max="2566" width="6.85546875" style="100" customWidth="1"/>
    <col min="2567" max="2567" width="7.140625" style="100" customWidth="1"/>
    <col min="2568" max="2568" width="8" style="100" bestFit="1" customWidth="1"/>
    <col min="2569" max="2569" width="6.42578125" style="100" customWidth="1"/>
    <col min="2570" max="2570" width="5.7109375" style="100" customWidth="1"/>
    <col min="2571" max="2572" width="11.85546875" style="100" customWidth="1"/>
    <col min="2573" max="2573" width="7" style="100" customWidth="1"/>
    <col min="2574" max="2575" width="10.7109375" style="100" customWidth="1"/>
    <col min="2576" max="2576" width="7.42578125" style="100" customWidth="1"/>
    <col min="2577" max="2578" width="6.42578125" style="100" customWidth="1"/>
    <col min="2579" max="2579" width="5.42578125" style="100" customWidth="1"/>
    <col min="2580" max="2580" width="5.7109375" style="100" customWidth="1"/>
    <col min="2581" max="2582" width="7.28515625" style="100" customWidth="1"/>
    <col min="2583" max="2584" width="7.7109375" style="100" customWidth="1"/>
    <col min="2585" max="2816" width="9" style="100"/>
    <col min="2817" max="2817" width="4.5703125" style="100" customWidth="1"/>
    <col min="2818" max="2818" width="55.5703125" style="100" customWidth="1"/>
    <col min="2819" max="2819" width="6.42578125" style="100" customWidth="1"/>
    <col min="2820" max="2820" width="9" style="100"/>
    <col min="2821" max="2821" width="6" style="100" customWidth="1"/>
    <col min="2822" max="2822" width="6.85546875" style="100" customWidth="1"/>
    <col min="2823" max="2823" width="7.140625" style="100" customWidth="1"/>
    <col min="2824" max="2824" width="8" style="100" bestFit="1" customWidth="1"/>
    <col min="2825" max="2825" width="6.42578125" style="100" customWidth="1"/>
    <col min="2826" max="2826" width="5.7109375" style="100" customWidth="1"/>
    <col min="2827" max="2828" width="11.85546875" style="100" customWidth="1"/>
    <col min="2829" max="2829" width="7" style="100" customWidth="1"/>
    <col min="2830" max="2831" width="10.7109375" style="100" customWidth="1"/>
    <col min="2832" max="2832" width="7.42578125" style="100" customWidth="1"/>
    <col min="2833" max="2834" width="6.42578125" style="100" customWidth="1"/>
    <col min="2835" max="2835" width="5.42578125" style="100" customWidth="1"/>
    <col min="2836" max="2836" width="5.7109375" style="100" customWidth="1"/>
    <col min="2837" max="2838" width="7.28515625" style="100" customWidth="1"/>
    <col min="2839" max="2840" width="7.7109375" style="100" customWidth="1"/>
    <col min="2841" max="3072" width="9" style="100"/>
    <col min="3073" max="3073" width="4.5703125" style="100" customWidth="1"/>
    <col min="3074" max="3074" width="55.5703125" style="100" customWidth="1"/>
    <col min="3075" max="3075" width="6.42578125" style="100" customWidth="1"/>
    <col min="3076" max="3076" width="9" style="100"/>
    <col min="3077" max="3077" width="6" style="100" customWidth="1"/>
    <col min="3078" max="3078" width="6.85546875" style="100" customWidth="1"/>
    <col min="3079" max="3079" width="7.140625" style="100" customWidth="1"/>
    <col min="3080" max="3080" width="8" style="100" bestFit="1" customWidth="1"/>
    <col min="3081" max="3081" width="6.42578125" style="100" customWidth="1"/>
    <col min="3082" max="3082" width="5.7109375" style="100" customWidth="1"/>
    <col min="3083" max="3084" width="11.85546875" style="100" customWidth="1"/>
    <col min="3085" max="3085" width="7" style="100" customWidth="1"/>
    <col min="3086" max="3087" width="10.7109375" style="100" customWidth="1"/>
    <col min="3088" max="3088" width="7.42578125" style="100" customWidth="1"/>
    <col min="3089" max="3090" width="6.42578125" style="100" customWidth="1"/>
    <col min="3091" max="3091" width="5.42578125" style="100" customWidth="1"/>
    <col min="3092" max="3092" width="5.7109375" style="100" customWidth="1"/>
    <col min="3093" max="3094" width="7.28515625" style="100" customWidth="1"/>
    <col min="3095" max="3096" width="7.7109375" style="100" customWidth="1"/>
    <col min="3097" max="3328" width="9" style="100"/>
    <col min="3329" max="3329" width="4.5703125" style="100" customWidth="1"/>
    <col min="3330" max="3330" width="55.5703125" style="100" customWidth="1"/>
    <col min="3331" max="3331" width="6.42578125" style="100" customWidth="1"/>
    <col min="3332" max="3332" width="9" style="100"/>
    <col min="3333" max="3333" width="6" style="100" customWidth="1"/>
    <col min="3334" max="3334" width="6.85546875" style="100" customWidth="1"/>
    <col min="3335" max="3335" width="7.140625" style="100" customWidth="1"/>
    <col min="3336" max="3336" width="8" style="100" bestFit="1" customWidth="1"/>
    <col min="3337" max="3337" width="6.42578125" style="100" customWidth="1"/>
    <col min="3338" max="3338" width="5.7109375" style="100" customWidth="1"/>
    <col min="3339" max="3340" width="11.85546875" style="100" customWidth="1"/>
    <col min="3341" max="3341" width="7" style="100" customWidth="1"/>
    <col min="3342" max="3343" width="10.7109375" style="100" customWidth="1"/>
    <col min="3344" max="3344" width="7.42578125" style="100" customWidth="1"/>
    <col min="3345" max="3346" width="6.42578125" style="100" customWidth="1"/>
    <col min="3347" max="3347" width="5.42578125" style="100" customWidth="1"/>
    <col min="3348" max="3348" width="5.7109375" style="100" customWidth="1"/>
    <col min="3349" max="3350" width="7.28515625" style="100" customWidth="1"/>
    <col min="3351" max="3352" width="7.7109375" style="100" customWidth="1"/>
    <col min="3353" max="3584" width="9" style="100"/>
    <col min="3585" max="3585" width="4.5703125" style="100" customWidth="1"/>
    <col min="3586" max="3586" width="55.5703125" style="100" customWidth="1"/>
    <col min="3587" max="3587" width="6.42578125" style="100" customWidth="1"/>
    <col min="3588" max="3588" width="9" style="100"/>
    <col min="3589" max="3589" width="6" style="100" customWidth="1"/>
    <col min="3590" max="3590" width="6.85546875" style="100" customWidth="1"/>
    <col min="3591" max="3591" width="7.140625" style="100" customWidth="1"/>
    <col min="3592" max="3592" width="8" style="100" bestFit="1" customWidth="1"/>
    <col min="3593" max="3593" width="6.42578125" style="100" customWidth="1"/>
    <col min="3594" max="3594" width="5.7109375" style="100" customWidth="1"/>
    <col min="3595" max="3596" width="11.85546875" style="100" customWidth="1"/>
    <col min="3597" max="3597" width="7" style="100" customWidth="1"/>
    <col min="3598" max="3599" width="10.7109375" style="100" customWidth="1"/>
    <col min="3600" max="3600" width="7.42578125" style="100" customWidth="1"/>
    <col min="3601" max="3602" width="6.42578125" style="100" customWidth="1"/>
    <col min="3603" max="3603" width="5.42578125" style="100" customWidth="1"/>
    <col min="3604" max="3604" width="5.7109375" style="100" customWidth="1"/>
    <col min="3605" max="3606" width="7.28515625" style="100" customWidth="1"/>
    <col min="3607" max="3608" width="7.7109375" style="100" customWidth="1"/>
    <col min="3609" max="3840" width="9" style="100"/>
    <col min="3841" max="3841" width="4.5703125" style="100" customWidth="1"/>
    <col min="3842" max="3842" width="55.5703125" style="100" customWidth="1"/>
    <col min="3843" max="3843" width="6.42578125" style="100" customWidth="1"/>
    <col min="3844" max="3844" width="9" style="100"/>
    <col min="3845" max="3845" width="6" style="100" customWidth="1"/>
    <col min="3846" max="3846" width="6.85546875" style="100" customWidth="1"/>
    <col min="3847" max="3847" width="7.140625" style="100" customWidth="1"/>
    <col min="3848" max="3848" width="8" style="100" bestFit="1" customWidth="1"/>
    <col min="3849" max="3849" width="6.42578125" style="100" customWidth="1"/>
    <col min="3850" max="3850" width="5.7109375" style="100" customWidth="1"/>
    <col min="3851" max="3852" width="11.85546875" style="100" customWidth="1"/>
    <col min="3853" max="3853" width="7" style="100" customWidth="1"/>
    <col min="3854" max="3855" width="10.7109375" style="100" customWidth="1"/>
    <col min="3856" max="3856" width="7.42578125" style="100" customWidth="1"/>
    <col min="3857" max="3858" width="6.42578125" style="100" customWidth="1"/>
    <col min="3859" max="3859" width="5.42578125" style="100" customWidth="1"/>
    <col min="3860" max="3860" width="5.7109375" style="100" customWidth="1"/>
    <col min="3861" max="3862" width="7.28515625" style="100" customWidth="1"/>
    <col min="3863" max="3864" width="7.7109375" style="100" customWidth="1"/>
    <col min="3865" max="4096" width="9" style="100"/>
    <col min="4097" max="4097" width="4.5703125" style="100" customWidth="1"/>
    <col min="4098" max="4098" width="55.5703125" style="100" customWidth="1"/>
    <col min="4099" max="4099" width="6.42578125" style="100" customWidth="1"/>
    <col min="4100" max="4100" width="9" style="100"/>
    <col min="4101" max="4101" width="6" style="100" customWidth="1"/>
    <col min="4102" max="4102" width="6.85546875" style="100" customWidth="1"/>
    <col min="4103" max="4103" width="7.140625" style="100" customWidth="1"/>
    <col min="4104" max="4104" width="8" style="100" bestFit="1" customWidth="1"/>
    <col min="4105" max="4105" width="6.42578125" style="100" customWidth="1"/>
    <col min="4106" max="4106" width="5.7109375" style="100" customWidth="1"/>
    <col min="4107" max="4108" width="11.85546875" style="100" customWidth="1"/>
    <col min="4109" max="4109" width="7" style="100" customWidth="1"/>
    <col min="4110" max="4111" width="10.7109375" style="100" customWidth="1"/>
    <col min="4112" max="4112" width="7.42578125" style="100" customWidth="1"/>
    <col min="4113" max="4114" width="6.42578125" style="100" customWidth="1"/>
    <col min="4115" max="4115" width="5.42578125" style="100" customWidth="1"/>
    <col min="4116" max="4116" width="5.7109375" style="100" customWidth="1"/>
    <col min="4117" max="4118" width="7.28515625" style="100" customWidth="1"/>
    <col min="4119" max="4120" width="7.7109375" style="100" customWidth="1"/>
    <col min="4121" max="4352" width="9" style="100"/>
    <col min="4353" max="4353" width="4.5703125" style="100" customWidth="1"/>
    <col min="4354" max="4354" width="55.5703125" style="100" customWidth="1"/>
    <col min="4355" max="4355" width="6.42578125" style="100" customWidth="1"/>
    <col min="4356" max="4356" width="9" style="100"/>
    <col min="4357" max="4357" width="6" style="100" customWidth="1"/>
    <col min="4358" max="4358" width="6.85546875" style="100" customWidth="1"/>
    <col min="4359" max="4359" width="7.140625" style="100" customWidth="1"/>
    <col min="4360" max="4360" width="8" style="100" bestFit="1" customWidth="1"/>
    <col min="4361" max="4361" width="6.42578125" style="100" customWidth="1"/>
    <col min="4362" max="4362" width="5.7109375" style="100" customWidth="1"/>
    <col min="4363" max="4364" width="11.85546875" style="100" customWidth="1"/>
    <col min="4365" max="4365" width="7" style="100" customWidth="1"/>
    <col min="4366" max="4367" width="10.7109375" style="100" customWidth="1"/>
    <col min="4368" max="4368" width="7.42578125" style="100" customWidth="1"/>
    <col min="4369" max="4370" width="6.42578125" style="100" customWidth="1"/>
    <col min="4371" max="4371" width="5.42578125" style="100" customWidth="1"/>
    <col min="4372" max="4372" width="5.7109375" style="100" customWidth="1"/>
    <col min="4373" max="4374" width="7.28515625" style="100" customWidth="1"/>
    <col min="4375" max="4376" width="7.7109375" style="100" customWidth="1"/>
    <col min="4377" max="4608" width="9" style="100"/>
    <col min="4609" max="4609" width="4.5703125" style="100" customWidth="1"/>
    <col min="4610" max="4610" width="55.5703125" style="100" customWidth="1"/>
    <col min="4611" max="4611" width="6.42578125" style="100" customWidth="1"/>
    <col min="4612" max="4612" width="9" style="100"/>
    <col min="4613" max="4613" width="6" style="100" customWidth="1"/>
    <col min="4614" max="4614" width="6.85546875" style="100" customWidth="1"/>
    <col min="4615" max="4615" width="7.140625" style="100" customWidth="1"/>
    <col min="4616" max="4616" width="8" style="100" bestFit="1" customWidth="1"/>
    <col min="4617" max="4617" width="6.42578125" style="100" customWidth="1"/>
    <col min="4618" max="4618" width="5.7109375" style="100" customWidth="1"/>
    <col min="4619" max="4620" width="11.85546875" style="100" customWidth="1"/>
    <col min="4621" max="4621" width="7" style="100" customWidth="1"/>
    <col min="4622" max="4623" width="10.7109375" style="100" customWidth="1"/>
    <col min="4624" max="4624" width="7.42578125" style="100" customWidth="1"/>
    <col min="4625" max="4626" width="6.42578125" style="100" customWidth="1"/>
    <col min="4627" max="4627" width="5.42578125" style="100" customWidth="1"/>
    <col min="4628" max="4628" width="5.7109375" style="100" customWidth="1"/>
    <col min="4629" max="4630" width="7.28515625" style="100" customWidth="1"/>
    <col min="4631" max="4632" width="7.7109375" style="100" customWidth="1"/>
    <col min="4633" max="4864" width="9" style="100"/>
    <col min="4865" max="4865" width="4.5703125" style="100" customWidth="1"/>
    <col min="4866" max="4866" width="55.5703125" style="100" customWidth="1"/>
    <col min="4867" max="4867" width="6.42578125" style="100" customWidth="1"/>
    <col min="4868" max="4868" width="9" style="100"/>
    <col min="4869" max="4869" width="6" style="100" customWidth="1"/>
    <col min="4870" max="4870" width="6.85546875" style="100" customWidth="1"/>
    <col min="4871" max="4871" width="7.140625" style="100" customWidth="1"/>
    <col min="4872" max="4872" width="8" style="100" bestFit="1" customWidth="1"/>
    <col min="4873" max="4873" width="6.42578125" style="100" customWidth="1"/>
    <col min="4874" max="4874" width="5.7109375" style="100" customWidth="1"/>
    <col min="4875" max="4876" width="11.85546875" style="100" customWidth="1"/>
    <col min="4877" max="4877" width="7" style="100" customWidth="1"/>
    <col min="4878" max="4879" width="10.7109375" style="100" customWidth="1"/>
    <col min="4880" max="4880" width="7.42578125" style="100" customWidth="1"/>
    <col min="4881" max="4882" width="6.42578125" style="100" customWidth="1"/>
    <col min="4883" max="4883" width="5.42578125" style="100" customWidth="1"/>
    <col min="4884" max="4884" width="5.7109375" style="100" customWidth="1"/>
    <col min="4885" max="4886" width="7.28515625" style="100" customWidth="1"/>
    <col min="4887" max="4888" width="7.7109375" style="100" customWidth="1"/>
    <col min="4889" max="5120" width="9" style="100"/>
    <col min="5121" max="5121" width="4.5703125" style="100" customWidth="1"/>
    <col min="5122" max="5122" width="55.5703125" style="100" customWidth="1"/>
    <col min="5123" max="5123" width="6.42578125" style="100" customWidth="1"/>
    <col min="5124" max="5124" width="9" style="100"/>
    <col min="5125" max="5125" width="6" style="100" customWidth="1"/>
    <col min="5126" max="5126" width="6.85546875" style="100" customWidth="1"/>
    <col min="5127" max="5127" width="7.140625" style="100" customWidth="1"/>
    <col min="5128" max="5128" width="8" style="100" bestFit="1" customWidth="1"/>
    <col min="5129" max="5129" width="6.42578125" style="100" customWidth="1"/>
    <col min="5130" max="5130" width="5.7109375" style="100" customWidth="1"/>
    <col min="5131" max="5132" width="11.85546875" style="100" customWidth="1"/>
    <col min="5133" max="5133" width="7" style="100" customWidth="1"/>
    <col min="5134" max="5135" width="10.7109375" style="100" customWidth="1"/>
    <col min="5136" max="5136" width="7.42578125" style="100" customWidth="1"/>
    <col min="5137" max="5138" width="6.42578125" style="100" customWidth="1"/>
    <col min="5139" max="5139" width="5.42578125" style="100" customWidth="1"/>
    <col min="5140" max="5140" width="5.7109375" style="100" customWidth="1"/>
    <col min="5141" max="5142" width="7.28515625" style="100" customWidth="1"/>
    <col min="5143" max="5144" width="7.7109375" style="100" customWidth="1"/>
    <col min="5145" max="5376" width="9" style="100"/>
    <col min="5377" max="5377" width="4.5703125" style="100" customWidth="1"/>
    <col min="5378" max="5378" width="55.5703125" style="100" customWidth="1"/>
    <col min="5379" max="5379" width="6.42578125" style="100" customWidth="1"/>
    <col min="5380" max="5380" width="9" style="100"/>
    <col min="5381" max="5381" width="6" style="100" customWidth="1"/>
    <col min="5382" max="5382" width="6.85546875" style="100" customWidth="1"/>
    <col min="5383" max="5383" width="7.140625" style="100" customWidth="1"/>
    <col min="5384" max="5384" width="8" style="100" bestFit="1" customWidth="1"/>
    <col min="5385" max="5385" width="6.42578125" style="100" customWidth="1"/>
    <col min="5386" max="5386" width="5.7109375" style="100" customWidth="1"/>
    <col min="5387" max="5388" width="11.85546875" style="100" customWidth="1"/>
    <col min="5389" max="5389" width="7" style="100" customWidth="1"/>
    <col min="5390" max="5391" width="10.7109375" style="100" customWidth="1"/>
    <col min="5392" max="5392" width="7.42578125" style="100" customWidth="1"/>
    <col min="5393" max="5394" width="6.42578125" style="100" customWidth="1"/>
    <col min="5395" max="5395" width="5.42578125" style="100" customWidth="1"/>
    <col min="5396" max="5396" width="5.7109375" style="100" customWidth="1"/>
    <col min="5397" max="5398" width="7.28515625" style="100" customWidth="1"/>
    <col min="5399" max="5400" width="7.7109375" style="100" customWidth="1"/>
    <col min="5401" max="5632" width="9" style="100"/>
    <col min="5633" max="5633" width="4.5703125" style="100" customWidth="1"/>
    <col min="5634" max="5634" width="55.5703125" style="100" customWidth="1"/>
    <col min="5635" max="5635" width="6.42578125" style="100" customWidth="1"/>
    <col min="5636" max="5636" width="9" style="100"/>
    <col min="5637" max="5637" width="6" style="100" customWidth="1"/>
    <col min="5638" max="5638" width="6.85546875" style="100" customWidth="1"/>
    <col min="5639" max="5639" width="7.140625" style="100" customWidth="1"/>
    <col min="5640" max="5640" width="8" style="100" bestFit="1" customWidth="1"/>
    <col min="5641" max="5641" width="6.42578125" style="100" customWidth="1"/>
    <col min="5642" max="5642" width="5.7109375" style="100" customWidth="1"/>
    <col min="5643" max="5644" width="11.85546875" style="100" customWidth="1"/>
    <col min="5645" max="5645" width="7" style="100" customWidth="1"/>
    <col min="5646" max="5647" width="10.7109375" style="100" customWidth="1"/>
    <col min="5648" max="5648" width="7.42578125" style="100" customWidth="1"/>
    <col min="5649" max="5650" width="6.42578125" style="100" customWidth="1"/>
    <col min="5651" max="5651" width="5.42578125" style="100" customWidth="1"/>
    <col min="5652" max="5652" width="5.7109375" style="100" customWidth="1"/>
    <col min="5653" max="5654" width="7.28515625" style="100" customWidth="1"/>
    <col min="5655" max="5656" width="7.7109375" style="100" customWidth="1"/>
    <col min="5657" max="5888" width="9" style="100"/>
    <col min="5889" max="5889" width="4.5703125" style="100" customWidth="1"/>
    <col min="5890" max="5890" width="55.5703125" style="100" customWidth="1"/>
    <col min="5891" max="5891" width="6.42578125" style="100" customWidth="1"/>
    <col min="5892" max="5892" width="9" style="100"/>
    <col min="5893" max="5893" width="6" style="100" customWidth="1"/>
    <col min="5894" max="5894" width="6.85546875" style="100" customWidth="1"/>
    <col min="5895" max="5895" width="7.140625" style="100" customWidth="1"/>
    <col min="5896" max="5896" width="8" style="100" bestFit="1" customWidth="1"/>
    <col min="5897" max="5897" width="6.42578125" style="100" customWidth="1"/>
    <col min="5898" max="5898" width="5.7109375" style="100" customWidth="1"/>
    <col min="5899" max="5900" width="11.85546875" style="100" customWidth="1"/>
    <col min="5901" max="5901" width="7" style="100" customWidth="1"/>
    <col min="5902" max="5903" width="10.7109375" style="100" customWidth="1"/>
    <col min="5904" max="5904" width="7.42578125" style="100" customWidth="1"/>
    <col min="5905" max="5906" width="6.42578125" style="100" customWidth="1"/>
    <col min="5907" max="5907" width="5.42578125" style="100" customWidth="1"/>
    <col min="5908" max="5908" width="5.7109375" style="100" customWidth="1"/>
    <col min="5909" max="5910" width="7.28515625" style="100" customWidth="1"/>
    <col min="5911" max="5912" width="7.7109375" style="100" customWidth="1"/>
    <col min="5913" max="6144" width="9" style="100"/>
    <col min="6145" max="6145" width="4.5703125" style="100" customWidth="1"/>
    <col min="6146" max="6146" width="55.5703125" style="100" customWidth="1"/>
    <col min="6147" max="6147" width="6.42578125" style="100" customWidth="1"/>
    <col min="6148" max="6148" width="9" style="100"/>
    <col min="6149" max="6149" width="6" style="100" customWidth="1"/>
    <col min="6150" max="6150" width="6.85546875" style="100" customWidth="1"/>
    <col min="6151" max="6151" width="7.140625" style="100" customWidth="1"/>
    <col min="6152" max="6152" width="8" style="100" bestFit="1" customWidth="1"/>
    <col min="6153" max="6153" width="6.42578125" style="100" customWidth="1"/>
    <col min="6154" max="6154" width="5.7109375" style="100" customWidth="1"/>
    <col min="6155" max="6156" width="11.85546875" style="100" customWidth="1"/>
    <col min="6157" max="6157" width="7" style="100" customWidth="1"/>
    <col min="6158" max="6159" width="10.7109375" style="100" customWidth="1"/>
    <col min="6160" max="6160" width="7.42578125" style="100" customWidth="1"/>
    <col min="6161" max="6162" width="6.42578125" style="100" customWidth="1"/>
    <col min="6163" max="6163" width="5.42578125" style="100" customWidth="1"/>
    <col min="6164" max="6164" width="5.7109375" style="100" customWidth="1"/>
    <col min="6165" max="6166" width="7.28515625" style="100" customWidth="1"/>
    <col min="6167" max="6168" width="7.7109375" style="100" customWidth="1"/>
    <col min="6169" max="6400" width="9" style="100"/>
    <col min="6401" max="6401" width="4.5703125" style="100" customWidth="1"/>
    <col min="6402" max="6402" width="55.5703125" style="100" customWidth="1"/>
    <col min="6403" max="6403" width="6.42578125" style="100" customWidth="1"/>
    <col min="6404" max="6404" width="9" style="100"/>
    <col min="6405" max="6405" width="6" style="100" customWidth="1"/>
    <col min="6406" max="6406" width="6.85546875" style="100" customWidth="1"/>
    <col min="6407" max="6407" width="7.140625" style="100" customWidth="1"/>
    <col min="6408" max="6408" width="8" style="100" bestFit="1" customWidth="1"/>
    <col min="6409" max="6409" width="6.42578125" style="100" customWidth="1"/>
    <col min="6410" max="6410" width="5.7109375" style="100" customWidth="1"/>
    <col min="6411" max="6412" width="11.85546875" style="100" customWidth="1"/>
    <col min="6413" max="6413" width="7" style="100" customWidth="1"/>
    <col min="6414" max="6415" width="10.7109375" style="100" customWidth="1"/>
    <col min="6416" max="6416" width="7.42578125" style="100" customWidth="1"/>
    <col min="6417" max="6418" width="6.42578125" style="100" customWidth="1"/>
    <col min="6419" max="6419" width="5.42578125" style="100" customWidth="1"/>
    <col min="6420" max="6420" width="5.7109375" style="100" customWidth="1"/>
    <col min="6421" max="6422" width="7.28515625" style="100" customWidth="1"/>
    <col min="6423" max="6424" width="7.7109375" style="100" customWidth="1"/>
    <col min="6425" max="6656" width="9" style="100"/>
    <col min="6657" max="6657" width="4.5703125" style="100" customWidth="1"/>
    <col min="6658" max="6658" width="55.5703125" style="100" customWidth="1"/>
    <col min="6659" max="6659" width="6.42578125" style="100" customWidth="1"/>
    <col min="6660" max="6660" width="9" style="100"/>
    <col min="6661" max="6661" width="6" style="100" customWidth="1"/>
    <col min="6662" max="6662" width="6.85546875" style="100" customWidth="1"/>
    <col min="6663" max="6663" width="7.140625" style="100" customWidth="1"/>
    <col min="6664" max="6664" width="8" style="100" bestFit="1" customWidth="1"/>
    <col min="6665" max="6665" width="6.42578125" style="100" customWidth="1"/>
    <col min="6666" max="6666" width="5.7109375" style="100" customWidth="1"/>
    <col min="6667" max="6668" width="11.85546875" style="100" customWidth="1"/>
    <col min="6669" max="6669" width="7" style="100" customWidth="1"/>
    <col min="6670" max="6671" width="10.7109375" style="100" customWidth="1"/>
    <col min="6672" max="6672" width="7.42578125" style="100" customWidth="1"/>
    <col min="6673" max="6674" width="6.42578125" style="100" customWidth="1"/>
    <col min="6675" max="6675" width="5.42578125" style="100" customWidth="1"/>
    <col min="6676" max="6676" width="5.7109375" style="100" customWidth="1"/>
    <col min="6677" max="6678" width="7.28515625" style="100" customWidth="1"/>
    <col min="6679" max="6680" width="7.7109375" style="100" customWidth="1"/>
    <col min="6681" max="6912" width="9" style="100"/>
    <col min="6913" max="6913" width="4.5703125" style="100" customWidth="1"/>
    <col min="6914" max="6914" width="55.5703125" style="100" customWidth="1"/>
    <col min="6915" max="6915" width="6.42578125" style="100" customWidth="1"/>
    <col min="6916" max="6916" width="9" style="100"/>
    <col min="6917" max="6917" width="6" style="100" customWidth="1"/>
    <col min="6918" max="6918" width="6.85546875" style="100" customWidth="1"/>
    <col min="6919" max="6919" width="7.140625" style="100" customWidth="1"/>
    <col min="6920" max="6920" width="8" style="100" bestFit="1" customWidth="1"/>
    <col min="6921" max="6921" width="6.42578125" style="100" customWidth="1"/>
    <col min="6922" max="6922" width="5.7109375" style="100" customWidth="1"/>
    <col min="6923" max="6924" width="11.85546875" style="100" customWidth="1"/>
    <col min="6925" max="6925" width="7" style="100" customWidth="1"/>
    <col min="6926" max="6927" width="10.7109375" style="100" customWidth="1"/>
    <col min="6928" max="6928" width="7.42578125" style="100" customWidth="1"/>
    <col min="6929" max="6930" width="6.42578125" style="100" customWidth="1"/>
    <col min="6931" max="6931" width="5.42578125" style="100" customWidth="1"/>
    <col min="6932" max="6932" width="5.7109375" style="100" customWidth="1"/>
    <col min="6933" max="6934" width="7.28515625" style="100" customWidth="1"/>
    <col min="6935" max="6936" width="7.7109375" style="100" customWidth="1"/>
    <col min="6937" max="7168" width="9" style="100"/>
    <col min="7169" max="7169" width="4.5703125" style="100" customWidth="1"/>
    <col min="7170" max="7170" width="55.5703125" style="100" customWidth="1"/>
    <col min="7171" max="7171" width="6.42578125" style="100" customWidth="1"/>
    <col min="7172" max="7172" width="9" style="100"/>
    <col min="7173" max="7173" width="6" style="100" customWidth="1"/>
    <col min="7174" max="7174" width="6.85546875" style="100" customWidth="1"/>
    <col min="7175" max="7175" width="7.140625" style="100" customWidth="1"/>
    <col min="7176" max="7176" width="8" style="100" bestFit="1" customWidth="1"/>
    <col min="7177" max="7177" width="6.42578125" style="100" customWidth="1"/>
    <col min="7178" max="7178" width="5.7109375" style="100" customWidth="1"/>
    <col min="7179" max="7180" width="11.85546875" style="100" customWidth="1"/>
    <col min="7181" max="7181" width="7" style="100" customWidth="1"/>
    <col min="7182" max="7183" width="10.7109375" style="100" customWidth="1"/>
    <col min="7184" max="7184" width="7.42578125" style="100" customWidth="1"/>
    <col min="7185" max="7186" width="6.42578125" style="100" customWidth="1"/>
    <col min="7187" max="7187" width="5.42578125" style="100" customWidth="1"/>
    <col min="7188" max="7188" width="5.7109375" style="100" customWidth="1"/>
    <col min="7189" max="7190" width="7.28515625" style="100" customWidth="1"/>
    <col min="7191" max="7192" width="7.7109375" style="100" customWidth="1"/>
    <col min="7193" max="7424" width="9" style="100"/>
    <col min="7425" max="7425" width="4.5703125" style="100" customWidth="1"/>
    <col min="7426" max="7426" width="55.5703125" style="100" customWidth="1"/>
    <col min="7427" max="7427" width="6.42578125" style="100" customWidth="1"/>
    <col min="7428" max="7428" width="9" style="100"/>
    <col min="7429" max="7429" width="6" style="100" customWidth="1"/>
    <col min="7430" max="7430" width="6.85546875" style="100" customWidth="1"/>
    <col min="7431" max="7431" width="7.140625" style="100" customWidth="1"/>
    <col min="7432" max="7432" width="8" style="100" bestFit="1" customWidth="1"/>
    <col min="7433" max="7433" width="6.42578125" style="100" customWidth="1"/>
    <col min="7434" max="7434" width="5.7109375" style="100" customWidth="1"/>
    <col min="7435" max="7436" width="11.85546875" style="100" customWidth="1"/>
    <col min="7437" max="7437" width="7" style="100" customWidth="1"/>
    <col min="7438" max="7439" width="10.7109375" style="100" customWidth="1"/>
    <col min="7440" max="7440" width="7.42578125" style="100" customWidth="1"/>
    <col min="7441" max="7442" width="6.42578125" style="100" customWidth="1"/>
    <col min="7443" max="7443" width="5.42578125" style="100" customWidth="1"/>
    <col min="7444" max="7444" width="5.7109375" style="100" customWidth="1"/>
    <col min="7445" max="7446" width="7.28515625" style="100" customWidth="1"/>
    <col min="7447" max="7448" width="7.7109375" style="100" customWidth="1"/>
    <col min="7449" max="7680" width="9" style="100"/>
    <col min="7681" max="7681" width="4.5703125" style="100" customWidth="1"/>
    <col min="7682" max="7682" width="55.5703125" style="100" customWidth="1"/>
    <col min="7683" max="7683" width="6.42578125" style="100" customWidth="1"/>
    <col min="7684" max="7684" width="9" style="100"/>
    <col min="7685" max="7685" width="6" style="100" customWidth="1"/>
    <col min="7686" max="7686" width="6.85546875" style="100" customWidth="1"/>
    <col min="7687" max="7687" width="7.140625" style="100" customWidth="1"/>
    <col min="7688" max="7688" width="8" style="100" bestFit="1" customWidth="1"/>
    <col min="7689" max="7689" width="6.42578125" style="100" customWidth="1"/>
    <col min="7690" max="7690" width="5.7109375" style="100" customWidth="1"/>
    <col min="7691" max="7692" width="11.85546875" style="100" customWidth="1"/>
    <col min="7693" max="7693" width="7" style="100" customWidth="1"/>
    <col min="7694" max="7695" width="10.7109375" style="100" customWidth="1"/>
    <col min="7696" max="7696" width="7.42578125" style="100" customWidth="1"/>
    <col min="7697" max="7698" width="6.42578125" style="100" customWidth="1"/>
    <col min="7699" max="7699" width="5.42578125" style="100" customWidth="1"/>
    <col min="7700" max="7700" width="5.7109375" style="100" customWidth="1"/>
    <col min="7701" max="7702" width="7.28515625" style="100" customWidth="1"/>
    <col min="7703" max="7704" width="7.7109375" style="100" customWidth="1"/>
    <col min="7705" max="7936" width="9" style="100"/>
    <col min="7937" max="7937" width="4.5703125" style="100" customWidth="1"/>
    <col min="7938" max="7938" width="55.5703125" style="100" customWidth="1"/>
    <col min="7939" max="7939" width="6.42578125" style="100" customWidth="1"/>
    <col min="7940" max="7940" width="9" style="100"/>
    <col min="7941" max="7941" width="6" style="100" customWidth="1"/>
    <col min="7942" max="7942" width="6.85546875" style="100" customWidth="1"/>
    <col min="7943" max="7943" width="7.140625" style="100" customWidth="1"/>
    <col min="7944" max="7944" width="8" style="100" bestFit="1" customWidth="1"/>
    <col min="7945" max="7945" width="6.42578125" style="100" customWidth="1"/>
    <col min="7946" max="7946" width="5.7109375" style="100" customWidth="1"/>
    <col min="7947" max="7948" width="11.85546875" style="100" customWidth="1"/>
    <col min="7949" max="7949" width="7" style="100" customWidth="1"/>
    <col min="7950" max="7951" width="10.7109375" style="100" customWidth="1"/>
    <col min="7952" max="7952" width="7.42578125" style="100" customWidth="1"/>
    <col min="7953" max="7954" width="6.42578125" style="100" customWidth="1"/>
    <col min="7955" max="7955" width="5.42578125" style="100" customWidth="1"/>
    <col min="7956" max="7956" width="5.7109375" style="100" customWidth="1"/>
    <col min="7957" max="7958" width="7.28515625" style="100" customWidth="1"/>
    <col min="7959" max="7960" width="7.7109375" style="100" customWidth="1"/>
    <col min="7961" max="8192" width="9" style="100"/>
    <col min="8193" max="8193" width="4.5703125" style="100" customWidth="1"/>
    <col min="8194" max="8194" width="55.5703125" style="100" customWidth="1"/>
    <col min="8195" max="8195" width="6.42578125" style="100" customWidth="1"/>
    <col min="8196" max="8196" width="9" style="100"/>
    <col min="8197" max="8197" width="6" style="100" customWidth="1"/>
    <col min="8198" max="8198" width="6.85546875" style="100" customWidth="1"/>
    <col min="8199" max="8199" width="7.140625" style="100" customWidth="1"/>
    <col min="8200" max="8200" width="8" style="100" bestFit="1" customWidth="1"/>
    <col min="8201" max="8201" width="6.42578125" style="100" customWidth="1"/>
    <col min="8202" max="8202" width="5.7109375" style="100" customWidth="1"/>
    <col min="8203" max="8204" width="11.85546875" style="100" customWidth="1"/>
    <col min="8205" max="8205" width="7" style="100" customWidth="1"/>
    <col min="8206" max="8207" width="10.7109375" style="100" customWidth="1"/>
    <col min="8208" max="8208" width="7.42578125" style="100" customWidth="1"/>
    <col min="8209" max="8210" width="6.42578125" style="100" customWidth="1"/>
    <col min="8211" max="8211" width="5.42578125" style="100" customWidth="1"/>
    <col min="8212" max="8212" width="5.7109375" style="100" customWidth="1"/>
    <col min="8213" max="8214" width="7.28515625" style="100" customWidth="1"/>
    <col min="8215" max="8216" width="7.7109375" style="100" customWidth="1"/>
    <col min="8217" max="8448" width="9" style="100"/>
    <col min="8449" max="8449" width="4.5703125" style="100" customWidth="1"/>
    <col min="8450" max="8450" width="55.5703125" style="100" customWidth="1"/>
    <col min="8451" max="8451" width="6.42578125" style="100" customWidth="1"/>
    <col min="8452" max="8452" width="9" style="100"/>
    <col min="8453" max="8453" width="6" style="100" customWidth="1"/>
    <col min="8454" max="8454" width="6.85546875" style="100" customWidth="1"/>
    <col min="8455" max="8455" width="7.140625" style="100" customWidth="1"/>
    <col min="8456" max="8456" width="8" style="100" bestFit="1" customWidth="1"/>
    <col min="8457" max="8457" width="6.42578125" style="100" customWidth="1"/>
    <col min="8458" max="8458" width="5.7109375" style="100" customWidth="1"/>
    <col min="8459" max="8460" width="11.85546875" style="100" customWidth="1"/>
    <col min="8461" max="8461" width="7" style="100" customWidth="1"/>
    <col min="8462" max="8463" width="10.7109375" style="100" customWidth="1"/>
    <col min="8464" max="8464" width="7.42578125" style="100" customWidth="1"/>
    <col min="8465" max="8466" width="6.42578125" style="100" customWidth="1"/>
    <col min="8467" max="8467" width="5.42578125" style="100" customWidth="1"/>
    <col min="8468" max="8468" width="5.7109375" style="100" customWidth="1"/>
    <col min="8469" max="8470" width="7.28515625" style="100" customWidth="1"/>
    <col min="8471" max="8472" width="7.7109375" style="100" customWidth="1"/>
    <col min="8473" max="8704" width="9" style="100"/>
    <col min="8705" max="8705" width="4.5703125" style="100" customWidth="1"/>
    <col min="8706" max="8706" width="55.5703125" style="100" customWidth="1"/>
    <col min="8707" max="8707" width="6.42578125" style="100" customWidth="1"/>
    <col min="8708" max="8708" width="9" style="100"/>
    <col min="8709" max="8709" width="6" style="100" customWidth="1"/>
    <col min="8710" max="8710" width="6.85546875" style="100" customWidth="1"/>
    <col min="8711" max="8711" width="7.140625" style="100" customWidth="1"/>
    <col min="8712" max="8712" width="8" style="100" bestFit="1" customWidth="1"/>
    <col min="8713" max="8713" width="6.42578125" style="100" customWidth="1"/>
    <col min="8714" max="8714" width="5.7109375" style="100" customWidth="1"/>
    <col min="8715" max="8716" width="11.85546875" style="100" customWidth="1"/>
    <col min="8717" max="8717" width="7" style="100" customWidth="1"/>
    <col min="8718" max="8719" width="10.7109375" style="100" customWidth="1"/>
    <col min="8720" max="8720" width="7.42578125" style="100" customWidth="1"/>
    <col min="8721" max="8722" width="6.42578125" style="100" customWidth="1"/>
    <col min="8723" max="8723" width="5.42578125" style="100" customWidth="1"/>
    <col min="8724" max="8724" width="5.7109375" style="100" customWidth="1"/>
    <col min="8725" max="8726" width="7.28515625" style="100" customWidth="1"/>
    <col min="8727" max="8728" width="7.7109375" style="100" customWidth="1"/>
    <col min="8729" max="8960" width="9" style="100"/>
    <col min="8961" max="8961" width="4.5703125" style="100" customWidth="1"/>
    <col min="8962" max="8962" width="55.5703125" style="100" customWidth="1"/>
    <col min="8963" max="8963" width="6.42578125" style="100" customWidth="1"/>
    <col min="8964" max="8964" width="9" style="100"/>
    <col min="8965" max="8965" width="6" style="100" customWidth="1"/>
    <col min="8966" max="8966" width="6.85546875" style="100" customWidth="1"/>
    <col min="8967" max="8967" width="7.140625" style="100" customWidth="1"/>
    <col min="8968" max="8968" width="8" style="100" bestFit="1" customWidth="1"/>
    <col min="8969" max="8969" width="6.42578125" style="100" customWidth="1"/>
    <col min="8970" max="8970" width="5.7109375" style="100" customWidth="1"/>
    <col min="8971" max="8972" width="11.85546875" style="100" customWidth="1"/>
    <col min="8973" max="8973" width="7" style="100" customWidth="1"/>
    <col min="8974" max="8975" width="10.7109375" style="100" customWidth="1"/>
    <col min="8976" max="8976" width="7.42578125" style="100" customWidth="1"/>
    <col min="8977" max="8978" width="6.42578125" style="100" customWidth="1"/>
    <col min="8979" max="8979" width="5.42578125" style="100" customWidth="1"/>
    <col min="8980" max="8980" width="5.7109375" style="100" customWidth="1"/>
    <col min="8981" max="8982" width="7.28515625" style="100" customWidth="1"/>
    <col min="8983" max="8984" width="7.7109375" style="100" customWidth="1"/>
    <col min="8985" max="9216" width="9" style="100"/>
    <col min="9217" max="9217" width="4.5703125" style="100" customWidth="1"/>
    <col min="9218" max="9218" width="55.5703125" style="100" customWidth="1"/>
    <col min="9219" max="9219" width="6.42578125" style="100" customWidth="1"/>
    <col min="9220" max="9220" width="9" style="100"/>
    <col min="9221" max="9221" width="6" style="100" customWidth="1"/>
    <col min="9222" max="9222" width="6.85546875" style="100" customWidth="1"/>
    <col min="9223" max="9223" width="7.140625" style="100" customWidth="1"/>
    <col min="9224" max="9224" width="8" style="100" bestFit="1" customWidth="1"/>
    <col min="9225" max="9225" width="6.42578125" style="100" customWidth="1"/>
    <col min="9226" max="9226" width="5.7109375" style="100" customWidth="1"/>
    <col min="9227" max="9228" width="11.85546875" style="100" customWidth="1"/>
    <col min="9229" max="9229" width="7" style="100" customWidth="1"/>
    <col min="9230" max="9231" width="10.7109375" style="100" customWidth="1"/>
    <col min="9232" max="9232" width="7.42578125" style="100" customWidth="1"/>
    <col min="9233" max="9234" width="6.42578125" style="100" customWidth="1"/>
    <col min="9235" max="9235" width="5.42578125" style="100" customWidth="1"/>
    <col min="9236" max="9236" width="5.7109375" style="100" customWidth="1"/>
    <col min="9237" max="9238" width="7.28515625" style="100" customWidth="1"/>
    <col min="9239" max="9240" width="7.7109375" style="100" customWidth="1"/>
    <col min="9241" max="9472" width="9" style="100"/>
    <col min="9473" max="9473" width="4.5703125" style="100" customWidth="1"/>
    <col min="9474" max="9474" width="55.5703125" style="100" customWidth="1"/>
    <col min="9475" max="9475" width="6.42578125" style="100" customWidth="1"/>
    <col min="9476" max="9476" width="9" style="100"/>
    <col min="9477" max="9477" width="6" style="100" customWidth="1"/>
    <col min="9478" max="9478" width="6.85546875" style="100" customWidth="1"/>
    <col min="9479" max="9479" width="7.140625" style="100" customWidth="1"/>
    <col min="9480" max="9480" width="8" style="100" bestFit="1" customWidth="1"/>
    <col min="9481" max="9481" width="6.42578125" style="100" customWidth="1"/>
    <col min="9482" max="9482" width="5.7109375" style="100" customWidth="1"/>
    <col min="9483" max="9484" width="11.85546875" style="100" customWidth="1"/>
    <col min="9485" max="9485" width="7" style="100" customWidth="1"/>
    <col min="9486" max="9487" width="10.7109375" style="100" customWidth="1"/>
    <col min="9488" max="9488" width="7.42578125" style="100" customWidth="1"/>
    <col min="9489" max="9490" width="6.42578125" style="100" customWidth="1"/>
    <col min="9491" max="9491" width="5.42578125" style="100" customWidth="1"/>
    <col min="9492" max="9492" width="5.7109375" style="100" customWidth="1"/>
    <col min="9493" max="9494" width="7.28515625" style="100" customWidth="1"/>
    <col min="9495" max="9496" width="7.7109375" style="100" customWidth="1"/>
    <col min="9497" max="9728" width="9" style="100"/>
    <col min="9729" max="9729" width="4.5703125" style="100" customWidth="1"/>
    <col min="9730" max="9730" width="55.5703125" style="100" customWidth="1"/>
    <col min="9731" max="9731" width="6.42578125" style="100" customWidth="1"/>
    <col min="9732" max="9732" width="9" style="100"/>
    <col min="9733" max="9733" width="6" style="100" customWidth="1"/>
    <col min="9734" max="9734" width="6.85546875" style="100" customWidth="1"/>
    <col min="9735" max="9735" width="7.140625" style="100" customWidth="1"/>
    <col min="9736" max="9736" width="8" style="100" bestFit="1" customWidth="1"/>
    <col min="9737" max="9737" width="6.42578125" style="100" customWidth="1"/>
    <col min="9738" max="9738" width="5.7109375" style="100" customWidth="1"/>
    <col min="9739" max="9740" width="11.85546875" style="100" customWidth="1"/>
    <col min="9741" max="9741" width="7" style="100" customWidth="1"/>
    <col min="9742" max="9743" width="10.7109375" style="100" customWidth="1"/>
    <col min="9744" max="9744" width="7.42578125" style="100" customWidth="1"/>
    <col min="9745" max="9746" width="6.42578125" style="100" customWidth="1"/>
    <col min="9747" max="9747" width="5.42578125" style="100" customWidth="1"/>
    <col min="9748" max="9748" width="5.7109375" style="100" customWidth="1"/>
    <col min="9749" max="9750" width="7.28515625" style="100" customWidth="1"/>
    <col min="9751" max="9752" width="7.7109375" style="100" customWidth="1"/>
    <col min="9753" max="9984" width="9" style="100"/>
    <col min="9985" max="9985" width="4.5703125" style="100" customWidth="1"/>
    <col min="9986" max="9986" width="55.5703125" style="100" customWidth="1"/>
    <col min="9987" max="9987" width="6.42578125" style="100" customWidth="1"/>
    <col min="9988" max="9988" width="9" style="100"/>
    <col min="9989" max="9989" width="6" style="100" customWidth="1"/>
    <col min="9990" max="9990" width="6.85546875" style="100" customWidth="1"/>
    <col min="9991" max="9991" width="7.140625" style="100" customWidth="1"/>
    <col min="9992" max="9992" width="8" style="100" bestFit="1" customWidth="1"/>
    <col min="9993" max="9993" width="6.42578125" style="100" customWidth="1"/>
    <col min="9994" max="9994" width="5.7109375" style="100" customWidth="1"/>
    <col min="9995" max="9996" width="11.85546875" style="100" customWidth="1"/>
    <col min="9997" max="9997" width="7" style="100" customWidth="1"/>
    <col min="9998" max="9999" width="10.7109375" style="100" customWidth="1"/>
    <col min="10000" max="10000" width="7.42578125" style="100" customWidth="1"/>
    <col min="10001" max="10002" width="6.42578125" style="100" customWidth="1"/>
    <col min="10003" max="10003" width="5.42578125" style="100" customWidth="1"/>
    <col min="10004" max="10004" width="5.7109375" style="100" customWidth="1"/>
    <col min="10005" max="10006" width="7.28515625" style="100" customWidth="1"/>
    <col min="10007" max="10008" width="7.7109375" style="100" customWidth="1"/>
    <col min="10009" max="10240" width="9" style="100"/>
    <col min="10241" max="10241" width="4.5703125" style="100" customWidth="1"/>
    <col min="10242" max="10242" width="55.5703125" style="100" customWidth="1"/>
    <col min="10243" max="10243" width="6.42578125" style="100" customWidth="1"/>
    <col min="10244" max="10244" width="9" style="100"/>
    <col min="10245" max="10245" width="6" style="100" customWidth="1"/>
    <col min="10246" max="10246" width="6.85546875" style="100" customWidth="1"/>
    <col min="10247" max="10247" width="7.140625" style="100" customWidth="1"/>
    <col min="10248" max="10248" width="8" style="100" bestFit="1" customWidth="1"/>
    <col min="10249" max="10249" width="6.42578125" style="100" customWidth="1"/>
    <col min="10250" max="10250" width="5.7109375" style="100" customWidth="1"/>
    <col min="10251" max="10252" width="11.85546875" style="100" customWidth="1"/>
    <col min="10253" max="10253" width="7" style="100" customWidth="1"/>
    <col min="10254" max="10255" width="10.7109375" style="100" customWidth="1"/>
    <col min="10256" max="10256" width="7.42578125" style="100" customWidth="1"/>
    <col min="10257" max="10258" width="6.42578125" style="100" customWidth="1"/>
    <col min="10259" max="10259" width="5.42578125" style="100" customWidth="1"/>
    <col min="10260" max="10260" width="5.7109375" style="100" customWidth="1"/>
    <col min="10261" max="10262" width="7.28515625" style="100" customWidth="1"/>
    <col min="10263" max="10264" width="7.7109375" style="100" customWidth="1"/>
    <col min="10265" max="10496" width="9" style="100"/>
    <col min="10497" max="10497" width="4.5703125" style="100" customWidth="1"/>
    <col min="10498" max="10498" width="55.5703125" style="100" customWidth="1"/>
    <col min="10499" max="10499" width="6.42578125" style="100" customWidth="1"/>
    <col min="10500" max="10500" width="9" style="100"/>
    <col min="10501" max="10501" width="6" style="100" customWidth="1"/>
    <col min="10502" max="10502" width="6.85546875" style="100" customWidth="1"/>
    <col min="10503" max="10503" width="7.140625" style="100" customWidth="1"/>
    <col min="10504" max="10504" width="8" style="100" bestFit="1" customWidth="1"/>
    <col min="10505" max="10505" width="6.42578125" style="100" customWidth="1"/>
    <col min="10506" max="10506" width="5.7109375" style="100" customWidth="1"/>
    <col min="10507" max="10508" width="11.85546875" style="100" customWidth="1"/>
    <col min="10509" max="10509" width="7" style="100" customWidth="1"/>
    <col min="10510" max="10511" width="10.7109375" style="100" customWidth="1"/>
    <col min="10512" max="10512" width="7.42578125" style="100" customWidth="1"/>
    <col min="10513" max="10514" width="6.42578125" style="100" customWidth="1"/>
    <col min="10515" max="10515" width="5.42578125" style="100" customWidth="1"/>
    <col min="10516" max="10516" width="5.7109375" style="100" customWidth="1"/>
    <col min="10517" max="10518" width="7.28515625" style="100" customWidth="1"/>
    <col min="10519" max="10520" width="7.7109375" style="100" customWidth="1"/>
    <col min="10521" max="10752" width="9" style="100"/>
    <col min="10753" max="10753" width="4.5703125" style="100" customWidth="1"/>
    <col min="10754" max="10754" width="55.5703125" style="100" customWidth="1"/>
    <col min="10755" max="10755" width="6.42578125" style="100" customWidth="1"/>
    <col min="10756" max="10756" width="9" style="100"/>
    <col min="10757" max="10757" width="6" style="100" customWidth="1"/>
    <col min="10758" max="10758" width="6.85546875" style="100" customWidth="1"/>
    <col min="10759" max="10759" width="7.140625" style="100" customWidth="1"/>
    <col min="10760" max="10760" width="8" style="100" bestFit="1" customWidth="1"/>
    <col min="10761" max="10761" width="6.42578125" style="100" customWidth="1"/>
    <col min="10762" max="10762" width="5.7109375" style="100" customWidth="1"/>
    <col min="10763" max="10764" width="11.85546875" style="100" customWidth="1"/>
    <col min="10765" max="10765" width="7" style="100" customWidth="1"/>
    <col min="10766" max="10767" width="10.7109375" style="100" customWidth="1"/>
    <col min="10768" max="10768" width="7.42578125" style="100" customWidth="1"/>
    <col min="10769" max="10770" width="6.42578125" style="100" customWidth="1"/>
    <col min="10771" max="10771" width="5.42578125" style="100" customWidth="1"/>
    <col min="10772" max="10772" width="5.7109375" style="100" customWidth="1"/>
    <col min="10773" max="10774" width="7.28515625" style="100" customWidth="1"/>
    <col min="10775" max="10776" width="7.7109375" style="100" customWidth="1"/>
    <col min="10777" max="11008" width="9" style="100"/>
    <col min="11009" max="11009" width="4.5703125" style="100" customWidth="1"/>
    <col min="11010" max="11010" width="55.5703125" style="100" customWidth="1"/>
    <col min="11011" max="11011" width="6.42578125" style="100" customWidth="1"/>
    <col min="11012" max="11012" width="9" style="100"/>
    <col min="11013" max="11013" width="6" style="100" customWidth="1"/>
    <col min="11014" max="11014" width="6.85546875" style="100" customWidth="1"/>
    <col min="11015" max="11015" width="7.140625" style="100" customWidth="1"/>
    <col min="11016" max="11016" width="8" style="100" bestFit="1" customWidth="1"/>
    <col min="11017" max="11017" width="6.42578125" style="100" customWidth="1"/>
    <col min="11018" max="11018" width="5.7109375" style="100" customWidth="1"/>
    <col min="11019" max="11020" width="11.85546875" style="100" customWidth="1"/>
    <col min="11021" max="11021" width="7" style="100" customWidth="1"/>
    <col min="11022" max="11023" width="10.7109375" style="100" customWidth="1"/>
    <col min="11024" max="11024" width="7.42578125" style="100" customWidth="1"/>
    <col min="11025" max="11026" width="6.42578125" style="100" customWidth="1"/>
    <col min="11027" max="11027" width="5.42578125" style="100" customWidth="1"/>
    <col min="11028" max="11028" width="5.7109375" style="100" customWidth="1"/>
    <col min="11029" max="11030" width="7.28515625" style="100" customWidth="1"/>
    <col min="11031" max="11032" width="7.7109375" style="100" customWidth="1"/>
    <col min="11033" max="11264" width="9" style="100"/>
    <col min="11265" max="11265" width="4.5703125" style="100" customWidth="1"/>
    <col min="11266" max="11266" width="55.5703125" style="100" customWidth="1"/>
    <col min="11267" max="11267" width="6.42578125" style="100" customWidth="1"/>
    <col min="11268" max="11268" width="9" style="100"/>
    <col min="11269" max="11269" width="6" style="100" customWidth="1"/>
    <col min="11270" max="11270" width="6.85546875" style="100" customWidth="1"/>
    <col min="11271" max="11271" width="7.140625" style="100" customWidth="1"/>
    <col min="11272" max="11272" width="8" style="100" bestFit="1" customWidth="1"/>
    <col min="11273" max="11273" width="6.42578125" style="100" customWidth="1"/>
    <col min="11274" max="11274" width="5.7109375" style="100" customWidth="1"/>
    <col min="11275" max="11276" width="11.85546875" style="100" customWidth="1"/>
    <col min="11277" max="11277" width="7" style="100" customWidth="1"/>
    <col min="11278" max="11279" width="10.7109375" style="100" customWidth="1"/>
    <col min="11280" max="11280" width="7.42578125" style="100" customWidth="1"/>
    <col min="11281" max="11282" width="6.42578125" style="100" customWidth="1"/>
    <col min="11283" max="11283" width="5.42578125" style="100" customWidth="1"/>
    <col min="11284" max="11284" width="5.7109375" style="100" customWidth="1"/>
    <col min="11285" max="11286" width="7.28515625" style="100" customWidth="1"/>
    <col min="11287" max="11288" width="7.7109375" style="100" customWidth="1"/>
    <col min="11289" max="11520" width="9" style="100"/>
    <col min="11521" max="11521" width="4.5703125" style="100" customWidth="1"/>
    <col min="11522" max="11522" width="55.5703125" style="100" customWidth="1"/>
    <col min="11523" max="11523" width="6.42578125" style="100" customWidth="1"/>
    <col min="11524" max="11524" width="9" style="100"/>
    <col min="11525" max="11525" width="6" style="100" customWidth="1"/>
    <col min="11526" max="11526" width="6.85546875" style="100" customWidth="1"/>
    <col min="11527" max="11527" width="7.140625" style="100" customWidth="1"/>
    <col min="11528" max="11528" width="8" style="100" bestFit="1" customWidth="1"/>
    <col min="11529" max="11529" width="6.42578125" style="100" customWidth="1"/>
    <col min="11530" max="11530" width="5.7109375" style="100" customWidth="1"/>
    <col min="11531" max="11532" width="11.85546875" style="100" customWidth="1"/>
    <col min="11533" max="11533" width="7" style="100" customWidth="1"/>
    <col min="11534" max="11535" width="10.7109375" style="100" customWidth="1"/>
    <col min="11536" max="11536" width="7.42578125" style="100" customWidth="1"/>
    <col min="11537" max="11538" width="6.42578125" style="100" customWidth="1"/>
    <col min="11539" max="11539" width="5.42578125" style="100" customWidth="1"/>
    <col min="11540" max="11540" width="5.7109375" style="100" customWidth="1"/>
    <col min="11541" max="11542" width="7.28515625" style="100" customWidth="1"/>
    <col min="11543" max="11544" width="7.7109375" style="100" customWidth="1"/>
    <col min="11545" max="11776" width="9" style="100"/>
    <col min="11777" max="11777" width="4.5703125" style="100" customWidth="1"/>
    <col min="11778" max="11778" width="55.5703125" style="100" customWidth="1"/>
    <col min="11779" max="11779" width="6.42578125" style="100" customWidth="1"/>
    <col min="11780" max="11780" width="9" style="100"/>
    <col min="11781" max="11781" width="6" style="100" customWidth="1"/>
    <col min="11782" max="11782" width="6.85546875" style="100" customWidth="1"/>
    <col min="11783" max="11783" width="7.140625" style="100" customWidth="1"/>
    <col min="11784" max="11784" width="8" style="100" bestFit="1" customWidth="1"/>
    <col min="11785" max="11785" width="6.42578125" style="100" customWidth="1"/>
    <col min="11786" max="11786" width="5.7109375" style="100" customWidth="1"/>
    <col min="11787" max="11788" width="11.85546875" style="100" customWidth="1"/>
    <col min="11789" max="11789" width="7" style="100" customWidth="1"/>
    <col min="11790" max="11791" width="10.7109375" style="100" customWidth="1"/>
    <col min="11792" max="11792" width="7.42578125" style="100" customWidth="1"/>
    <col min="11793" max="11794" width="6.42578125" style="100" customWidth="1"/>
    <col min="11795" max="11795" width="5.42578125" style="100" customWidth="1"/>
    <col min="11796" max="11796" width="5.7109375" style="100" customWidth="1"/>
    <col min="11797" max="11798" width="7.28515625" style="100" customWidth="1"/>
    <col min="11799" max="11800" width="7.7109375" style="100" customWidth="1"/>
    <col min="11801" max="12032" width="9" style="100"/>
    <col min="12033" max="12033" width="4.5703125" style="100" customWidth="1"/>
    <col min="12034" max="12034" width="55.5703125" style="100" customWidth="1"/>
    <col min="12035" max="12035" width="6.42578125" style="100" customWidth="1"/>
    <col min="12036" max="12036" width="9" style="100"/>
    <col min="12037" max="12037" width="6" style="100" customWidth="1"/>
    <col min="12038" max="12038" width="6.85546875" style="100" customWidth="1"/>
    <col min="12039" max="12039" width="7.140625" style="100" customWidth="1"/>
    <col min="12040" max="12040" width="8" style="100" bestFit="1" customWidth="1"/>
    <col min="12041" max="12041" width="6.42578125" style="100" customWidth="1"/>
    <col min="12042" max="12042" width="5.7109375" style="100" customWidth="1"/>
    <col min="12043" max="12044" width="11.85546875" style="100" customWidth="1"/>
    <col min="12045" max="12045" width="7" style="100" customWidth="1"/>
    <col min="12046" max="12047" width="10.7109375" style="100" customWidth="1"/>
    <col min="12048" max="12048" width="7.42578125" style="100" customWidth="1"/>
    <col min="12049" max="12050" width="6.42578125" style="100" customWidth="1"/>
    <col min="12051" max="12051" width="5.42578125" style="100" customWidth="1"/>
    <col min="12052" max="12052" width="5.7109375" style="100" customWidth="1"/>
    <col min="12053" max="12054" width="7.28515625" style="100" customWidth="1"/>
    <col min="12055" max="12056" width="7.7109375" style="100" customWidth="1"/>
    <col min="12057" max="12288" width="9" style="100"/>
    <col min="12289" max="12289" width="4.5703125" style="100" customWidth="1"/>
    <col min="12290" max="12290" width="55.5703125" style="100" customWidth="1"/>
    <col min="12291" max="12291" width="6.42578125" style="100" customWidth="1"/>
    <col min="12292" max="12292" width="9" style="100"/>
    <col min="12293" max="12293" width="6" style="100" customWidth="1"/>
    <col min="12294" max="12294" width="6.85546875" style="100" customWidth="1"/>
    <col min="12295" max="12295" width="7.140625" style="100" customWidth="1"/>
    <col min="12296" max="12296" width="8" style="100" bestFit="1" customWidth="1"/>
    <col min="12297" max="12297" width="6.42578125" style="100" customWidth="1"/>
    <col min="12298" max="12298" width="5.7109375" style="100" customWidth="1"/>
    <col min="12299" max="12300" width="11.85546875" style="100" customWidth="1"/>
    <col min="12301" max="12301" width="7" style="100" customWidth="1"/>
    <col min="12302" max="12303" width="10.7109375" style="100" customWidth="1"/>
    <col min="12304" max="12304" width="7.42578125" style="100" customWidth="1"/>
    <col min="12305" max="12306" width="6.42578125" style="100" customWidth="1"/>
    <col min="12307" max="12307" width="5.42578125" style="100" customWidth="1"/>
    <col min="12308" max="12308" width="5.7109375" style="100" customWidth="1"/>
    <col min="12309" max="12310" width="7.28515625" style="100" customWidth="1"/>
    <col min="12311" max="12312" width="7.7109375" style="100" customWidth="1"/>
    <col min="12313" max="12544" width="9" style="100"/>
    <col min="12545" max="12545" width="4.5703125" style="100" customWidth="1"/>
    <col min="12546" max="12546" width="55.5703125" style="100" customWidth="1"/>
    <col min="12547" max="12547" width="6.42578125" style="100" customWidth="1"/>
    <col min="12548" max="12548" width="9" style="100"/>
    <col min="12549" max="12549" width="6" style="100" customWidth="1"/>
    <col min="12550" max="12550" width="6.85546875" style="100" customWidth="1"/>
    <col min="12551" max="12551" width="7.140625" style="100" customWidth="1"/>
    <col min="12552" max="12552" width="8" style="100" bestFit="1" customWidth="1"/>
    <col min="12553" max="12553" width="6.42578125" style="100" customWidth="1"/>
    <col min="12554" max="12554" width="5.7109375" style="100" customWidth="1"/>
    <col min="12555" max="12556" width="11.85546875" style="100" customWidth="1"/>
    <col min="12557" max="12557" width="7" style="100" customWidth="1"/>
    <col min="12558" max="12559" width="10.7109375" style="100" customWidth="1"/>
    <col min="12560" max="12560" width="7.42578125" style="100" customWidth="1"/>
    <col min="12561" max="12562" width="6.42578125" style="100" customWidth="1"/>
    <col min="12563" max="12563" width="5.42578125" style="100" customWidth="1"/>
    <col min="12564" max="12564" width="5.7109375" style="100" customWidth="1"/>
    <col min="12565" max="12566" width="7.28515625" style="100" customWidth="1"/>
    <col min="12567" max="12568" width="7.7109375" style="100" customWidth="1"/>
    <col min="12569" max="12800" width="9" style="100"/>
    <col min="12801" max="12801" width="4.5703125" style="100" customWidth="1"/>
    <col min="12802" max="12802" width="55.5703125" style="100" customWidth="1"/>
    <col min="12803" max="12803" width="6.42578125" style="100" customWidth="1"/>
    <col min="12804" max="12804" width="9" style="100"/>
    <col min="12805" max="12805" width="6" style="100" customWidth="1"/>
    <col min="12806" max="12806" width="6.85546875" style="100" customWidth="1"/>
    <col min="12807" max="12807" width="7.140625" style="100" customWidth="1"/>
    <col min="12808" max="12808" width="8" style="100" bestFit="1" customWidth="1"/>
    <col min="12809" max="12809" width="6.42578125" style="100" customWidth="1"/>
    <col min="12810" max="12810" width="5.7109375" style="100" customWidth="1"/>
    <col min="12811" max="12812" width="11.85546875" style="100" customWidth="1"/>
    <col min="12813" max="12813" width="7" style="100" customWidth="1"/>
    <col min="12814" max="12815" width="10.7109375" style="100" customWidth="1"/>
    <col min="12816" max="12816" width="7.42578125" style="100" customWidth="1"/>
    <col min="12817" max="12818" width="6.42578125" style="100" customWidth="1"/>
    <col min="12819" max="12819" width="5.42578125" style="100" customWidth="1"/>
    <col min="12820" max="12820" width="5.7109375" style="100" customWidth="1"/>
    <col min="12821" max="12822" width="7.28515625" style="100" customWidth="1"/>
    <col min="12823" max="12824" width="7.7109375" style="100" customWidth="1"/>
    <col min="12825" max="13056" width="9" style="100"/>
    <col min="13057" max="13057" width="4.5703125" style="100" customWidth="1"/>
    <col min="13058" max="13058" width="55.5703125" style="100" customWidth="1"/>
    <col min="13059" max="13059" width="6.42578125" style="100" customWidth="1"/>
    <col min="13060" max="13060" width="9" style="100"/>
    <col min="13061" max="13061" width="6" style="100" customWidth="1"/>
    <col min="13062" max="13062" width="6.85546875" style="100" customWidth="1"/>
    <col min="13063" max="13063" width="7.140625" style="100" customWidth="1"/>
    <col min="13064" max="13064" width="8" style="100" bestFit="1" customWidth="1"/>
    <col min="13065" max="13065" width="6.42578125" style="100" customWidth="1"/>
    <col min="13066" max="13066" width="5.7109375" style="100" customWidth="1"/>
    <col min="13067" max="13068" width="11.85546875" style="100" customWidth="1"/>
    <col min="13069" max="13069" width="7" style="100" customWidth="1"/>
    <col min="13070" max="13071" width="10.7109375" style="100" customWidth="1"/>
    <col min="13072" max="13072" width="7.42578125" style="100" customWidth="1"/>
    <col min="13073" max="13074" width="6.42578125" style="100" customWidth="1"/>
    <col min="13075" max="13075" width="5.42578125" style="100" customWidth="1"/>
    <col min="13076" max="13076" width="5.7109375" style="100" customWidth="1"/>
    <col min="13077" max="13078" width="7.28515625" style="100" customWidth="1"/>
    <col min="13079" max="13080" width="7.7109375" style="100" customWidth="1"/>
    <col min="13081" max="13312" width="9" style="100"/>
    <col min="13313" max="13313" width="4.5703125" style="100" customWidth="1"/>
    <col min="13314" max="13314" width="55.5703125" style="100" customWidth="1"/>
    <col min="13315" max="13315" width="6.42578125" style="100" customWidth="1"/>
    <col min="13316" max="13316" width="9" style="100"/>
    <col min="13317" max="13317" width="6" style="100" customWidth="1"/>
    <col min="13318" max="13318" width="6.85546875" style="100" customWidth="1"/>
    <col min="13319" max="13319" width="7.140625" style="100" customWidth="1"/>
    <col min="13320" max="13320" width="8" style="100" bestFit="1" customWidth="1"/>
    <col min="13321" max="13321" width="6.42578125" style="100" customWidth="1"/>
    <col min="13322" max="13322" width="5.7109375" style="100" customWidth="1"/>
    <col min="13323" max="13324" width="11.85546875" style="100" customWidth="1"/>
    <col min="13325" max="13325" width="7" style="100" customWidth="1"/>
    <col min="13326" max="13327" width="10.7109375" style="100" customWidth="1"/>
    <col min="13328" max="13328" width="7.42578125" style="100" customWidth="1"/>
    <col min="13329" max="13330" width="6.42578125" style="100" customWidth="1"/>
    <col min="13331" max="13331" width="5.42578125" style="100" customWidth="1"/>
    <col min="13332" max="13332" width="5.7109375" style="100" customWidth="1"/>
    <col min="13333" max="13334" width="7.28515625" style="100" customWidth="1"/>
    <col min="13335" max="13336" width="7.7109375" style="100" customWidth="1"/>
    <col min="13337" max="13568" width="9" style="100"/>
    <col min="13569" max="13569" width="4.5703125" style="100" customWidth="1"/>
    <col min="13570" max="13570" width="55.5703125" style="100" customWidth="1"/>
    <col min="13571" max="13571" width="6.42578125" style="100" customWidth="1"/>
    <col min="13572" max="13572" width="9" style="100"/>
    <col min="13573" max="13573" width="6" style="100" customWidth="1"/>
    <col min="13574" max="13574" width="6.85546875" style="100" customWidth="1"/>
    <col min="13575" max="13575" width="7.140625" style="100" customWidth="1"/>
    <col min="13576" max="13576" width="8" style="100" bestFit="1" customWidth="1"/>
    <col min="13577" max="13577" width="6.42578125" style="100" customWidth="1"/>
    <col min="13578" max="13578" width="5.7109375" style="100" customWidth="1"/>
    <col min="13579" max="13580" width="11.85546875" style="100" customWidth="1"/>
    <col min="13581" max="13581" width="7" style="100" customWidth="1"/>
    <col min="13582" max="13583" width="10.7109375" style="100" customWidth="1"/>
    <col min="13584" max="13584" width="7.42578125" style="100" customWidth="1"/>
    <col min="13585" max="13586" width="6.42578125" style="100" customWidth="1"/>
    <col min="13587" max="13587" width="5.42578125" style="100" customWidth="1"/>
    <col min="13588" max="13588" width="5.7109375" style="100" customWidth="1"/>
    <col min="13589" max="13590" width="7.28515625" style="100" customWidth="1"/>
    <col min="13591" max="13592" width="7.7109375" style="100" customWidth="1"/>
    <col min="13593" max="13824" width="9" style="100"/>
    <col min="13825" max="13825" width="4.5703125" style="100" customWidth="1"/>
    <col min="13826" max="13826" width="55.5703125" style="100" customWidth="1"/>
    <col min="13827" max="13827" width="6.42578125" style="100" customWidth="1"/>
    <col min="13828" max="13828" width="9" style="100"/>
    <col min="13829" max="13829" width="6" style="100" customWidth="1"/>
    <col min="13830" max="13830" width="6.85546875" style="100" customWidth="1"/>
    <col min="13831" max="13831" width="7.140625" style="100" customWidth="1"/>
    <col min="13832" max="13832" width="8" style="100" bestFit="1" customWidth="1"/>
    <col min="13833" max="13833" width="6.42578125" style="100" customWidth="1"/>
    <col min="13834" max="13834" width="5.7109375" style="100" customWidth="1"/>
    <col min="13835" max="13836" width="11.85546875" style="100" customWidth="1"/>
    <col min="13837" max="13837" width="7" style="100" customWidth="1"/>
    <col min="13838" max="13839" width="10.7109375" style="100" customWidth="1"/>
    <col min="13840" max="13840" width="7.42578125" style="100" customWidth="1"/>
    <col min="13841" max="13842" width="6.42578125" style="100" customWidth="1"/>
    <col min="13843" max="13843" width="5.42578125" style="100" customWidth="1"/>
    <col min="13844" max="13844" width="5.7109375" style="100" customWidth="1"/>
    <col min="13845" max="13846" width="7.28515625" style="100" customWidth="1"/>
    <col min="13847" max="13848" width="7.7109375" style="100" customWidth="1"/>
    <col min="13849" max="14080" width="9" style="100"/>
    <col min="14081" max="14081" width="4.5703125" style="100" customWidth="1"/>
    <col min="14082" max="14082" width="55.5703125" style="100" customWidth="1"/>
    <col min="14083" max="14083" width="6.42578125" style="100" customWidth="1"/>
    <col min="14084" max="14084" width="9" style="100"/>
    <col min="14085" max="14085" width="6" style="100" customWidth="1"/>
    <col min="14086" max="14086" width="6.85546875" style="100" customWidth="1"/>
    <col min="14087" max="14087" width="7.140625" style="100" customWidth="1"/>
    <col min="14088" max="14088" width="8" style="100" bestFit="1" customWidth="1"/>
    <col min="14089" max="14089" width="6.42578125" style="100" customWidth="1"/>
    <col min="14090" max="14090" width="5.7109375" style="100" customWidth="1"/>
    <col min="14091" max="14092" width="11.85546875" style="100" customWidth="1"/>
    <col min="14093" max="14093" width="7" style="100" customWidth="1"/>
    <col min="14094" max="14095" width="10.7109375" style="100" customWidth="1"/>
    <col min="14096" max="14096" width="7.42578125" style="100" customWidth="1"/>
    <col min="14097" max="14098" width="6.42578125" style="100" customWidth="1"/>
    <col min="14099" max="14099" width="5.42578125" style="100" customWidth="1"/>
    <col min="14100" max="14100" width="5.7109375" style="100" customWidth="1"/>
    <col min="14101" max="14102" width="7.28515625" style="100" customWidth="1"/>
    <col min="14103" max="14104" width="7.7109375" style="100" customWidth="1"/>
    <col min="14105" max="14336" width="9" style="100"/>
    <col min="14337" max="14337" width="4.5703125" style="100" customWidth="1"/>
    <col min="14338" max="14338" width="55.5703125" style="100" customWidth="1"/>
    <col min="14339" max="14339" width="6.42578125" style="100" customWidth="1"/>
    <col min="14340" max="14340" width="9" style="100"/>
    <col min="14341" max="14341" width="6" style="100" customWidth="1"/>
    <col min="14342" max="14342" width="6.85546875" style="100" customWidth="1"/>
    <col min="14343" max="14343" width="7.140625" style="100" customWidth="1"/>
    <col min="14344" max="14344" width="8" style="100" bestFit="1" customWidth="1"/>
    <col min="14345" max="14345" width="6.42578125" style="100" customWidth="1"/>
    <col min="14346" max="14346" width="5.7109375" style="100" customWidth="1"/>
    <col min="14347" max="14348" width="11.85546875" style="100" customWidth="1"/>
    <col min="14349" max="14349" width="7" style="100" customWidth="1"/>
    <col min="14350" max="14351" width="10.7109375" style="100" customWidth="1"/>
    <col min="14352" max="14352" width="7.42578125" style="100" customWidth="1"/>
    <col min="14353" max="14354" width="6.42578125" style="100" customWidth="1"/>
    <col min="14355" max="14355" width="5.42578125" style="100" customWidth="1"/>
    <col min="14356" max="14356" width="5.7109375" style="100" customWidth="1"/>
    <col min="14357" max="14358" width="7.28515625" style="100" customWidth="1"/>
    <col min="14359" max="14360" width="7.7109375" style="100" customWidth="1"/>
    <col min="14361" max="14592" width="9" style="100"/>
    <col min="14593" max="14593" width="4.5703125" style="100" customWidth="1"/>
    <col min="14594" max="14594" width="55.5703125" style="100" customWidth="1"/>
    <col min="14595" max="14595" width="6.42578125" style="100" customWidth="1"/>
    <col min="14596" max="14596" width="9" style="100"/>
    <col min="14597" max="14597" width="6" style="100" customWidth="1"/>
    <col min="14598" max="14598" width="6.85546875" style="100" customWidth="1"/>
    <col min="14599" max="14599" width="7.140625" style="100" customWidth="1"/>
    <col min="14600" max="14600" width="8" style="100" bestFit="1" customWidth="1"/>
    <col min="14601" max="14601" width="6.42578125" style="100" customWidth="1"/>
    <col min="14602" max="14602" width="5.7109375" style="100" customWidth="1"/>
    <col min="14603" max="14604" width="11.85546875" style="100" customWidth="1"/>
    <col min="14605" max="14605" width="7" style="100" customWidth="1"/>
    <col min="14606" max="14607" width="10.7109375" style="100" customWidth="1"/>
    <col min="14608" max="14608" width="7.42578125" style="100" customWidth="1"/>
    <col min="14609" max="14610" width="6.42578125" style="100" customWidth="1"/>
    <col min="14611" max="14611" width="5.42578125" style="100" customWidth="1"/>
    <col min="14612" max="14612" width="5.7109375" style="100" customWidth="1"/>
    <col min="14613" max="14614" width="7.28515625" style="100" customWidth="1"/>
    <col min="14615" max="14616" width="7.7109375" style="100" customWidth="1"/>
    <col min="14617" max="14848" width="9" style="100"/>
    <col min="14849" max="14849" width="4.5703125" style="100" customWidth="1"/>
    <col min="14850" max="14850" width="55.5703125" style="100" customWidth="1"/>
    <col min="14851" max="14851" width="6.42578125" style="100" customWidth="1"/>
    <col min="14852" max="14852" width="9" style="100"/>
    <col min="14853" max="14853" width="6" style="100" customWidth="1"/>
    <col min="14854" max="14854" width="6.85546875" style="100" customWidth="1"/>
    <col min="14855" max="14855" width="7.140625" style="100" customWidth="1"/>
    <col min="14856" max="14856" width="8" style="100" bestFit="1" customWidth="1"/>
    <col min="14857" max="14857" width="6.42578125" style="100" customWidth="1"/>
    <col min="14858" max="14858" width="5.7109375" style="100" customWidth="1"/>
    <col min="14859" max="14860" width="11.85546875" style="100" customWidth="1"/>
    <col min="14861" max="14861" width="7" style="100" customWidth="1"/>
    <col min="14862" max="14863" width="10.7109375" style="100" customWidth="1"/>
    <col min="14864" max="14864" width="7.42578125" style="100" customWidth="1"/>
    <col min="14865" max="14866" width="6.42578125" style="100" customWidth="1"/>
    <col min="14867" max="14867" width="5.42578125" style="100" customWidth="1"/>
    <col min="14868" max="14868" width="5.7109375" style="100" customWidth="1"/>
    <col min="14869" max="14870" width="7.28515625" style="100" customWidth="1"/>
    <col min="14871" max="14872" width="7.7109375" style="100" customWidth="1"/>
    <col min="14873" max="15104" width="9" style="100"/>
    <col min="15105" max="15105" width="4.5703125" style="100" customWidth="1"/>
    <col min="15106" max="15106" width="55.5703125" style="100" customWidth="1"/>
    <col min="15107" max="15107" width="6.42578125" style="100" customWidth="1"/>
    <col min="15108" max="15108" width="9" style="100"/>
    <col min="15109" max="15109" width="6" style="100" customWidth="1"/>
    <col min="15110" max="15110" width="6.85546875" style="100" customWidth="1"/>
    <col min="15111" max="15111" width="7.140625" style="100" customWidth="1"/>
    <col min="15112" max="15112" width="8" style="100" bestFit="1" customWidth="1"/>
    <col min="15113" max="15113" width="6.42578125" style="100" customWidth="1"/>
    <col min="15114" max="15114" width="5.7109375" style="100" customWidth="1"/>
    <col min="15115" max="15116" width="11.85546875" style="100" customWidth="1"/>
    <col min="15117" max="15117" width="7" style="100" customWidth="1"/>
    <col min="15118" max="15119" width="10.7109375" style="100" customWidth="1"/>
    <col min="15120" max="15120" width="7.42578125" style="100" customWidth="1"/>
    <col min="15121" max="15122" width="6.42578125" style="100" customWidth="1"/>
    <col min="15123" max="15123" width="5.42578125" style="100" customWidth="1"/>
    <col min="15124" max="15124" width="5.7109375" style="100" customWidth="1"/>
    <col min="15125" max="15126" width="7.28515625" style="100" customWidth="1"/>
    <col min="15127" max="15128" width="7.7109375" style="100" customWidth="1"/>
    <col min="15129" max="15360" width="9" style="100"/>
    <col min="15361" max="15361" width="4.5703125" style="100" customWidth="1"/>
    <col min="15362" max="15362" width="55.5703125" style="100" customWidth="1"/>
    <col min="15363" max="15363" width="6.42578125" style="100" customWidth="1"/>
    <col min="15364" max="15364" width="9" style="100"/>
    <col min="15365" max="15365" width="6" style="100" customWidth="1"/>
    <col min="15366" max="15366" width="6.85546875" style="100" customWidth="1"/>
    <col min="15367" max="15367" width="7.140625" style="100" customWidth="1"/>
    <col min="15368" max="15368" width="8" style="100" bestFit="1" customWidth="1"/>
    <col min="15369" max="15369" width="6.42578125" style="100" customWidth="1"/>
    <col min="15370" max="15370" width="5.7109375" style="100" customWidth="1"/>
    <col min="15371" max="15372" width="11.85546875" style="100" customWidth="1"/>
    <col min="15373" max="15373" width="7" style="100" customWidth="1"/>
    <col min="15374" max="15375" width="10.7109375" style="100" customWidth="1"/>
    <col min="15376" max="15376" width="7.42578125" style="100" customWidth="1"/>
    <col min="15377" max="15378" width="6.42578125" style="100" customWidth="1"/>
    <col min="15379" max="15379" width="5.42578125" style="100" customWidth="1"/>
    <col min="15380" max="15380" width="5.7109375" style="100" customWidth="1"/>
    <col min="15381" max="15382" width="7.28515625" style="100" customWidth="1"/>
    <col min="15383" max="15384" width="7.7109375" style="100" customWidth="1"/>
    <col min="15385" max="15616" width="9" style="100"/>
    <col min="15617" max="15617" width="4.5703125" style="100" customWidth="1"/>
    <col min="15618" max="15618" width="55.5703125" style="100" customWidth="1"/>
    <col min="15619" max="15619" width="6.42578125" style="100" customWidth="1"/>
    <col min="15620" max="15620" width="9" style="100"/>
    <col min="15621" max="15621" width="6" style="100" customWidth="1"/>
    <col min="15622" max="15622" width="6.85546875" style="100" customWidth="1"/>
    <col min="15623" max="15623" width="7.140625" style="100" customWidth="1"/>
    <col min="15624" max="15624" width="8" style="100" bestFit="1" customWidth="1"/>
    <col min="15625" max="15625" width="6.42578125" style="100" customWidth="1"/>
    <col min="15626" max="15626" width="5.7109375" style="100" customWidth="1"/>
    <col min="15627" max="15628" width="11.85546875" style="100" customWidth="1"/>
    <col min="15629" max="15629" width="7" style="100" customWidth="1"/>
    <col min="15630" max="15631" width="10.7109375" style="100" customWidth="1"/>
    <col min="15632" max="15632" width="7.42578125" style="100" customWidth="1"/>
    <col min="15633" max="15634" width="6.42578125" style="100" customWidth="1"/>
    <col min="15635" max="15635" width="5.42578125" style="100" customWidth="1"/>
    <col min="15636" max="15636" width="5.7109375" style="100" customWidth="1"/>
    <col min="15637" max="15638" width="7.28515625" style="100" customWidth="1"/>
    <col min="15639" max="15640" width="7.7109375" style="100" customWidth="1"/>
    <col min="15641" max="15872" width="9" style="100"/>
    <col min="15873" max="15873" width="4.5703125" style="100" customWidth="1"/>
    <col min="15874" max="15874" width="55.5703125" style="100" customWidth="1"/>
    <col min="15875" max="15875" width="6.42578125" style="100" customWidth="1"/>
    <col min="15876" max="15876" width="9" style="100"/>
    <col min="15877" max="15877" width="6" style="100" customWidth="1"/>
    <col min="15878" max="15878" width="6.85546875" style="100" customWidth="1"/>
    <col min="15879" max="15879" width="7.140625" style="100" customWidth="1"/>
    <col min="15880" max="15880" width="8" style="100" bestFit="1" customWidth="1"/>
    <col min="15881" max="15881" width="6.42578125" style="100" customWidth="1"/>
    <col min="15882" max="15882" width="5.7109375" style="100" customWidth="1"/>
    <col min="15883" max="15884" width="11.85546875" style="100" customWidth="1"/>
    <col min="15885" max="15885" width="7" style="100" customWidth="1"/>
    <col min="15886" max="15887" width="10.7109375" style="100" customWidth="1"/>
    <col min="15888" max="15888" width="7.42578125" style="100" customWidth="1"/>
    <col min="15889" max="15890" width="6.42578125" style="100" customWidth="1"/>
    <col min="15891" max="15891" width="5.42578125" style="100" customWidth="1"/>
    <col min="15892" max="15892" width="5.7109375" style="100" customWidth="1"/>
    <col min="15893" max="15894" width="7.28515625" style="100" customWidth="1"/>
    <col min="15895" max="15896" width="7.7109375" style="100" customWidth="1"/>
    <col min="15897" max="16128" width="9" style="100"/>
    <col min="16129" max="16129" width="4.5703125" style="100" customWidth="1"/>
    <col min="16130" max="16130" width="55.5703125" style="100" customWidth="1"/>
    <col min="16131" max="16131" width="6.42578125" style="100" customWidth="1"/>
    <col min="16132" max="16132" width="9" style="100"/>
    <col min="16133" max="16133" width="6" style="100" customWidth="1"/>
    <col min="16134" max="16134" width="6.85546875" style="100" customWidth="1"/>
    <col min="16135" max="16135" width="7.140625" style="100" customWidth="1"/>
    <col min="16136" max="16136" width="8" style="100" bestFit="1" customWidth="1"/>
    <col min="16137" max="16137" width="6.42578125" style="100" customWidth="1"/>
    <col min="16138" max="16138" width="5.7109375" style="100" customWidth="1"/>
    <col min="16139" max="16140" width="11.85546875" style="100" customWidth="1"/>
    <col min="16141" max="16141" width="7" style="100" customWidth="1"/>
    <col min="16142" max="16143" width="10.7109375" style="100" customWidth="1"/>
    <col min="16144" max="16144" width="7.42578125" style="100" customWidth="1"/>
    <col min="16145" max="16146" width="6.42578125" style="100" customWidth="1"/>
    <col min="16147" max="16147" width="5.42578125" style="100" customWidth="1"/>
    <col min="16148" max="16148" width="5.7109375" style="100" customWidth="1"/>
    <col min="16149" max="16150" width="7.28515625" style="100" customWidth="1"/>
    <col min="16151" max="16152" width="7.7109375" style="100" customWidth="1"/>
    <col min="16153" max="16384" width="9" style="100"/>
  </cols>
  <sheetData>
    <row r="1" spans="2:24" x14ac:dyDescent="0.25">
      <c r="B1" s="99" t="s">
        <v>64</v>
      </c>
      <c r="L1" s="277" t="s">
        <v>65</v>
      </c>
      <c r="M1" s="277"/>
      <c r="N1" s="277" t="s">
        <v>66</v>
      </c>
      <c r="O1" s="277"/>
      <c r="P1" s="277" t="s">
        <v>67</v>
      </c>
      <c r="Q1" s="277"/>
      <c r="R1" s="278" t="s">
        <v>68</v>
      </c>
      <c r="S1" s="278"/>
      <c r="T1" s="278"/>
      <c r="U1" s="278"/>
      <c r="V1" s="278"/>
      <c r="W1" s="278"/>
      <c r="X1" s="99"/>
    </row>
    <row r="2" spans="2:24" ht="10.15" customHeight="1" x14ac:dyDescent="0.25">
      <c r="B2" s="279" t="s">
        <v>69</v>
      </c>
      <c r="C2" s="277" t="s">
        <v>70</v>
      </c>
      <c r="D2" s="277"/>
      <c r="E2" s="277"/>
      <c r="F2" s="277" t="s">
        <v>71</v>
      </c>
      <c r="G2" s="277"/>
      <c r="H2" s="277" t="s">
        <v>72</v>
      </c>
      <c r="I2" s="277"/>
      <c r="J2" s="277"/>
      <c r="N2" s="100" t="s">
        <v>73</v>
      </c>
      <c r="O2" s="100" t="s">
        <v>74</v>
      </c>
      <c r="P2" s="100" t="s">
        <v>74</v>
      </c>
      <c r="Q2" s="100" t="s">
        <v>75</v>
      </c>
      <c r="R2" s="273" t="s">
        <v>76</v>
      </c>
      <c r="S2" s="273" t="s">
        <v>77</v>
      </c>
      <c r="T2" s="273" t="s">
        <v>78</v>
      </c>
      <c r="U2" s="273" t="s">
        <v>79</v>
      </c>
      <c r="V2" s="273" t="s">
        <v>80</v>
      </c>
      <c r="W2" s="274" t="s">
        <v>81</v>
      </c>
    </row>
    <row r="3" spans="2:24" x14ac:dyDescent="0.25">
      <c r="B3" s="279"/>
      <c r="C3" s="100" t="s">
        <v>82</v>
      </c>
      <c r="D3" s="100" t="s">
        <v>83</v>
      </c>
      <c r="E3" s="100" t="s">
        <v>84</v>
      </c>
      <c r="F3" s="100" t="s">
        <v>85</v>
      </c>
      <c r="G3" s="100" t="s">
        <v>86</v>
      </c>
      <c r="H3" s="100" t="s">
        <v>87</v>
      </c>
      <c r="I3" s="100" t="str">
        <f>C3</f>
        <v>PVC</v>
      </c>
      <c r="J3" s="100" t="str">
        <f>D3</f>
        <v>koka</v>
      </c>
      <c r="K3" s="100" t="s">
        <v>33</v>
      </c>
      <c r="L3" s="100" t="s">
        <v>88</v>
      </c>
      <c r="M3" s="100" t="s">
        <v>89</v>
      </c>
      <c r="N3" s="101">
        <v>0.25</v>
      </c>
      <c r="O3" s="101">
        <v>0.30000000000000004</v>
      </c>
      <c r="R3" s="273"/>
      <c r="S3" s="273"/>
      <c r="T3" s="273"/>
      <c r="U3" s="273"/>
      <c r="V3" s="273"/>
      <c r="W3" s="274"/>
    </row>
    <row r="4" spans="2:24" x14ac:dyDescent="0.25">
      <c r="B4" s="102" t="s">
        <v>90</v>
      </c>
      <c r="C4" s="103">
        <f t="shared" ref="C4:C19" si="0">E4-D4</f>
        <v>19</v>
      </c>
      <c r="D4" s="104">
        <v>16</v>
      </c>
      <c r="E4" s="101">
        <v>35</v>
      </c>
      <c r="F4" s="101">
        <v>2.21</v>
      </c>
      <c r="G4" s="101">
        <v>1.55</v>
      </c>
      <c r="H4" s="100">
        <f t="shared" ref="H4:H19" si="1">F4*G4</f>
        <v>3.4255</v>
      </c>
      <c r="I4" s="100">
        <f t="shared" ref="I4:I19" si="2">H4*C4</f>
        <v>65.084500000000006</v>
      </c>
      <c r="J4" s="100">
        <f t="shared" ref="J4:J19" si="3">H4*D4</f>
        <v>54.808</v>
      </c>
      <c r="K4" s="100">
        <f t="shared" ref="K4:K19" si="4">I4+J4</f>
        <v>119.89250000000001</v>
      </c>
      <c r="L4" s="100">
        <f>(F4*2+G4*2)*E4</f>
        <v>263.2</v>
      </c>
      <c r="M4" s="100">
        <f>(F4*2+G4*2)*D4</f>
        <v>120.32</v>
      </c>
      <c r="N4" s="100">
        <f t="shared" ref="N4:N19" si="5">L4*$N$3</f>
        <v>65.8</v>
      </c>
      <c r="O4" s="100">
        <f t="shared" ref="O4:O19" si="6">M4*$O$3</f>
        <v>36.096000000000004</v>
      </c>
      <c r="P4" s="100">
        <f t="shared" ref="P4:P15" si="7">F4*D4</f>
        <v>35.36</v>
      </c>
      <c r="Q4" s="100">
        <f t="shared" ref="Q4:Q15" si="8">E4*F4*1.05</f>
        <v>81.217500000000001</v>
      </c>
      <c r="R4" s="100">
        <f t="shared" ref="R4:R19" si="9">E4*(F4+2*G4)</f>
        <v>185.85000000000002</v>
      </c>
      <c r="S4" s="100">
        <f t="shared" ref="S4:S19" si="10">R4</f>
        <v>185.85000000000002</v>
      </c>
      <c r="T4" s="100">
        <f t="shared" ref="T4:T19" si="11">E4*F4</f>
        <v>77.349999999999994</v>
      </c>
      <c r="U4" s="100">
        <f t="shared" ref="U4:U19" si="12">T4</f>
        <v>77.349999999999994</v>
      </c>
      <c r="V4" s="100">
        <f>E4*2</f>
        <v>70</v>
      </c>
      <c r="W4" s="105"/>
      <c r="X4" s="106" t="s">
        <v>91</v>
      </c>
    </row>
    <row r="5" spans="2:24" x14ac:dyDescent="0.25">
      <c r="B5" s="102" t="s">
        <v>92</v>
      </c>
      <c r="C5" s="103">
        <f t="shared" si="0"/>
        <v>19</v>
      </c>
      <c r="D5" s="103">
        <f>D4</f>
        <v>16</v>
      </c>
      <c r="E5" s="103">
        <f>E4</f>
        <v>35</v>
      </c>
      <c r="F5" s="101">
        <v>0.7</v>
      </c>
      <c r="G5" s="101">
        <v>2.25</v>
      </c>
      <c r="H5" s="100">
        <f t="shared" si="1"/>
        <v>1.575</v>
      </c>
      <c r="I5" s="100">
        <f t="shared" si="2"/>
        <v>29.925000000000001</v>
      </c>
      <c r="J5" s="100">
        <f t="shared" si="3"/>
        <v>25.2</v>
      </c>
      <c r="K5" s="100">
        <f t="shared" si="4"/>
        <v>55.125</v>
      </c>
      <c r="L5" s="100">
        <f>(F5+G5*2)*E5</f>
        <v>182</v>
      </c>
      <c r="M5" s="100">
        <f>(F5+G5*2)*D5</f>
        <v>83.2</v>
      </c>
      <c r="N5" s="100">
        <f t="shared" si="5"/>
        <v>45.5</v>
      </c>
      <c r="O5" s="100">
        <f t="shared" si="6"/>
        <v>24.960000000000004</v>
      </c>
      <c r="P5" s="100">
        <f t="shared" si="7"/>
        <v>11.2</v>
      </c>
      <c r="Q5" s="100">
        <f t="shared" si="8"/>
        <v>25.725000000000001</v>
      </c>
      <c r="R5" s="100">
        <f t="shared" si="9"/>
        <v>182</v>
      </c>
      <c r="S5" s="100">
        <f t="shared" si="10"/>
        <v>182</v>
      </c>
      <c r="T5" s="100">
        <f t="shared" si="11"/>
        <v>24.5</v>
      </c>
      <c r="U5" s="100">
        <f t="shared" si="12"/>
        <v>24.5</v>
      </c>
      <c r="V5" s="100">
        <f t="shared" ref="V5:V15" si="13">E5*2</f>
        <v>70</v>
      </c>
      <c r="W5" s="105"/>
      <c r="X5" s="106" t="s">
        <v>91</v>
      </c>
    </row>
    <row r="6" spans="2:24" x14ac:dyDescent="0.25">
      <c r="B6" s="102" t="s">
        <v>93</v>
      </c>
      <c r="C6" s="103">
        <f t="shared" si="0"/>
        <v>14</v>
      </c>
      <c r="D6" s="104">
        <v>20</v>
      </c>
      <c r="E6" s="101">
        <v>34</v>
      </c>
      <c r="F6" s="101">
        <v>2.21</v>
      </c>
      <c r="G6" s="101">
        <v>1.55</v>
      </c>
      <c r="H6" s="100">
        <f t="shared" si="1"/>
        <v>3.4255</v>
      </c>
      <c r="I6" s="100">
        <f t="shared" si="2"/>
        <v>47.957000000000001</v>
      </c>
      <c r="J6" s="100">
        <f t="shared" si="3"/>
        <v>68.510000000000005</v>
      </c>
      <c r="K6" s="100">
        <f t="shared" si="4"/>
        <v>116.46700000000001</v>
      </c>
      <c r="L6" s="100">
        <f>(F6*2+G6*2)*E6</f>
        <v>255.67999999999998</v>
      </c>
      <c r="M6" s="100">
        <f>(F6*2+G6*2)*D6</f>
        <v>150.39999999999998</v>
      </c>
      <c r="N6" s="100">
        <f t="shared" si="5"/>
        <v>63.919999999999995</v>
      </c>
      <c r="O6" s="100">
        <f t="shared" si="6"/>
        <v>45.12</v>
      </c>
      <c r="P6" s="100">
        <f t="shared" si="7"/>
        <v>44.2</v>
      </c>
      <c r="Q6" s="100">
        <f t="shared" si="8"/>
        <v>78.897000000000006</v>
      </c>
      <c r="R6" s="100">
        <f t="shared" si="9"/>
        <v>180.54000000000002</v>
      </c>
      <c r="S6" s="100">
        <f t="shared" si="10"/>
        <v>180.54000000000002</v>
      </c>
      <c r="T6" s="100">
        <f t="shared" si="11"/>
        <v>75.14</v>
      </c>
      <c r="U6" s="100">
        <f t="shared" si="12"/>
        <v>75.14</v>
      </c>
      <c r="V6" s="100">
        <f t="shared" si="13"/>
        <v>68</v>
      </c>
      <c r="W6" s="105"/>
      <c r="X6" s="106"/>
    </row>
    <row r="7" spans="2:24" x14ac:dyDescent="0.25">
      <c r="B7" s="102" t="s">
        <v>94</v>
      </c>
      <c r="C7" s="103">
        <f t="shared" si="0"/>
        <v>14</v>
      </c>
      <c r="D7" s="103">
        <f>D6</f>
        <v>20</v>
      </c>
      <c r="E7" s="103">
        <f>E6</f>
        <v>34</v>
      </c>
      <c r="F7" s="101">
        <v>0.7</v>
      </c>
      <c r="G7" s="101">
        <v>2.25</v>
      </c>
      <c r="H7" s="100">
        <f t="shared" si="1"/>
        <v>1.575</v>
      </c>
      <c r="I7" s="100">
        <f t="shared" si="2"/>
        <v>22.05</v>
      </c>
      <c r="J7" s="100">
        <f t="shared" si="3"/>
        <v>31.5</v>
      </c>
      <c r="K7" s="100">
        <f t="shared" si="4"/>
        <v>53.55</v>
      </c>
      <c r="L7" s="100">
        <f>(F7+G7*2)*E7</f>
        <v>176.8</v>
      </c>
      <c r="M7" s="100">
        <f>(F7+G7*2)*D7</f>
        <v>104</v>
      </c>
      <c r="N7" s="100">
        <f t="shared" si="5"/>
        <v>44.2</v>
      </c>
      <c r="O7" s="100">
        <f t="shared" si="6"/>
        <v>31.200000000000003</v>
      </c>
      <c r="P7" s="100">
        <f t="shared" si="7"/>
        <v>14</v>
      </c>
      <c r="Q7" s="100">
        <f t="shared" si="8"/>
        <v>24.99</v>
      </c>
      <c r="R7" s="100">
        <f t="shared" si="9"/>
        <v>176.8</v>
      </c>
      <c r="S7" s="100">
        <f t="shared" si="10"/>
        <v>176.8</v>
      </c>
      <c r="T7" s="100">
        <f t="shared" si="11"/>
        <v>23.799999999999997</v>
      </c>
      <c r="U7" s="100">
        <f t="shared" si="12"/>
        <v>23.799999999999997</v>
      </c>
      <c r="V7" s="100">
        <f t="shared" si="13"/>
        <v>68</v>
      </c>
      <c r="W7" s="105"/>
      <c r="X7" s="106"/>
    </row>
    <row r="8" spans="2:24" x14ac:dyDescent="0.25">
      <c r="B8" s="102" t="s">
        <v>95</v>
      </c>
      <c r="C8" s="103">
        <f t="shared" si="0"/>
        <v>36</v>
      </c>
      <c r="D8" s="104">
        <v>38</v>
      </c>
      <c r="E8" s="101">
        <v>74</v>
      </c>
      <c r="F8" s="101">
        <v>1.1000000000000001</v>
      </c>
      <c r="G8" s="101">
        <v>1.55</v>
      </c>
      <c r="H8" s="100">
        <f t="shared" si="1"/>
        <v>1.7050000000000003</v>
      </c>
      <c r="I8" s="100">
        <f t="shared" si="2"/>
        <v>61.38000000000001</v>
      </c>
      <c r="J8" s="100">
        <f t="shared" si="3"/>
        <v>64.790000000000006</v>
      </c>
      <c r="K8" s="100">
        <f t="shared" si="4"/>
        <v>126.17000000000002</v>
      </c>
      <c r="L8" s="100">
        <f t="shared" ref="L8:L15" si="14">(F8*2+G8*2)*E8</f>
        <v>392.20000000000005</v>
      </c>
      <c r="M8" s="100">
        <f t="shared" ref="M8:M13" si="15">(F8*2+G8*2)*D8</f>
        <v>201.40000000000003</v>
      </c>
      <c r="N8" s="100">
        <f t="shared" si="5"/>
        <v>98.050000000000011</v>
      </c>
      <c r="O8" s="100">
        <f t="shared" si="6"/>
        <v>60.420000000000016</v>
      </c>
      <c r="P8" s="100">
        <f t="shared" si="7"/>
        <v>41.800000000000004</v>
      </c>
      <c r="Q8" s="100">
        <f t="shared" si="8"/>
        <v>85.470000000000013</v>
      </c>
      <c r="R8" s="100">
        <f t="shared" si="9"/>
        <v>310.8</v>
      </c>
      <c r="S8" s="100">
        <f t="shared" si="10"/>
        <v>310.8</v>
      </c>
      <c r="T8" s="100">
        <f t="shared" si="11"/>
        <v>81.400000000000006</v>
      </c>
      <c r="U8" s="100">
        <f t="shared" si="12"/>
        <v>81.400000000000006</v>
      </c>
      <c r="V8" s="100">
        <f t="shared" si="13"/>
        <v>148</v>
      </c>
      <c r="W8" s="105"/>
      <c r="X8" s="106"/>
    </row>
    <row r="9" spans="2:24" x14ac:dyDescent="0.25">
      <c r="B9" s="102" t="s">
        <v>96</v>
      </c>
      <c r="C9" s="103">
        <f t="shared" si="0"/>
        <v>4</v>
      </c>
      <c r="D9" s="104">
        <v>0</v>
      </c>
      <c r="E9" s="101">
        <v>4</v>
      </c>
      <c r="F9" s="101">
        <v>1.5</v>
      </c>
      <c r="G9" s="101">
        <v>1.5</v>
      </c>
      <c r="H9" s="100">
        <f t="shared" si="1"/>
        <v>2.25</v>
      </c>
      <c r="I9" s="100">
        <f t="shared" si="2"/>
        <v>9</v>
      </c>
      <c r="J9" s="100">
        <f t="shared" si="3"/>
        <v>0</v>
      </c>
      <c r="K9" s="100">
        <f t="shared" si="4"/>
        <v>9</v>
      </c>
      <c r="L9" s="100">
        <f t="shared" si="14"/>
        <v>24</v>
      </c>
      <c r="M9" s="100">
        <f t="shared" si="15"/>
        <v>0</v>
      </c>
      <c r="N9" s="100">
        <f t="shared" si="5"/>
        <v>6</v>
      </c>
      <c r="O9" s="100">
        <f t="shared" si="6"/>
        <v>0</v>
      </c>
      <c r="P9" s="100">
        <f t="shared" si="7"/>
        <v>0</v>
      </c>
      <c r="Q9" s="100">
        <f t="shared" si="8"/>
        <v>6.3000000000000007</v>
      </c>
      <c r="R9" s="100">
        <f t="shared" si="9"/>
        <v>18</v>
      </c>
      <c r="S9" s="100">
        <f t="shared" si="10"/>
        <v>18</v>
      </c>
      <c r="T9" s="100">
        <f t="shared" si="11"/>
        <v>6</v>
      </c>
      <c r="U9" s="100">
        <f t="shared" si="12"/>
        <v>6</v>
      </c>
      <c r="V9" s="100">
        <f t="shared" si="13"/>
        <v>8</v>
      </c>
      <c r="W9" s="105"/>
      <c r="X9" s="106"/>
    </row>
    <row r="10" spans="2:24" x14ac:dyDescent="0.25">
      <c r="B10" s="102" t="s">
        <v>97</v>
      </c>
      <c r="C10" s="103">
        <f t="shared" si="0"/>
        <v>1</v>
      </c>
      <c r="D10" s="104">
        <v>0</v>
      </c>
      <c r="E10" s="101">
        <v>1</v>
      </c>
      <c r="F10" s="101">
        <v>1.5</v>
      </c>
      <c r="G10" s="101">
        <v>0.53</v>
      </c>
      <c r="H10" s="100">
        <f t="shared" si="1"/>
        <v>0.79500000000000004</v>
      </c>
      <c r="I10" s="100">
        <f t="shared" si="2"/>
        <v>0.79500000000000004</v>
      </c>
      <c r="J10" s="100">
        <f t="shared" si="3"/>
        <v>0</v>
      </c>
      <c r="K10" s="100">
        <f t="shared" si="4"/>
        <v>0.79500000000000004</v>
      </c>
      <c r="L10" s="100">
        <f t="shared" si="14"/>
        <v>4.0600000000000005</v>
      </c>
      <c r="M10" s="100">
        <f t="shared" si="15"/>
        <v>0</v>
      </c>
      <c r="N10" s="100">
        <f t="shared" si="5"/>
        <v>1.0150000000000001</v>
      </c>
      <c r="O10" s="100">
        <f t="shared" si="6"/>
        <v>0</v>
      </c>
      <c r="P10" s="100">
        <f t="shared" si="7"/>
        <v>0</v>
      </c>
      <c r="Q10" s="100">
        <f t="shared" si="8"/>
        <v>1.5750000000000002</v>
      </c>
      <c r="R10" s="100">
        <f t="shared" si="9"/>
        <v>2.56</v>
      </c>
      <c r="S10" s="100">
        <f t="shared" si="10"/>
        <v>2.56</v>
      </c>
      <c r="T10" s="100">
        <f t="shared" si="11"/>
        <v>1.5</v>
      </c>
      <c r="U10" s="100">
        <f t="shared" si="12"/>
        <v>1.5</v>
      </c>
      <c r="V10" s="100">
        <f t="shared" si="13"/>
        <v>2</v>
      </c>
      <c r="W10" s="105"/>
      <c r="X10" s="106"/>
    </row>
    <row r="11" spans="2:24" x14ac:dyDescent="0.25">
      <c r="B11" s="102" t="s">
        <v>98</v>
      </c>
      <c r="C11" s="103">
        <f>E11-D11</f>
        <v>8</v>
      </c>
      <c r="D11" s="104">
        <v>0</v>
      </c>
      <c r="E11" s="101">
        <v>8</v>
      </c>
      <c r="F11" s="101">
        <v>1.6</v>
      </c>
      <c r="G11" s="101">
        <v>0.6</v>
      </c>
      <c r="H11" s="100">
        <f t="shared" si="1"/>
        <v>0.96</v>
      </c>
      <c r="I11" s="100">
        <f t="shared" si="2"/>
        <v>7.68</v>
      </c>
      <c r="J11" s="100">
        <f t="shared" si="3"/>
        <v>0</v>
      </c>
      <c r="K11" s="100">
        <f>I11+J11</f>
        <v>7.68</v>
      </c>
      <c r="L11" s="100">
        <f t="shared" si="14"/>
        <v>35.200000000000003</v>
      </c>
      <c r="M11" s="100">
        <f t="shared" si="15"/>
        <v>0</v>
      </c>
      <c r="N11" s="100">
        <f>L11*$N$3</f>
        <v>8.8000000000000007</v>
      </c>
      <c r="O11" s="100">
        <f>M11*$O$3</f>
        <v>0</v>
      </c>
      <c r="P11" s="100">
        <f t="shared" si="7"/>
        <v>0</v>
      </c>
      <c r="Q11" s="100">
        <f t="shared" si="8"/>
        <v>13.440000000000001</v>
      </c>
      <c r="R11" s="100">
        <f t="shared" si="9"/>
        <v>22.4</v>
      </c>
      <c r="S11" s="100">
        <f>R11</f>
        <v>22.4</v>
      </c>
      <c r="T11" s="100">
        <f t="shared" si="11"/>
        <v>12.8</v>
      </c>
      <c r="U11" s="100">
        <f>T11</f>
        <v>12.8</v>
      </c>
      <c r="V11" s="100">
        <f t="shared" si="13"/>
        <v>16</v>
      </c>
      <c r="W11" s="105"/>
      <c r="X11" s="106"/>
    </row>
    <row r="12" spans="2:24" x14ac:dyDescent="0.25">
      <c r="B12" s="102" t="s">
        <v>99</v>
      </c>
      <c r="C12" s="103">
        <f t="shared" si="0"/>
        <v>10</v>
      </c>
      <c r="D12" s="101">
        <v>0</v>
      </c>
      <c r="E12" s="101">
        <v>10</v>
      </c>
      <c r="F12" s="101">
        <v>1.35</v>
      </c>
      <c r="G12" s="101">
        <v>1.55</v>
      </c>
      <c r="H12" s="100">
        <f t="shared" si="1"/>
        <v>2.0925000000000002</v>
      </c>
      <c r="I12" s="100">
        <f t="shared" si="2"/>
        <v>20.925000000000004</v>
      </c>
      <c r="J12" s="100">
        <f t="shared" si="3"/>
        <v>0</v>
      </c>
      <c r="K12" s="100">
        <f t="shared" si="4"/>
        <v>20.925000000000004</v>
      </c>
      <c r="L12" s="100">
        <f t="shared" si="14"/>
        <v>58.000000000000007</v>
      </c>
      <c r="M12" s="100">
        <f t="shared" si="15"/>
        <v>0</v>
      </c>
      <c r="N12" s="100">
        <f t="shared" si="5"/>
        <v>14.500000000000002</v>
      </c>
      <c r="O12" s="100">
        <f t="shared" si="6"/>
        <v>0</v>
      </c>
      <c r="P12" s="100">
        <f t="shared" si="7"/>
        <v>0</v>
      </c>
      <c r="Q12" s="100">
        <f t="shared" si="8"/>
        <v>14.175000000000001</v>
      </c>
      <c r="R12" s="100">
        <f t="shared" si="9"/>
        <v>44.5</v>
      </c>
      <c r="S12" s="100">
        <f t="shared" si="10"/>
        <v>44.5</v>
      </c>
      <c r="T12" s="100">
        <f t="shared" si="11"/>
        <v>13.5</v>
      </c>
      <c r="U12" s="100">
        <f t="shared" si="12"/>
        <v>13.5</v>
      </c>
      <c r="V12" s="100">
        <f t="shared" si="13"/>
        <v>20</v>
      </c>
      <c r="W12" s="105"/>
      <c r="X12" s="106"/>
    </row>
    <row r="13" spans="2:24" x14ac:dyDescent="0.25">
      <c r="B13" s="102" t="s">
        <v>100</v>
      </c>
      <c r="C13" s="103">
        <f>E13-D13</f>
        <v>0</v>
      </c>
      <c r="D13" s="101">
        <v>1</v>
      </c>
      <c r="E13" s="101">
        <v>1</v>
      </c>
      <c r="F13" s="101">
        <v>2.88</v>
      </c>
      <c r="G13" s="101">
        <v>0.63</v>
      </c>
      <c r="H13" s="100">
        <f t="shared" si="1"/>
        <v>1.8144</v>
      </c>
      <c r="I13" s="100">
        <f t="shared" si="2"/>
        <v>0</v>
      </c>
      <c r="J13" s="100">
        <f t="shared" si="3"/>
        <v>1.8144</v>
      </c>
      <c r="K13" s="100">
        <f>I13+J13</f>
        <v>1.8144</v>
      </c>
      <c r="L13" s="100">
        <f t="shared" si="14"/>
        <v>7.02</v>
      </c>
      <c r="M13" s="100">
        <f t="shared" si="15"/>
        <v>7.02</v>
      </c>
      <c r="N13" s="100">
        <f>L13*$N$3</f>
        <v>1.7549999999999999</v>
      </c>
      <c r="O13" s="100">
        <f>M13*$O$3</f>
        <v>2.1060000000000003</v>
      </c>
      <c r="P13" s="100">
        <f t="shared" si="7"/>
        <v>2.88</v>
      </c>
      <c r="Q13" s="100">
        <f t="shared" si="8"/>
        <v>3.024</v>
      </c>
      <c r="R13" s="100">
        <f t="shared" si="9"/>
        <v>4.1399999999999997</v>
      </c>
      <c r="S13" s="100">
        <f>R13</f>
        <v>4.1399999999999997</v>
      </c>
      <c r="T13" s="100">
        <f t="shared" si="11"/>
        <v>2.88</v>
      </c>
      <c r="U13" s="100">
        <f>T13</f>
        <v>2.88</v>
      </c>
      <c r="V13" s="100">
        <f t="shared" si="13"/>
        <v>2</v>
      </c>
      <c r="W13" s="105"/>
      <c r="X13" s="106"/>
    </row>
    <row r="14" spans="2:24" x14ac:dyDescent="0.25">
      <c r="B14" s="102" t="s">
        <v>101</v>
      </c>
      <c r="C14" s="103">
        <f>E14-D14</f>
        <v>0</v>
      </c>
      <c r="D14" s="101">
        <v>7</v>
      </c>
      <c r="E14" s="101">
        <v>7</v>
      </c>
      <c r="F14" s="101">
        <v>1.3</v>
      </c>
      <c r="G14" s="101">
        <v>1.3</v>
      </c>
      <c r="H14" s="100">
        <f t="shared" si="1"/>
        <v>1.6900000000000002</v>
      </c>
      <c r="I14" s="100">
        <f t="shared" si="2"/>
        <v>0</v>
      </c>
      <c r="J14" s="100">
        <f t="shared" si="3"/>
        <v>11.830000000000002</v>
      </c>
      <c r="K14" s="100">
        <f>I14+J14</f>
        <v>11.830000000000002</v>
      </c>
      <c r="L14" s="100">
        <f t="shared" si="14"/>
        <v>36.4</v>
      </c>
      <c r="N14" s="100">
        <f>L14*$N$3</f>
        <v>9.1</v>
      </c>
      <c r="O14" s="100">
        <f>M14*$O$3</f>
        <v>0</v>
      </c>
      <c r="P14" s="100">
        <f t="shared" si="7"/>
        <v>9.1</v>
      </c>
      <c r="Q14" s="100">
        <f t="shared" si="8"/>
        <v>9.5549999999999997</v>
      </c>
      <c r="R14" s="100">
        <f t="shared" si="9"/>
        <v>27.300000000000004</v>
      </c>
      <c r="S14" s="100">
        <f>R14</f>
        <v>27.300000000000004</v>
      </c>
      <c r="T14" s="100">
        <f t="shared" si="11"/>
        <v>9.1</v>
      </c>
      <c r="U14" s="100">
        <f>T14</f>
        <v>9.1</v>
      </c>
      <c r="V14" s="100">
        <f>E14*2</f>
        <v>14</v>
      </c>
      <c r="W14" s="105"/>
      <c r="X14" s="106"/>
    </row>
    <row r="15" spans="2:24" s="110" customFormat="1" x14ac:dyDescent="0.25">
      <c r="B15" s="107" t="s">
        <v>102</v>
      </c>
      <c r="C15" s="108">
        <v>16</v>
      </c>
      <c r="D15" s="109">
        <f>148-16</f>
        <v>132</v>
      </c>
      <c r="E15" s="109">
        <f>D15</f>
        <v>132</v>
      </c>
      <c r="F15" s="109">
        <v>3.12</v>
      </c>
      <c r="G15" s="109">
        <v>1.65</v>
      </c>
      <c r="H15" s="110">
        <f t="shared" si="1"/>
        <v>5.1479999999999997</v>
      </c>
      <c r="I15" s="110">
        <f t="shared" si="2"/>
        <v>82.367999999999995</v>
      </c>
      <c r="J15" s="110">
        <f>H15*D15</f>
        <v>679.53599999999994</v>
      </c>
      <c r="K15" s="110">
        <f t="shared" si="4"/>
        <v>761.904</v>
      </c>
      <c r="L15" s="110">
        <f t="shared" si="14"/>
        <v>1259.28</v>
      </c>
      <c r="M15" s="110">
        <f>(F15*2+G15*2)*D15</f>
        <v>1259.28</v>
      </c>
      <c r="N15" s="110">
        <f t="shared" si="5"/>
        <v>314.82</v>
      </c>
      <c r="O15" s="110">
        <f t="shared" si="6"/>
        <v>377.78400000000005</v>
      </c>
      <c r="P15" s="110">
        <f t="shared" si="7"/>
        <v>411.84000000000003</v>
      </c>
      <c r="Q15" s="110">
        <f t="shared" si="8"/>
        <v>432.43200000000007</v>
      </c>
      <c r="R15" s="110">
        <f t="shared" si="9"/>
        <v>847.43999999999994</v>
      </c>
      <c r="S15" s="110">
        <f t="shared" si="10"/>
        <v>847.43999999999994</v>
      </c>
      <c r="T15" s="110">
        <f t="shared" si="11"/>
        <v>411.84000000000003</v>
      </c>
      <c r="U15" s="110">
        <f t="shared" si="12"/>
        <v>411.84000000000003</v>
      </c>
      <c r="V15" s="110">
        <f t="shared" si="13"/>
        <v>264</v>
      </c>
      <c r="W15" s="111"/>
      <c r="X15" s="112"/>
    </row>
    <row r="16" spans="2:24" x14ac:dyDescent="0.25">
      <c r="B16" s="102" t="s">
        <v>103</v>
      </c>
      <c r="C16" s="103">
        <f t="shared" si="0"/>
        <v>1</v>
      </c>
      <c r="D16" s="101">
        <v>0</v>
      </c>
      <c r="E16" s="101">
        <v>1</v>
      </c>
      <c r="F16" s="101">
        <v>1.27</v>
      </c>
      <c r="G16" s="101">
        <v>2.0699999999999998</v>
      </c>
      <c r="H16" s="100">
        <f t="shared" si="1"/>
        <v>2.6288999999999998</v>
      </c>
      <c r="I16" s="100">
        <f t="shared" si="2"/>
        <v>2.6288999999999998</v>
      </c>
      <c r="J16" s="100">
        <f t="shared" si="3"/>
        <v>0</v>
      </c>
      <c r="K16" s="100">
        <f t="shared" si="4"/>
        <v>2.6288999999999998</v>
      </c>
      <c r="L16" s="100">
        <f>(F16+G16*2)*E16</f>
        <v>5.41</v>
      </c>
      <c r="M16" s="100">
        <f>(F16+G16*2)*D16</f>
        <v>0</v>
      </c>
      <c r="N16" s="100">
        <f t="shared" si="5"/>
        <v>1.3525</v>
      </c>
      <c r="O16" s="100">
        <f t="shared" si="6"/>
        <v>0</v>
      </c>
      <c r="P16" s="100">
        <v>0</v>
      </c>
      <c r="Q16" s="100">
        <v>0</v>
      </c>
      <c r="R16" s="100">
        <f t="shared" si="9"/>
        <v>5.41</v>
      </c>
      <c r="S16" s="100">
        <f t="shared" si="10"/>
        <v>5.41</v>
      </c>
      <c r="T16" s="100">
        <f t="shared" si="11"/>
        <v>1.27</v>
      </c>
      <c r="U16" s="100">
        <f t="shared" si="12"/>
        <v>1.27</v>
      </c>
      <c r="W16" s="105"/>
      <c r="X16" s="106"/>
    </row>
    <row r="17" spans="1:24" x14ac:dyDescent="0.25">
      <c r="B17" s="102" t="s">
        <v>104</v>
      </c>
      <c r="C17" s="103">
        <f t="shared" si="0"/>
        <v>0</v>
      </c>
      <c r="D17" s="101">
        <v>1</v>
      </c>
      <c r="E17" s="101">
        <v>1</v>
      </c>
      <c r="F17" s="101">
        <v>1.1000000000000001</v>
      </c>
      <c r="G17" s="101">
        <v>2.2000000000000002</v>
      </c>
      <c r="H17" s="100">
        <f t="shared" si="1"/>
        <v>2.4200000000000004</v>
      </c>
      <c r="I17" s="100">
        <f t="shared" si="2"/>
        <v>0</v>
      </c>
      <c r="J17" s="100">
        <f t="shared" si="3"/>
        <v>2.4200000000000004</v>
      </c>
      <c r="K17" s="100">
        <f t="shared" si="4"/>
        <v>2.4200000000000004</v>
      </c>
      <c r="L17" s="100">
        <f>(F17+G17*2)*E17</f>
        <v>5.5</v>
      </c>
      <c r="M17" s="100">
        <f>(F17+G17*2)*D17</f>
        <v>5.5</v>
      </c>
      <c r="N17" s="100">
        <f t="shared" si="5"/>
        <v>1.375</v>
      </c>
      <c r="O17" s="100">
        <f t="shared" si="6"/>
        <v>1.6500000000000004</v>
      </c>
      <c r="P17" s="100">
        <v>0</v>
      </c>
      <c r="Q17" s="100">
        <v>0</v>
      </c>
      <c r="R17" s="100">
        <f t="shared" si="9"/>
        <v>5.5</v>
      </c>
      <c r="S17" s="100">
        <f t="shared" si="10"/>
        <v>5.5</v>
      </c>
      <c r="T17" s="100">
        <f t="shared" si="11"/>
        <v>1.1000000000000001</v>
      </c>
      <c r="U17" s="100">
        <f t="shared" si="12"/>
        <v>1.1000000000000001</v>
      </c>
      <c r="W17" s="105"/>
      <c r="X17" s="106"/>
    </row>
    <row r="18" spans="1:24" x14ac:dyDescent="0.25">
      <c r="B18" s="102" t="s">
        <v>105</v>
      </c>
      <c r="C18" s="103">
        <f t="shared" si="0"/>
        <v>0</v>
      </c>
      <c r="D18" s="101">
        <v>1</v>
      </c>
      <c r="E18" s="101">
        <v>1</v>
      </c>
      <c r="F18" s="101">
        <v>1.52</v>
      </c>
      <c r="G18" s="101">
        <v>2.83</v>
      </c>
      <c r="H18" s="100">
        <f t="shared" si="1"/>
        <v>4.3016000000000005</v>
      </c>
      <c r="I18" s="100">
        <f t="shared" si="2"/>
        <v>0</v>
      </c>
      <c r="J18" s="100">
        <f t="shared" si="3"/>
        <v>4.3016000000000005</v>
      </c>
      <c r="K18" s="100">
        <f t="shared" si="4"/>
        <v>4.3016000000000005</v>
      </c>
      <c r="L18" s="100">
        <f>(F18+G18*2)*E18</f>
        <v>7.18</v>
      </c>
      <c r="M18" s="100">
        <f>(F18+G18*2)*D18</f>
        <v>7.18</v>
      </c>
      <c r="N18" s="100">
        <f t="shared" si="5"/>
        <v>1.7949999999999999</v>
      </c>
      <c r="O18" s="100">
        <f t="shared" si="6"/>
        <v>2.1540000000000004</v>
      </c>
      <c r="P18" s="100">
        <v>0</v>
      </c>
      <c r="Q18" s="100">
        <v>0</v>
      </c>
      <c r="R18" s="100">
        <f t="shared" si="9"/>
        <v>7.18</v>
      </c>
      <c r="S18" s="100">
        <f t="shared" si="10"/>
        <v>7.18</v>
      </c>
      <c r="T18" s="100">
        <f t="shared" si="11"/>
        <v>1.52</v>
      </c>
      <c r="U18" s="100">
        <f t="shared" si="12"/>
        <v>1.52</v>
      </c>
      <c r="W18" s="105"/>
      <c r="X18" s="106"/>
    </row>
    <row r="19" spans="1:24" x14ac:dyDescent="0.25">
      <c r="B19" s="102" t="s">
        <v>106</v>
      </c>
      <c r="C19" s="103">
        <f t="shared" si="0"/>
        <v>0</v>
      </c>
      <c r="D19" s="101">
        <v>3</v>
      </c>
      <c r="E19" s="101">
        <v>3</v>
      </c>
      <c r="F19" s="101">
        <v>1</v>
      </c>
      <c r="G19" s="101">
        <v>2.0750000000000002</v>
      </c>
      <c r="H19" s="100">
        <f t="shared" si="1"/>
        <v>2.0750000000000002</v>
      </c>
      <c r="I19" s="100">
        <f t="shared" si="2"/>
        <v>0</v>
      </c>
      <c r="J19" s="100">
        <f t="shared" si="3"/>
        <v>6.2250000000000005</v>
      </c>
      <c r="K19" s="100">
        <f t="shared" si="4"/>
        <v>6.2250000000000005</v>
      </c>
      <c r="L19" s="100">
        <f>(F19+G19*2)*E19</f>
        <v>15.450000000000001</v>
      </c>
      <c r="M19" s="100">
        <f>(F19+G19*2)*D19</f>
        <v>15.450000000000001</v>
      </c>
      <c r="N19" s="100">
        <f t="shared" si="5"/>
        <v>3.8625000000000003</v>
      </c>
      <c r="O19" s="100">
        <f t="shared" si="6"/>
        <v>4.6350000000000007</v>
      </c>
      <c r="P19" s="100">
        <v>0</v>
      </c>
      <c r="Q19" s="100">
        <v>0</v>
      </c>
      <c r="R19" s="100">
        <f t="shared" si="9"/>
        <v>15.450000000000001</v>
      </c>
      <c r="S19" s="100">
        <f t="shared" si="10"/>
        <v>15.450000000000001</v>
      </c>
      <c r="T19" s="100">
        <f t="shared" si="11"/>
        <v>3</v>
      </c>
      <c r="U19" s="100">
        <f t="shared" si="12"/>
        <v>3</v>
      </c>
      <c r="W19" s="105"/>
      <c r="X19" s="106"/>
    </row>
    <row r="20" spans="1:24" x14ac:dyDescent="0.25">
      <c r="B20" s="102"/>
      <c r="D20" s="113"/>
      <c r="E20" s="114">
        <f>SUM(E8:E19)+E6+E4</f>
        <v>312</v>
      </c>
      <c r="F20" s="113"/>
      <c r="G20" s="113"/>
      <c r="H20" s="113"/>
      <c r="I20" s="114">
        <f>SUM(I4:I19)</f>
        <v>349.79339999999996</v>
      </c>
      <c r="J20" s="114">
        <f>SUM(J4:J19)-J15</f>
        <v>271.399</v>
      </c>
      <c r="K20" s="114">
        <f>I20+J20</f>
        <v>621.19239999999991</v>
      </c>
      <c r="L20" s="114">
        <f t="shared" ref="L20:V20" si="16">SUM(L4:L19)</f>
        <v>2727.3799999999997</v>
      </c>
      <c r="M20" s="114">
        <f t="shared" si="16"/>
        <v>1953.75</v>
      </c>
      <c r="N20" s="114">
        <f t="shared" si="16"/>
        <v>681.84499999999991</v>
      </c>
      <c r="O20" s="114">
        <f t="shared" si="16"/>
        <v>586.12500000000011</v>
      </c>
      <c r="P20" s="114">
        <f>SUM(P4:P19)</f>
        <v>570.38</v>
      </c>
      <c r="Q20" s="114">
        <f>SUM(Q4:Q19)</f>
        <v>776.80050000000006</v>
      </c>
      <c r="R20" s="114">
        <f t="shared" si="16"/>
        <v>2035.8700000000001</v>
      </c>
      <c r="S20" s="114">
        <f t="shared" si="16"/>
        <v>2035.8700000000001</v>
      </c>
      <c r="T20" s="114">
        <f t="shared" si="16"/>
        <v>746.70000000000016</v>
      </c>
      <c r="U20" s="114">
        <f t="shared" si="16"/>
        <v>746.70000000000016</v>
      </c>
      <c r="V20" s="114">
        <f t="shared" si="16"/>
        <v>750</v>
      </c>
      <c r="W20" s="115">
        <v>170</v>
      </c>
    </row>
    <row r="21" spans="1:24" x14ac:dyDescent="0.25">
      <c r="B21" s="115" t="s">
        <v>107</v>
      </c>
    </row>
    <row r="22" spans="1:24" x14ac:dyDescent="0.2">
      <c r="A22" s="100" t="s">
        <v>108</v>
      </c>
      <c r="B22" s="100" t="s">
        <v>109</v>
      </c>
      <c r="D22" s="116" t="s">
        <v>110</v>
      </c>
      <c r="F22" s="100">
        <v>1749</v>
      </c>
      <c r="H22" s="117"/>
      <c r="I22" s="117"/>
    </row>
    <row r="23" spans="1:24" x14ac:dyDescent="0.25">
      <c r="A23" s="118"/>
      <c r="B23" s="119" t="s">
        <v>111</v>
      </c>
      <c r="C23" s="118"/>
      <c r="D23" s="118" t="s">
        <v>112</v>
      </c>
      <c r="E23" s="116"/>
    </row>
    <row r="24" spans="1:24" ht="45" x14ac:dyDescent="0.25">
      <c r="A24" s="118" t="s">
        <v>113</v>
      </c>
      <c r="B24" s="120" t="s">
        <v>114</v>
      </c>
      <c r="C24" s="118" t="s">
        <v>115</v>
      </c>
      <c r="D24" s="121">
        <v>375</v>
      </c>
      <c r="E24" s="100" t="s">
        <v>116</v>
      </c>
    </row>
    <row r="25" spans="1:24" ht="33.75" x14ac:dyDescent="0.25">
      <c r="A25" s="118" t="s">
        <v>117</v>
      </c>
      <c r="B25" s="120" t="s">
        <v>118</v>
      </c>
      <c r="C25" s="118" t="str">
        <f>C24</f>
        <v>m²</v>
      </c>
      <c r="D25" s="121">
        <f>(53+66)*2</f>
        <v>238</v>
      </c>
      <c r="E25" s="121">
        <f>(53+66)*1</f>
        <v>119</v>
      </c>
    </row>
    <row r="26" spans="1:24" ht="33.75" x14ac:dyDescent="0.25">
      <c r="A26" s="118" t="s">
        <v>119</v>
      </c>
      <c r="B26" s="122" t="s">
        <v>120</v>
      </c>
      <c r="C26" s="118" t="str">
        <f>C25</f>
        <v>m²</v>
      </c>
      <c r="D26" s="121">
        <v>100</v>
      </c>
    </row>
    <row r="27" spans="1:24" ht="56.25" x14ac:dyDescent="0.25">
      <c r="A27" s="118" t="s">
        <v>121</v>
      </c>
      <c r="B27" s="122" t="s">
        <v>122</v>
      </c>
      <c r="C27" s="118" t="str">
        <f>C24</f>
        <v>m²</v>
      </c>
      <c r="D27" s="121">
        <v>890</v>
      </c>
    </row>
    <row r="28" spans="1:24" ht="56.25" x14ac:dyDescent="0.25">
      <c r="A28" s="118" t="s">
        <v>123</v>
      </c>
      <c r="B28" s="122" t="s">
        <v>124</v>
      </c>
      <c r="C28" s="118" t="str">
        <f>C25</f>
        <v>m²</v>
      </c>
      <c r="D28" s="121">
        <v>95</v>
      </c>
    </row>
    <row r="29" spans="1:24" ht="45" x14ac:dyDescent="0.25">
      <c r="A29" s="118" t="s">
        <v>125</v>
      </c>
      <c r="B29" s="120" t="s">
        <v>126</v>
      </c>
      <c r="C29" s="118" t="str">
        <f>C25</f>
        <v>m²</v>
      </c>
      <c r="D29" s="121">
        <v>305</v>
      </c>
    </row>
    <row r="30" spans="1:24" ht="45" x14ac:dyDescent="0.25">
      <c r="A30" s="118" t="s">
        <v>127</v>
      </c>
      <c r="B30" s="120" t="s">
        <v>128</v>
      </c>
      <c r="C30" s="118" t="str">
        <f>C26</f>
        <v>m²</v>
      </c>
      <c r="D30" s="123">
        <v>25</v>
      </c>
    </row>
    <row r="31" spans="1:24" x14ac:dyDescent="0.25">
      <c r="A31" s="118"/>
      <c r="B31" s="119" t="s">
        <v>129</v>
      </c>
      <c r="C31" s="118"/>
      <c r="D31" s="118"/>
    </row>
    <row r="32" spans="1:24" ht="33.75" x14ac:dyDescent="0.25">
      <c r="A32" s="118" t="s">
        <v>130</v>
      </c>
      <c r="B32" s="120" t="s">
        <v>131</v>
      </c>
      <c r="C32" s="118" t="str">
        <f>C30</f>
        <v>m²</v>
      </c>
      <c r="D32" s="118">
        <v>660</v>
      </c>
    </row>
    <row r="33" spans="1:9" ht="56.25" x14ac:dyDescent="0.25">
      <c r="A33" s="118" t="s">
        <v>132</v>
      </c>
      <c r="B33" s="120" t="s">
        <v>133</v>
      </c>
      <c r="C33" s="118" t="s">
        <v>115</v>
      </c>
      <c r="D33" s="124">
        <v>675</v>
      </c>
    </row>
    <row r="34" spans="1:9" ht="45" x14ac:dyDescent="0.25">
      <c r="A34" s="118" t="s">
        <v>134</v>
      </c>
      <c r="B34" s="120" t="s">
        <v>135</v>
      </c>
      <c r="C34" s="118" t="str">
        <f>C33</f>
        <v>m²</v>
      </c>
      <c r="D34" s="118">
        <v>120</v>
      </c>
      <c r="E34" s="99"/>
      <c r="F34" s="99"/>
    </row>
    <row r="35" spans="1:9" ht="45" x14ac:dyDescent="0.25">
      <c r="A35" s="118" t="s">
        <v>136</v>
      </c>
      <c r="B35" s="120" t="s">
        <v>137</v>
      </c>
      <c r="C35" s="118" t="str">
        <f>C32</f>
        <v>m²</v>
      </c>
      <c r="D35" s="118">
        <v>13</v>
      </c>
    </row>
    <row r="36" spans="1:9" ht="45" x14ac:dyDescent="0.25">
      <c r="A36" s="118" t="s">
        <v>138</v>
      </c>
      <c r="B36" s="122" t="s">
        <v>139</v>
      </c>
      <c r="C36" s="118" t="str">
        <f>C33</f>
        <v>m²</v>
      </c>
      <c r="D36" s="121">
        <v>13</v>
      </c>
      <c r="F36" s="125"/>
    </row>
    <row r="38" spans="1:9" ht="22.5" x14ac:dyDescent="0.2">
      <c r="A38" s="126" t="s">
        <v>140</v>
      </c>
      <c r="B38" s="126" t="s">
        <v>141</v>
      </c>
      <c r="C38" s="126" t="s">
        <v>142</v>
      </c>
      <c r="D38" s="127" t="s">
        <v>143</v>
      </c>
      <c r="E38" s="126" t="s">
        <v>144</v>
      </c>
      <c r="F38" s="126" t="s">
        <v>145</v>
      </c>
      <c r="G38" s="128" t="s">
        <v>146</v>
      </c>
      <c r="H38" s="126" t="s">
        <v>147</v>
      </c>
    </row>
    <row r="39" spans="1:9" x14ac:dyDescent="0.2">
      <c r="A39" s="126"/>
      <c r="B39" s="129" t="s">
        <v>148</v>
      </c>
      <c r="C39" s="130"/>
      <c r="D39" s="131"/>
      <c r="E39" s="132"/>
      <c r="F39" s="132"/>
      <c r="G39" s="118"/>
      <c r="H39" s="133"/>
    </row>
    <row r="40" spans="1:9" x14ac:dyDescent="0.2">
      <c r="A40" s="130">
        <v>1</v>
      </c>
      <c r="B40" s="134" t="s">
        <v>149</v>
      </c>
      <c r="C40" s="130" t="s">
        <v>150</v>
      </c>
      <c r="D40" s="135">
        <f>15*5-1</f>
        <v>74</v>
      </c>
      <c r="E40" s="133">
        <v>0.9</v>
      </c>
      <c r="F40" s="136">
        <f>E40*D40</f>
        <v>66.600000000000009</v>
      </c>
      <c r="G40" s="128">
        <v>6.71</v>
      </c>
      <c r="H40" s="137">
        <f>F40*G40</f>
        <v>446.88600000000008</v>
      </c>
    </row>
    <row r="41" spans="1:9" x14ac:dyDescent="0.2">
      <c r="A41" s="126">
        <v>2</v>
      </c>
      <c r="B41" s="134" t="s">
        <v>151</v>
      </c>
      <c r="C41" s="130" t="s">
        <v>150</v>
      </c>
      <c r="D41" s="131">
        <f>D40/2</f>
        <v>37</v>
      </c>
      <c r="E41" s="133">
        <v>6.3</v>
      </c>
      <c r="F41" s="136">
        <f>E41*D41</f>
        <v>233.1</v>
      </c>
      <c r="G41" s="118">
        <f>G40</f>
        <v>6.71</v>
      </c>
      <c r="H41" s="137">
        <f>F41*G41</f>
        <v>1564.1009999999999</v>
      </c>
    </row>
    <row r="42" spans="1:9" x14ac:dyDescent="0.2">
      <c r="A42" s="126">
        <v>4</v>
      </c>
      <c r="B42" s="134" t="s">
        <v>152</v>
      </c>
      <c r="C42" s="130" t="s">
        <v>150</v>
      </c>
      <c r="D42" s="131">
        <f>D41*2</f>
        <v>74</v>
      </c>
      <c r="E42" s="133">
        <v>0.4</v>
      </c>
      <c r="F42" s="136">
        <f>E42*D42</f>
        <v>29.6</v>
      </c>
      <c r="G42" s="133">
        <v>7.86</v>
      </c>
      <c r="H42" s="137">
        <f>F42*G42</f>
        <v>232.65600000000003</v>
      </c>
    </row>
    <row r="43" spans="1:9" x14ac:dyDescent="0.2">
      <c r="A43" s="126"/>
      <c r="B43" s="134" t="s">
        <v>153</v>
      </c>
      <c r="C43" s="130" t="s">
        <v>150</v>
      </c>
      <c r="E43" s="133"/>
      <c r="F43" s="133"/>
      <c r="G43" s="128"/>
      <c r="H43" s="131">
        <f>D42*2</f>
        <v>148</v>
      </c>
    </row>
    <row r="44" spans="1:9" x14ac:dyDescent="0.2">
      <c r="A44" s="126">
        <v>5</v>
      </c>
      <c r="B44" s="134" t="s">
        <v>154</v>
      </c>
      <c r="C44" s="130" t="s">
        <v>150</v>
      </c>
      <c r="D44" s="131">
        <f>D40</f>
        <v>74</v>
      </c>
      <c r="E44" s="133">
        <v>6.3</v>
      </c>
      <c r="F44" s="136">
        <f>E44*D44</f>
        <v>466.2</v>
      </c>
      <c r="G44" s="128">
        <v>8.98</v>
      </c>
      <c r="H44" s="137">
        <f>F44*G44</f>
        <v>4186.4759999999997</v>
      </c>
    </row>
    <row r="45" spans="1:9" x14ac:dyDescent="0.2">
      <c r="A45" s="126">
        <v>6</v>
      </c>
      <c r="B45" s="138" t="s">
        <v>155</v>
      </c>
      <c r="C45" s="130" t="s">
        <v>150</v>
      </c>
      <c r="D45" s="131">
        <f>D40*4</f>
        <v>296</v>
      </c>
      <c r="E45" s="133">
        <v>0.4</v>
      </c>
      <c r="F45" s="136">
        <f>E45*D45</f>
        <v>118.4</v>
      </c>
      <c r="G45" s="128">
        <v>15</v>
      </c>
      <c r="H45" s="137">
        <f>F45*G45</f>
        <v>1776</v>
      </c>
    </row>
    <row r="46" spans="1:9" ht="12.75" x14ac:dyDescent="0.2">
      <c r="A46" s="139"/>
      <c r="B46" s="134" t="s">
        <v>156</v>
      </c>
      <c r="C46" s="130" t="s">
        <v>150</v>
      </c>
      <c r="E46" s="139"/>
      <c r="F46" s="139"/>
      <c r="G46" s="139"/>
      <c r="H46" s="140">
        <f>D45*8</f>
        <v>2368</v>
      </c>
    </row>
    <row r="47" spans="1:9" x14ac:dyDescent="0.25">
      <c r="B47" s="100"/>
    </row>
    <row r="48" spans="1:9" ht="67.5" x14ac:dyDescent="0.25">
      <c r="A48" s="141" t="s">
        <v>157</v>
      </c>
      <c r="B48" s="142" t="s">
        <v>158</v>
      </c>
      <c r="C48" s="142" t="s">
        <v>142</v>
      </c>
      <c r="D48" s="141" t="s">
        <v>159</v>
      </c>
      <c r="E48" s="141" t="s">
        <v>160</v>
      </c>
      <c r="F48" s="141" t="s">
        <v>161</v>
      </c>
      <c r="G48" s="141" t="s">
        <v>162</v>
      </c>
      <c r="H48" s="141" t="s">
        <v>163</v>
      </c>
      <c r="I48" s="141" t="s">
        <v>164</v>
      </c>
    </row>
    <row r="49" spans="1:9" x14ac:dyDescent="0.2">
      <c r="A49" s="275" t="s">
        <v>165</v>
      </c>
      <c r="B49" s="276"/>
      <c r="C49" s="143" t="s">
        <v>166</v>
      </c>
      <c r="D49" s="144">
        <v>1</v>
      </c>
      <c r="E49" s="143"/>
      <c r="F49" s="143"/>
      <c r="G49" s="128"/>
      <c r="H49" s="128"/>
      <c r="I49" s="128"/>
    </row>
    <row r="50" spans="1:9" x14ac:dyDescent="0.2">
      <c r="A50" s="145">
        <v>1</v>
      </c>
      <c r="B50" s="146" t="s">
        <v>167</v>
      </c>
      <c r="C50" s="128" t="s">
        <v>168</v>
      </c>
      <c r="E50" s="128"/>
      <c r="F50" s="128"/>
      <c r="G50" s="128"/>
      <c r="H50" s="128"/>
      <c r="I50" s="128">
        <f>D49*4</f>
        <v>4</v>
      </c>
    </row>
    <row r="51" spans="1:9" x14ac:dyDescent="0.2">
      <c r="A51" s="128">
        <v>2</v>
      </c>
      <c r="B51" s="147" t="s">
        <v>169</v>
      </c>
      <c r="C51" s="148" t="s">
        <v>166</v>
      </c>
      <c r="D51" s="149">
        <f>D49*8</f>
        <v>8</v>
      </c>
      <c r="E51" s="149">
        <v>150</v>
      </c>
      <c r="F51" s="149">
        <f>E51*D51/1000</f>
        <v>1.2</v>
      </c>
      <c r="G51" s="150">
        <v>4.79</v>
      </c>
      <c r="H51" s="150">
        <f>E51*G51/1000</f>
        <v>0.71850000000000003</v>
      </c>
      <c r="I51" s="128">
        <f>G51*F51</f>
        <v>5.7480000000000002</v>
      </c>
    </row>
    <row r="52" spans="1:9" x14ac:dyDescent="0.2">
      <c r="A52" s="128">
        <v>3</v>
      </c>
      <c r="B52" s="147" t="s">
        <v>170</v>
      </c>
      <c r="C52" s="148" t="s">
        <v>166</v>
      </c>
      <c r="E52" s="149"/>
      <c r="F52" s="149"/>
      <c r="G52" s="150"/>
      <c r="H52" s="150"/>
      <c r="I52" s="149">
        <f>8*D49</f>
        <v>8</v>
      </c>
    </row>
    <row r="53" spans="1:9" x14ac:dyDescent="0.2">
      <c r="A53" s="145">
        <v>4</v>
      </c>
      <c r="B53" s="147" t="s">
        <v>171</v>
      </c>
      <c r="C53" s="148" t="s">
        <v>168</v>
      </c>
      <c r="D53" s="151">
        <f>D49*7.8208</f>
        <v>7.8208000000000002</v>
      </c>
      <c r="E53" s="151"/>
      <c r="F53" s="151"/>
      <c r="G53" s="152">
        <v>0.39500000000000002</v>
      </c>
      <c r="H53" s="152"/>
      <c r="I53" s="150">
        <f>G53*D53</f>
        <v>3.0892160000000004</v>
      </c>
    </row>
    <row r="54" spans="1:9" x14ac:dyDescent="0.2">
      <c r="A54" s="128">
        <v>5</v>
      </c>
      <c r="B54" s="153" t="s">
        <v>172</v>
      </c>
      <c r="C54" s="128" t="s">
        <v>168</v>
      </c>
      <c r="D54" s="150">
        <f>D49*4.032</f>
        <v>4.032</v>
      </c>
      <c r="E54" s="150"/>
      <c r="F54" s="150"/>
      <c r="G54" s="152">
        <v>0.222</v>
      </c>
      <c r="H54" s="152"/>
      <c r="I54" s="150">
        <f>D54*G54</f>
        <v>0.89510400000000001</v>
      </c>
    </row>
    <row r="55" spans="1:9" x14ac:dyDescent="0.2">
      <c r="A55" s="128">
        <v>6</v>
      </c>
      <c r="B55" s="153" t="s">
        <v>173</v>
      </c>
      <c r="C55" s="128" t="s">
        <v>115</v>
      </c>
      <c r="D55" s="150"/>
      <c r="E55" s="150"/>
      <c r="F55" s="150"/>
      <c r="G55" s="128"/>
      <c r="H55" s="128"/>
      <c r="I55" s="150">
        <f>(2*0.003*3.14*D54)+(3.14*0.003^2*2*10)+(2*0.004*3.14*D53)+(3.14*0.004^2*2*14)+(0.04025*8)</f>
        <v>0.59639329600000002</v>
      </c>
    </row>
    <row r="56" spans="1:9" x14ac:dyDescent="0.2">
      <c r="A56" s="145">
        <v>7</v>
      </c>
      <c r="B56" s="147" t="s">
        <v>174</v>
      </c>
      <c r="C56" s="148" t="s">
        <v>175</v>
      </c>
      <c r="D56" s="153"/>
      <c r="E56" s="153"/>
      <c r="F56" s="153"/>
      <c r="G56" s="153"/>
      <c r="H56" s="153"/>
      <c r="I56" s="152">
        <f>0.15*(3.14*0.25^2)*D49</f>
        <v>2.9437499999999998E-2</v>
      </c>
    </row>
  </sheetData>
  <sheetProtection selectLockedCells="1" selectUnlockedCells="1"/>
  <mergeCells count="15">
    <mergeCell ref="L1:M1"/>
    <mergeCell ref="N1:O1"/>
    <mergeCell ref="P1:Q1"/>
    <mergeCell ref="R1:W1"/>
    <mergeCell ref="B2:B3"/>
    <mergeCell ref="C2:E2"/>
    <mergeCell ref="F2:G2"/>
    <mergeCell ref="H2:J2"/>
    <mergeCell ref="R2:R3"/>
    <mergeCell ref="S2:S3"/>
    <mergeCell ref="T2:T3"/>
    <mergeCell ref="U2:U3"/>
    <mergeCell ref="V2:V3"/>
    <mergeCell ref="W2:W3"/>
    <mergeCell ref="A49:B49"/>
  </mergeCells>
  <pageMargins left="0.78749999999999998" right="0" top="0.59027777777777779" bottom="0.78749999999999998" header="0.51180555555555551" footer="0.51180555555555551"/>
  <pageSetup paperSize="9" scale="61" firstPageNumber="0" orientation="landscape" horizontalDpi="300" verticalDpi="300" r:id="rId1"/>
  <headerFooter alignWithMargins="0"/>
  <colBreaks count="1" manualBreakCount="1">
    <brk id="23"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1CEE-27C6-4B33-954D-B8F48F0243F6}">
  <sheetPr codeName="Sheet5"/>
  <dimension ref="A1:P71"/>
  <sheetViews>
    <sheetView topLeftCell="A46" workbookViewId="0">
      <selection activeCell="C69" sqref="C69:C71"/>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a'!A17</f>
        <v>0</v>
      </c>
      <c r="E1" s="23"/>
      <c r="F1" s="23"/>
      <c r="G1" s="23"/>
      <c r="H1" s="23"/>
      <c r="I1" s="23"/>
      <c r="J1" s="23"/>
      <c r="N1" s="26"/>
      <c r="O1" s="27"/>
      <c r="P1" s="28"/>
    </row>
    <row r="2" spans="1:16" x14ac:dyDescent="0.2">
      <c r="A2" s="29"/>
      <c r="B2" s="29"/>
      <c r="C2" s="252" t="s">
        <v>302</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176</v>
      </c>
      <c r="B9" s="254"/>
      <c r="C9" s="254"/>
      <c r="D9" s="254"/>
      <c r="E9" s="254"/>
      <c r="F9" s="254"/>
      <c r="G9" s="31"/>
      <c r="H9" s="31"/>
      <c r="I9" s="31"/>
      <c r="J9" s="258" t="s">
        <v>40</v>
      </c>
      <c r="K9" s="258"/>
      <c r="L9" s="258"/>
      <c r="M9" s="258"/>
      <c r="N9" s="265">
        <f>P56</f>
        <v>0</v>
      </c>
      <c r="O9" s="265"/>
      <c r="P9" s="31"/>
    </row>
    <row r="10" spans="1:16" x14ac:dyDescent="0.2">
      <c r="A10" s="32"/>
      <c r="B10" s="33"/>
      <c r="C10" s="4"/>
      <c r="D10" s="23"/>
      <c r="E10" s="23"/>
      <c r="F10" s="23"/>
      <c r="G10" s="23"/>
      <c r="H10" s="23"/>
      <c r="I10" s="23"/>
      <c r="J10" s="23"/>
      <c r="K10" s="23"/>
      <c r="L10" s="29"/>
      <c r="M10" s="29"/>
      <c r="O10" s="94"/>
      <c r="P10" s="93" t="str">
        <f>A62</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177</v>
      </c>
      <c r="C14" s="66" t="s">
        <v>271</v>
      </c>
      <c r="D14" s="67" t="s">
        <v>115</v>
      </c>
      <c r="E14" s="70">
        <v>15</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2</v>
      </c>
      <c r="B15" s="39" t="s">
        <v>177</v>
      </c>
      <c r="C15" s="47" t="s">
        <v>272</v>
      </c>
      <c r="D15" s="25" t="s">
        <v>225</v>
      </c>
      <c r="E15" s="70">
        <v>132</v>
      </c>
      <c r="F15" s="71"/>
      <c r="G15" s="68"/>
      <c r="H15" s="48">
        <f t="shared" ref="H15:H55" si="0">ROUND(F15*G15,2)</f>
        <v>0</v>
      </c>
      <c r="I15" s="68"/>
      <c r="J15" s="68"/>
      <c r="K15" s="49">
        <f t="shared" ref="K15:K55" si="1">SUM(H15:J15)</f>
        <v>0</v>
      </c>
      <c r="L15" s="50">
        <f t="shared" ref="L15:L55" si="2">ROUND(E15*F15,2)</f>
        <v>0</v>
      </c>
      <c r="M15" s="48">
        <f t="shared" ref="M15:M55" si="3">ROUND(H15*E15,2)</f>
        <v>0</v>
      </c>
      <c r="N15" s="48">
        <f t="shared" ref="N15:N55" si="4">ROUND(I15*E15,2)</f>
        <v>0</v>
      </c>
      <c r="O15" s="48">
        <f t="shared" ref="O15:O55" si="5">ROUND(J15*E15,2)</f>
        <v>0</v>
      </c>
      <c r="P15" s="49">
        <f t="shared" ref="P15:P55" si="6">SUM(M15:O15)</f>
        <v>0</v>
      </c>
    </row>
    <row r="16" spans="1:16" x14ac:dyDescent="0.2">
      <c r="A16" s="38">
        <v>3</v>
      </c>
      <c r="B16" s="39" t="s">
        <v>177</v>
      </c>
      <c r="C16" s="47" t="s">
        <v>273</v>
      </c>
      <c r="D16" s="25" t="s">
        <v>150</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v>4</v>
      </c>
      <c r="B17" s="39" t="s">
        <v>177</v>
      </c>
      <c r="C17" s="47" t="s">
        <v>274</v>
      </c>
      <c r="D17" s="25" t="s">
        <v>150</v>
      </c>
      <c r="E17" s="70">
        <v>21</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x14ac:dyDescent="0.2">
      <c r="A18" s="38">
        <v>5</v>
      </c>
      <c r="B18" s="39" t="s">
        <v>177</v>
      </c>
      <c r="C18" s="47" t="s">
        <v>275</v>
      </c>
      <c r="D18" s="25" t="s">
        <v>150</v>
      </c>
      <c r="E18" s="70">
        <v>21</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33.75" x14ac:dyDescent="0.2">
      <c r="A19" s="38">
        <v>6</v>
      </c>
      <c r="B19" s="39" t="s">
        <v>177</v>
      </c>
      <c r="C19" s="47" t="s">
        <v>276</v>
      </c>
      <c r="D19" s="25" t="s">
        <v>150</v>
      </c>
      <c r="E19" s="70">
        <v>7</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v>7</v>
      </c>
      <c r="B20" s="39" t="s">
        <v>177</v>
      </c>
      <c r="C20" s="47" t="s">
        <v>277</v>
      </c>
      <c r="D20" s="25" t="s">
        <v>115</v>
      </c>
      <c r="E20" s="70">
        <v>338</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8</v>
      </c>
      <c r="B21" s="39" t="s">
        <v>177</v>
      </c>
      <c r="C21" s="47" t="s">
        <v>278</v>
      </c>
      <c r="D21" s="25" t="s">
        <v>115</v>
      </c>
      <c r="E21" s="70">
        <v>338</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x14ac:dyDescent="0.2">
      <c r="A22" s="38" t="s">
        <v>227</v>
      </c>
      <c r="B22" s="39"/>
      <c r="C22" s="47" t="s">
        <v>279</v>
      </c>
      <c r="D22" s="25" t="s">
        <v>202</v>
      </c>
      <c r="E22" s="70">
        <v>1014</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ht="56.25" x14ac:dyDescent="0.2">
      <c r="A23" s="38">
        <v>9</v>
      </c>
      <c r="B23" s="39" t="s">
        <v>117</v>
      </c>
      <c r="C23" s="47" t="s">
        <v>118</v>
      </c>
      <c r="D23" s="25" t="s">
        <v>115</v>
      </c>
      <c r="E23" s="70">
        <v>238</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t="s">
        <v>227</v>
      </c>
      <c r="B24" s="39"/>
      <c r="C24" s="47" t="s">
        <v>280</v>
      </c>
      <c r="D24" s="25" t="s">
        <v>115</v>
      </c>
      <c r="E24" s="70">
        <v>249.9</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x14ac:dyDescent="0.2">
      <c r="A25" s="38" t="s">
        <v>227</v>
      </c>
      <c r="B25" s="39"/>
      <c r="C25" s="47" t="s">
        <v>208</v>
      </c>
      <c r="D25" s="25" t="s">
        <v>202</v>
      </c>
      <c r="E25" s="70">
        <v>1666</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x14ac:dyDescent="0.2">
      <c r="A26" s="38" t="s">
        <v>227</v>
      </c>
      <c r="B26" s="39"/>
      <c r="C26" s="47" t="s">
        <v>281</v>
      </c>
      <c r="D26" s="25" t="s">
        <v>150</v>
      </c>
      <c r="E26" s="70">
        <v>852</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ht="56.25" x14ac:dyDescent="0.2">
      <c r="A27" s="38">
        <v>10</v>
      </c>
      <c r="B27" s="39" t="s">
        <v>119</v>
      </c>
      <c r="C27" s="47" t="s">
        <v>120</v>
      </c>
      <c r="D27" s="25" t="s">
        <v>115</v>
      </c>
      <c r="E27" s="70">
        <v>100</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t="s">
        <v>227</v>
      </c>
      <c r="B28" s="39"/>
      <c r="C28" s="47" t="s">
        <v>280</v>
      </c>
      <c r="D28" s="25" t="s">
        <v>115</v>
      </c>
      <c r="E28" s="70">
        <v>105</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x14ac:dyDescent="0.2">
      <c r="A29" s="38" t="s">
        <v>227</v>
      </c>
      <c r="B29" s="39"/>
      <c r="C29" s="47" t="s">
        <v>208</v>
      </c>
      <c r="D29" s="25" t="s">
        <v>202</v>
      </c>
      <c r="E29" s="70">
        <v>700</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t="s">
        <v>227</v>
      </c>
      <c r="B30" s="39"/>
      <c r="C30" s="47" t="s">
        <v>282</v>
      </c>
      <c r="D30" s="25" t="s">
        <v>150</v>
      </c>
      <c r="E30" s="70">
        <v>600</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ht="33.75" x14ac:dyDescent="0.2">
      <c r="A31" s="38">
        <v>11</v>
      </c>
      <c r="B31" s="39" t="s">
        <v>177</v>
      </c>
      <c r="C31" s="47" t="s">
        <v>283</v>
      </c>
      <c r="D31" s="25" t="s">
        <v>115</v>
      </c>
      <c r="E31" s="70">
        <v>239</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t="s">
        <v>227</v>
      </c>
      <c r="B32" s="39"/>
      <c r="C32" s="47" t="s">
        <v>208</v>
      </c>
      <c r="D32" s="25" t="s">
        <v>202</v>
      </c>
      <c r="E32" s="70">
        <v>1912</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t="s">
        <v>227</v>
      </c>
      <c r="B33" s="39"/>
      <c r="C33" s="47" t="s">
        <v>209</v>
      </c>
      <c r="D33" s="25" t="s">
        <v>207</v>
      </c>
      <c r="E33" s="70">
        <v>262.90000000000003</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t="s">
        <v>227</v>
      </c>
      <c r="B34" s="39"/>
      <c r="C34" s="47" t="s">
        <v>284</v>
      </c>
      <c r="D34" s="25" t="s">
        <v>285</v>
      </c>
      <c r="E34" s="70">
        <v>30</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t="s">
        <v>227</v>
      </c>
      <c r="B35" s="39"/>
      <c r="C35" s="47" t="s">
        <v>205</v>
      </c>
      <c r="D35" s="25" t="s">
        <v>202</v>
      </c>
      <c r="E35" s="70">
        <v>59.75</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t="s">
        <v>227</v>
      </c>
      <c r="B36" s="39"/>
      <c r="C36" s="47" t="s">
        <v>286</v>
      </c>
      <c r="D36" s="25" t="s">
        <v>202</v>
      </c>
      <c r="E36" s="70">
        <v>143.40000000000003</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t="s">
        <v>227</v>
      </c>
      <c r="B37" s="39"/>
      <c r="C37" s="47" t="s">
        <v>287</v>
      </c>
      <c r="D37" s="25"/>
      <c r="E37" s="70"/>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v>12</v>
      </c>
      <c r="B38" s="39" t="s">
        <v>177</v>
      </c>
      <c r="C38" s="47" t="s">
        <v>288</v>
      </c>
      <c r="D38" s="25" t="s">
        <v>115</v>
      </c>
      <c r="E38" s="70">
        <v>28</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x14ac:dyDescent="0.2">
      <c r="A39" s="38">
        <v>13</v>
      </c>
      <c r="B39" s="39" t="s">
        <v>177</v>
      </c>
      <c r="C39" s="47" t="s">
        <v>289</v>
      </c>
      <c r="D39" s="25" t="s">
        <v>225</v>
      </c>
      <c r="E39" s="70">
        <v>2.8000000000000003</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t="s">
        <v>227</v>
      </c>
      <c r="B40" s="39"/>
      <c r="C40" s="47" t="s">
        <v>290</v>
      </c>
      <c r="D40" s="25" t="s">
        <v>225</v>
      </c>
      <c r="E40" s="70">
        <v>3.0800000000000005</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ht="22.5" x14ac:dyDescent="0.2">
      <c r="A41" s="38">
        <v>14</v>
      </c>
      <c r="B41" s="39" t="s">
        <v>177</v>
      </c>
      <c r="C41" s="47" t="s">
        <v>291</v>
      </c>
      <c r="D41" s="25" t="s">
        <v>207</v>
      </c>
      <c r="E41" s="70">
        <v>28</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c r="B42" s="39"/>
      <c r="C42" s="47" t="s">
        <v>292</v>
      </c>
      <c r="D42" s="25" t="s">
        <v>207</v>
      </c>
      <c r="E42" s="70">
        <v>28</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c r="B43" s="39"/>
      <c r="C43" s="47" t="s">
        <v>293</v>
      </c>
      <c r="D43" s="25" t="s">
        <v>225</v>
      </c>
      <c r="E43" s="70">
        <v>1.5400000000000003</v>
      </c>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x14ac:dyDescent="0.2">
      <c r="A44" s="38"/>
      <c r="B44" s="39"/>
      <c r="C44" s="47" t="s">
        <v>294</v>
      </c>
      <c r="D44" s="25" t="s">
        <v>225</v>
      </c>
      <c r="E44" s="70">
        <v>1.5400000000000003</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c r="B45" s="39"/>
      <c r="C45" s="47" t="s">
        <v>295</v>
      </c>
      <c r="D45" s="25" t="s">
        <v>225</v>
      </c>
      <c r="E45" s="70">
        <v>3.0800000000000005</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x14ac:dyDescent="0.2">
      <c r="A46" s="38"/>
      <c r="B46" s="39"/>
      <c r="C46" s="47" t="s">
        <v>296</v>
      </c>
      <c r="D46" s="25" t="s">
        <v>207</v>
      </c>
      <c r="E46" s="70">
        <v>28</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x14ac:dyDescent="0.2">
      <c r="A47" s="38"/>
      <c r="B47" s="39"/>
      <c r="C47" s="47" t="s">
        <v>297</v>
      </c>
      <c r="D47" s="25" t="s">
        <v>168</v>
      </c>
      <c r="E47" s="70">
        <v>42</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x14ac:dyDescent="0.2">
      <c r="A48" s="38"/>
      <c r="B48" s="39"/>
      <c r="C48" s="47" t="s">
        <v>298</v>
      </c>
      <c r="D48" s="25" t="s">
        <v>225</v>
      </c>
      <c r="E48" s="70">
        <v>1.68</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v>15</v>
      </c>
      <c r="B49" s="39" t="s">
        <v>177</v>
      </c>
      <c r="C49" s="47" t="s">
        <v>299</v>
      </c>
      <c r="D49" s="25" t="s">
        <v>207</v>
      </c>
      <c r="E49" s="70">
        <v>92.399999999999991</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x14ac:dyDescent="0.2">
      <c r="A50" s="38"/>
      <c r="B50" s="39"/>
      <c r="C50" s="47" t="s">
        <v>295</v>
      </c>
      <c r="D50" s="25" t="s">
        <v>225</v>
      </c>
      <c r="E50" s="70">
        <v>10.164000000000001</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x14ac:dyDescent="0.2">
      <c r="A51" s="38"/>
      <c r="B51" s="39"/>
      <c r="C51" s="47" t="s">
        <v>296</v>
      </c>
      <c r="D51" s="25" t="s">
        <v>207</v>
      </c>
      <c r="E51" s="70">
        <v>101.64</v>
      </c>
      <c r="F51" s="71"/>
      <c r="G51" s="68"/>
      <c r="H51" s="48">
        <f t="shared" si="0"/>
        <v>0</v>
      </c>
      <c r="I51" s="68"/>
      <c r="J51" s="68"/>
      <c r="K51" s="49">
        <f t="shared" si="1"/>
        <v>0</v>
      </c>
      <c r="L51" s="50">
        <f t="shared" si="2"/>
        <v>0</v>
      </c>
      <c r="M51" s="48">
        <f t="shared" si="3"/>
        <v>0</v>
      </c>
      <c r="N51" s="48">
        <f t="shared" si="4"/>
        <v>0</v>
      </c>
      <c r="O51" s="48">
        <f t="shared" si="5"/>
        <v>0</v>
      </c>
      <c r="P51" s="49">
        <f t="shared" si="6"/>
        <v>0</v>
      </c>
    </row>
    <row r="52" spans="1:16" x14ac:dyDescent="0.2">
      <c r="A52" s="38"/>
      <c r="B52" s="39"/>
      <c r="C52" s="47" t="s">
        <v>297</v>
      </c>
      <c r="D52" s="25" t="s">
        <v>168</v>
      </c>
      <c r="E52" s="70">
        <v>89.600000000000009</v>
      </c>
      <c r="F52" s="71"/>
      <c r="G52" s="68"/>
      <c r="H52" s="48">
        <f t="shared" si="0"/>
        <v>0</v>
      </c>
      <c r="I52" s="68"/>
      <c r="J52" s="68"/>
      <c r="K52" s="49">
        <f t="shared" si="1"/>
        <v>0</v>
      </c>
      <c r="L52" s="50">
        <f t="shared" si="2"/>
        <v>0</v>
      </c>
      <c r="M52" s="48">
        <f t="shared" si="3"/>
        <v>0</v>
      </c>
      <c r="N52" s="48">
        <f t="shared" si="4"/>
        <v>0</v>
      </c>
      <c r="O52" s="48">
        <f t="shared" si="5"/>
        <v>0</v>
      </c>
      <c r="P52" s="49">
        <f t="shared" si="6"/>
        <v>0</v>
      </c>
    </row>
    <row r="53" spans="1:16" x14ac:dyDescent="0.2">
      <c r="A53" s="38"/>
      <c r="B53" s="39"/>
      <c r="C53" s="47" t="s">
        <v>298</v>
      </c>
      <c r="D53" s="25" t="s">
        <v>225</v>
      </c>
      <c r="E53" s="70">
        <v>3.59</v>
      </c>
      <c r="F53" s="71"/>
      <c r="G53" s="68"/>
      <c r="H53" s="48">
        <f t="shared" si="0"/>
        <v>0</v>
      </c>
      <c r="I53" s="68"/>
      <c r="J53" s="68"/>
      <c r="K53" s="49">
        <f t="shared" si="1"/>
        <v>0</v>
      </c>
      <c r="L53" s="50">
        <f t="shared" si="2"/>
        <v>0</v>
      </c>
      <c r="M53" s="48">
        <f t="shared" si="3"/>
        <v>0</v>
      </c>
      <c r="N53" s="48">
        <f t="shared" si="4"/>
        <v>0</v>
      </c>
      <c r="O53" s="48">
        <f t="shared" si="5"/>
        <v>0</v>
      </c>
      <c r="P53" s="49">
        <f t="shared" si="6"/>
        <v>0</v>
      </c>
    </row>
    <row r="54" spans="1:16" x14ac:dyDescent="0.2">
      <c r="A54" s="38">
        <v>16</v>
      </c>
      <c r="B54" s="39" t="s">
        <v>177</v>
      </c>
      <c r="C54" s="47" t="s">
        <v>300</v>
      </c>
      <c r="D54" s="25" t="s">
        <v>115</v>
      </c>
      <c r="E54" s="70">
        <v>122</v>
      </c>
      <c r="F54" s="71"/>
      <c r="G54" s="68"/>
      <c r="H54" s="48">
        <f t="shared" si="0"/>
        <v>0</v>
      </c>
      <c r="I54" s="68"/>
      <c r="J54" s="68"/>
      <c r="K54" s="49">
        <f t="shared" si="1"/>
        <v>0</v>
      </c>
      <c r="L54" s="50">
        <f t="shared" si="2"/>
        <v>0</v>
      </c>
      <c r="M54" s="48">
        <f t="shared" si="3"/>
        <v>0</v>
      </c>
      <c r="N54" s="48">
        <f t="shared" si="4"/>
        <v>0</v>
      </c>
      <c r="O54" s="48">
        <f t="shared" si="5"/>
        <v>0</v>
      </c>
      <c r="P54" s="49">
        <f t="shared" si="6"/>
        <v>0</v>
      </c>
    </row>
    <row r="55" spans="1:16" ht="12" thickBot="1" x14ac:dyDescent="0.25">
      <c r="A55" s="38" t="s">
        <v>227</v>
      </c>
      <c r="B55" s="39"/>
      <c r="C55" s="47" t="s">
        <v>301</v>
      </c>
      <c r="D55" s="25" t="s">
        <v>202</v>
      </c>
      <c r="E55" s="70">
        <v>2.6839999999999997</v>
      </c>
      <c r="F55" s="71"/>
      <c r="G55" s="68"/>
      <c r="H55" s="48">
        <f t="shared" si="0"/>
        <v>0</v>
      </c>
      <c r="I55" s="68"/>
      <c r="J55" s="68"/>
      <c r="K55" s="49">
        <f t="shared" si="1"/>
        <v>0</v>
      </c>
      <c r="L55" s="50">
        <f t="shared" si="2"/>
        <v>0</v>
      </c>
      <c r="M55" s="48">
        <f t="shared" si="3"/>
        <v>0</v>
      </c>
      <c r="N55" s="48">
        <f t="shared" si="4"/>
        <v>0</v>
      </c>
      <c r="O55" s="48">
        <f t="shared" si="5"/>
        <v>0</v>
      </c>
      <c r="P55" s="49">
        <f t="shared" si="6"/>
        <v>0</v>
      </c>
    </row>
    <row r="56" spans="1:16" ht="12" thickBot="1" x14ac:dyDescent="0.25">
      <c r="A56" s="270" t="s">
        <v>230</v>
      </c>
      <c r="B56" s="271"/>
      <c r="C56" s="271"/>
      <c r="D56" s="271"/>
      <c r="E56" s="271"/>
      <c r="F56" s="271"/>
      <c r="G56" s="271"/>
      <c r="H56" s="271"/>
      <c r="I56" s="271"/>
      <c r="J56" s="271"/>
      <c r="K56" s="272"/>
      <c r="L56" s="72">
        <f>SUM(L14:L55)</f>
        <v>0</v>
      </c>
      <c r="M56" s="73">
        <f>SUM(M14:M55)</f>
        <v>0</v>
      </c>
      <c r="N56" s="73">
        <f>SUM(N14:N55)</f>
        <v>0</v>
      </c>
      <c r="O56" s="73">
        <f>SUM(O14:O55)</f>
        <v>0</v>
      </c>
      <c r="P56" s="74">
        <f>SUM(P14:P55)</f>
        <v>0</v>
      </c>
    </row>
    <row r="57" spans="1:16" x14ac:dyDescent="0.2">
      <c r="A57" s="17"/>
      <c r="B57" s="17"/>
      <c r="C57" s="17"/>
      <c r="D57" s="17"/>
      <c r="E57" s="17"/>
      <c r="F57" s="17"/>
      <c r="G57" s="17"/>
      <c r="H57" s="17"/>
      <c r="I57" s="17"/>
      <c r="J57" s="17"/>
      <c r="K57" s="17"/>
      <c r="L57" s="17"/>
      <c r="M57" s="17"/>
      <c r="N57" s="17"/>
      <c r="O57" s="17"/>
      <c r="P57" s="17"/>
    </row>
    <row r="58" spans="1:16" x14ac:dyDescent="0.2">
      <c r="A58" s="17"/>
      <c r="B58" s="17"/>
      <c r="C58" s="17"/>
      <c r="D58" s="17"/>
      <c r="E58" s="17"/>
      <c r="F58" s="17"/>
      <c r="G58" s="17"/>
      <c r="H58" s="17"/>
      <c r="I58" s="17"/>
      <c r="J58" s="17"/>
      <c r="K58" s="17"/>
      <c r="L58" s="17"/>
      <c r="M58" s="17"/>
      <c r="N58" s="17"/>
      <c r="O58" s="17"/>
      <c r="P58" s="17"/>
    </row>
    <row r="59" spans="1:16" x14ac:dyDescent="0.2">
      <c r="A59" s="1" t="s">
        <v>14</v>
      </c>
      <c r="B59" s="17"/>
      <c r="C59" s="269">
        <f>'Kops a'!C35:H35</f>
        <v>0</v>
      </c>
      <c r="D59" s="269"/>
      <c r="E59" s="269"/>
      <c r="F59" s="269"/>
      <c r="G59" s="269"/>
      <c r="H59" s="269"/>
      <c r="I59" s="17"/>
      <c r="J59" s="17"/>
      <c r="K59" s="17"/>
      <c r="L59" s="17"/>
      <c r="M59" s="17"/>
      <c r="N59" s="17"/>
      <c r="O59" s="17"/>
      <c r="P59" s="17"/>
    </row>
    <row r="60" spans="1:16" x14ac:dyDescent="0.2">
      <c r="A60" s="17"/>
      <c r="B60" s="17"/>
      <c r="C60" s="206" t="s">
        <v>15</v>
      </c>
      <c r="D60" s="206"/>
      <c r="E60" s="206"/>
      <c r="F60" s="206"/>
      <c r="G60" s="206"/>
      <c r="H60" s="206"/>
      <c r="I60" s="17"/>
      <c r="J60" s="17"/>
      <c r="K60" s="17"/>
      <c r="L60" s="17"/>
      <c r="M60" s="17"/>
      <c r="N60" s="17"/>
      <c r="O60" s="17"/>
      <c r="P60" s="17"/>
    </row>
    <row r="61" spans="1:16" x14ac:dyDescent="0.2">
      <c r="A61" s="17"/>
      <c r="B61" s="17"/>
      <c r="C61" s="17"/>
      <c r="D61" s="17"/>
      <c r="E61" s="17"/>
      <c r="F61" s="17"/>
      <c r="G61" s="17"/>
      <c r="H61" s="17"/>
      <c r="I61" s="17"/>
      <c r="J61" s="17"/>
      <c r="K61" s="17"/>
      <c r="L61" s="17"/>
      <c r="M61" s="17"/>
      <c r="N61" s="17"/>
      <c r="O61" s="17"/>
      <c r="P61" s="17"/>
    </row>
    <row r="62" spans="1:16" x14ac:dyDescent="0.2">
      <c r="A62" s="91" t="str">
        <f>'Kops a'!A38</f>
        <v>Tāme sastādīta 20__. gada __. _________</v>
      </c>
      <c r="B62" s="92"/>
      <c r="C62" s="92"/>
      <c r="D62" s="92"/>
      <c r="E62" s="17"/>
      <c r="F62" s="17"/>
      <c r="G62" s="17"/>
      <c r="H62" s="17"/>
      <c r="I62" s="17"/>
      <c r="J62" s="17"/>
      <c r="K62" s="17"/>
      <c r="L62" s="17"/>
      <c r="M62" s="17"/>
      <c r="N62" s="17"/>
      <c r="O62" s="17"/>
      <c r="P62" s="17"/>
    </row>
    <row r="63" spans="1:16" x14ac:dyDescent="0.2">
      <c r="A63" s="17"/>
      <c r="B63" s="17"/>
      <c r="C63" s="17"/>
      <c r="D63" s="17"/>
      <c r="E63" s="17"/>
      <c r="F63" s="17"/>
      <c r="G63" s="17"/>
      <c r="H63" s="17"/>
      <c r="I63" s="17"/>
      <c r="J63" s="17"/>
      <c r="K63" s="17"/>
      <c r="L63" s="17"/>
      <c r="M63" s="17"/>
      <c r="N63" s="17"/>
      <c r="O63" s="17"/>
      <c r="P63" s="17"/>
    </row>
    <row r="64" spans="1:16" x14ac:dyDescent="0.2">
      <c r="A64" s="1" t="s">
        <v>38</v>
      </c>
      <c r="B64" s="17"/>
      <c r="C64" s="269">
        <f>'Kops a'!C40:H40</f>
        <v>0</v>
      </c>
      <c r="D64" s="269"/>
      <c r="E64" s="269"/>
      <c r="F64" s="269"/>
      <c r="G64" s="269"/>
      <c r="H64" s="269"/>
      <c r="I64" s="17"/>
      <c r="J64" s="17"/>
      <c r="K64" s="17"/>
      <c r="L64" s="17"/>
      <c r="M64" s="17"/>
      <c r="N64" s="17"/>
      <c r="O64" s="17"/>
      <c r="P64" s="17"/>
    </row>
    <row r="65" spans="1:16" x14ac:dyDescent="0.2">
      <c r="A65" s="17"/>
      <c r="B65" s="17"/>
      <c r="C65" s="206" t="s">
        <v>15</v>
      </c>
      <c r="D65" s="206"/>
      <c r="E65" s="206"/>
      <c r="F65" s="206"/>
      <c r="G65" s="206"/>
      <c r="H65" s="206"/>
      <c r="I65" s="17"/>
      <c r="J65" s="17"/>
      <c r="K65" s="17"/>
      <c r="L65" s="17"/>
      <c r="M65" s="17"/>
      <c r="N65" s="17"/>
      <c r="O65" s="17"/>
      <c r="P65" s="17"/>
    </row>
    <row r="66" spans="1:16" x14ac:dyDescent="0.2">
      <c r="A66" s="17"/>
      <c r="B66" s="17"/>
      <c r="C66" s="17"/>
      <c r="D66" s="17"/>
      <c r="E66" s="17"/>
      <c r="F66" s="17"/>
      <c r="G66" s="17"/>
      <c r="H66" s="17"/>
      <c r="I66" s="17"/>
      <c r="J66" s="17"/>
      <c r="K66" s="17"/>
      <c r="L66" s="17"/>
      <c r="M66" s="17"/>
      <c r="N66" s="17"/>
      <c r="O66" s="17"/>
      <c r="P66" s="17"/>
    </row>
    <row r="67" spans="1:16" x14ac:dyDescent="0.2">
      <c r="A67" s="91" t="s">
        <v>55</v>
      </c>
      <c r="B67" s="92"/>
      <c r="C67" s="96">
        <f>'Kops a'!C43</f>
        <v>0</v>
      </c>
      <c r="D67" s="51"/>
      <c r="E67" s="17"/>
      <c r="F67" s="17"/>
      <c r="G67" s="17"/>
      <c r="H67" s="17"/>
      <c r="I67" s="17"/>
      <c r="J67" s="17"/>
      <c r="K67" s="17"/>
      <c r="L67" s="17"/>
      <c r="M67" s="17"/>
      <c r="N67" s="17"/>
      <c r="O67" s="17"/>
      <c r="P67" s="17"/>
    </row>
    <row r="68" spans="1:16" x14ac:dyDescent="0.2">
      <c r="A68" s="17"/>
      <c r="B68" s="17"/>
      <c r="C68" s="17"/>
      <c r="D68" s="17"/>
      <c r="E68" s="17"/>
      <c r="F68" s="17"/>
      <c r="G68" s="17"/>
      <c r="H68" s="17"/>
      <c r="I68" s="17"/>
      <c r="J68" s="17"/>
      <c r="K68" s="17"/>
      <c r="L68" s="17"/>
      <c r="M68" s="17"/>
      <c r="N68" s="17"/>
      <c r="O68" s="17"/>
      <c r="P68" s="17"/>
    </row>
    <row r="69" spans="1:16" x14ac:dyDescent="0.2">
      <c r="C69" s="29" t="s">
        <v>689</v>
      </c>
    </row>
    <row r="70" spans="1:16" x14ac:dyDescent="0.2">
      <c r="C70" s="29" t="s">
        <v>690</v>
      </c>
    </row>
    <row r="71" spans="1:16" x14ac:dyDescent="0.2">
      <c r="C71" s="205" t="s">
        <v>691</v>
      </c>
    </row>
  </sheetData>
  <mergeCells count="22">
    <mergeCell ref="C65:H65"/>
    <mergeCell ref="C4:I4"/>
    <mergeCell ref="F12:K12"/>
    <mergeCell ref="A9:F9"/>
    <mergeCell ref="J9:M9"/>
    <mergeCell ref="D8:L8"/>
    <mergeCell ref="A56:K56"/>
    <mergeCell ref="C59:H59"/>
    <mergeCell ref="C60:H60"/>
    <mergeCell ref="C64:H64"/>
    <mergeCell ref="N9:O9"/>
    <mergeCell ref="A12:A13"/>
    <mergeCell ref="B12:B13"/>
    <mergeCell ref="C12:C13"/>
    <mergeCell ref="D12:D13"/>
    <mergeCell ref="E12:E13"/>
    <mergeCell ref="L12:P12"/>
    <mergeCell ref="C2:I2"/>
    <mergeCell ref="C3:I3"/>
    <mergeCell ref="D5:L5"/>
    <mergeCell ref="D6:L6"/>
    <mergeCell ref="D7:L7"/>
  </mergeCells>
  <conditionalFormatting sqref="A15:B55 I15:J55 D15:G55">
    <cfRule type="cellIs" dxfId="179" priority="26" operator="equal">
      <formula>0</formula>
    </cfRule>
  </conditionalFormatting>
  <conditionalFormatting sqref="N9:O9">
    <cfRule type="cellIs" dxfId="178" priority="25" operator="equal">
      <formula>0</formula>
    </cfRule>
  </conditionalFormatting>
  <conditionalFormatting sqref="A9:F9">
    <cfRule type="containsText" dxfId="177"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76" priority="22" operator="equal">
      <formula>0</formula>
    </cfRule>
  </conditionalFormatting>
  <conditionalFormatting sqref="O10">
    <cfRule type="cellIs" dxfId="175" priority="21" operator="equal">
      <formula>"20__. gada __. _________"</formula>
    </cfRule>
  </conditionalFormatting>
  <conditionalFormatting sqref="A56:K56">
    <cfRule type="containsText" dxfId="174" priority="20" operator="containsText" text="Tiešās izmaksas kopā, t. sk. darba devēja sociālais nodoklis __.__% ">
      <formula>NOT(ISERROR(SEARCH("Tiešās izmaksas kopā, t. sk. darba devēja sociālais nodoklis __.__% ",A56)))</formula>
    </cfRule>
  </conditionalFormatting>
  <conditionalFormatting sqref="H14:H55 K14:P55 L56:P56">
    <cfRule type="cellIs" dxfId="173" priority="15" operator="equal">
      <formula>0</formula>
    </cfRule>
  </conditionalFormatting>
  <conditionalFormatting sqref="C4:I4">
    <cfRule type="cellIs" dxfId="172" priority="14" operator="equal">
      <formula>0</formula>
    </cfRule>
  </conditionalFormatting>
  <conditionalFormatting sqref="C15:C55">
    <cfRule type="cellIs" dxfId="171" priority="13" operator="equal">
      <formula>0</formula>
    </cfRule>
  </conditionalFormatting>
  <conditionalFormatting sqref="D5:L8">
    <cfRule type="cellIs" dxfId="170" priority="11" operator="equal">
      <formula>0</formula>
    </cfRule>
  </conditionalFormatting>
  <conditionalFormatting sqref="A14:B14 D14:G14">
    <cfRule type="cellIs" dxfId="169" priority="10" operator="equal">
      <formula>0</formula>
    </cfRule>
  </conditionalFormatting>
  <conditionalFormatting sqref="C14">
    <cfRule type="cellIs" dxfId="168" priority="9" operator="equal">
      <formula>0</formula>
    </cfRule>
  </conditionalFormatting>
  <conditionalFormatting sqref="I14:J14">
    <cfRule type="cellIs" dxfId="167" priority="8" operator="equal">
      <formula>0</formula>
    </cfRule>
  </conditionalFormatting>
  <conditionalFormatting sqref="P10">
    <cfRule type="cellIs" dxfId="166" priority="7" operator="equal">
      <formula>"20__. gada __. _________"</formula>
    </cfRule>
  </conditionalFormatting>
  <conditionalFormatting sqref="C64:H64">
    <cfRule type="cellIs" dxfId="165" priority="4" operator="equal">
      <formula>0</formula>
    </cfRule>
  </conditionalFormatting>
  <conditionalFormatting sqref="C59:H59">
    <cfRule type="cellIs" dxfId="164" priority="3" operator="equal">
      <formula>0</formula>
    </cfRule>
  </conditionalFormatting>
  <conditionalFormatting sqref="C64:H64 C67 C59:H59">
    <cfRule type="cellIs" dxfId="163" priority="2" operator="equal">
      <formula>0</formula>
    </cfRule>
  </conditionalFormatting>
  <conditionalFormatting sqref="D1">
    <cfRule type="cellIs" dxfId="162"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D422C369-7259-49E7-A89B-9D562DEE2E41}">
            <xm:f>NOT(ISERROR(SEARCH("Tāme sastādīta ____. gada ___. ______________",A62)))</xm:f>
            <xm:f>"Tāme sastādīta ____. gada ___. ______________"</xm:f>
            <x14:dxf>
              <font>
                <color auto="1"/>
              </font>
              <fill>
                <patternFill>
                  <bgColor rgb="FFC6EFCE"/>
                </patternFill>
              </fill>
            </x14:dxf>
          </x14:cfRule>
          <xm:sqref>A62</xm:sqref>
        </x14:conditionalFormatting>
        <x14:conditionalFormatting xmlns:xm="http://schemas.microsoft.com/office/excel/2006/main">
          <x14:cfRule type="containsText" priority="5" operator="containsText" id="{D859E3E6-089F-4F16-889A-98EF63E5F3AC}">
            <xm:f>NOT(ISERROR(SEARCH("Sertifikāta Nr. _________________________________",A67)))</xm:f>
            <xm:f>"Sertifikāta Nr. _________________________________"</xm:f>
            <x14:dxf>
              <font>
                <color auto="1"/>
              </font>
              <fill>
                <patternFill>
                  <bgColor rgb="FFC6EFCE"/>
                </patternFill>
              </fill>
            </x14:dxf>
          </x14:cfRule>
          <xm:sqref>A67</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857-FD48-43A0-80FF-65F492627F37}">
  <sheetPr codeName="Sheet6"/>
  <dimension ref="A1:P33"/>
  <sheetViews>
    <sheetView topLeftCell="A7" zoomScaleNormal="100" workbookViewId="0">
      <selection activeCell="C31" sqref="C31:C33"/>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a'!A18</f>
        <v>0</v>
      </c>
      <c r="E1" s="23"/>
      <c r="F1" s="23"/>
      <c r="G1" s="23"/>
      <c r="H1" s="23"/>
      <c r="I1" s="23"/>
      <c r="J1" s="23"/>
      <c r="N1" s="26"/>
      <c r="O1" s="27"/>
      <c r="P1" s="28"/>
    </row>
    <row r="2" spans="1:16" x14ac:dyDescent="0.2">
      <c r="A2" s="29"/>
      <c r="B2" s="29"/>
      <c r="C2" s="252" t="s">
        <v>305</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176</v>
      </c>
      <c r="B9" s="254"/>
      <c r="C9" s="254"/>
      <c r="D9" s="254"/>
      <c r="E9" s="254"/>
      <c r="F9" s="254"/>
      <c r="G9" s="31"/>
      <c r="H9" s="31"/>
      <c r="I9" s="31"/>
      <c r="J9" s="258" t="s">
        <v>40</v>
      </c>
      <c r="K9" s="258"/>
      <c r="L9" s="258"/>
      <c r="M9" s="258"/>
      <c r="N9" s="265">
        <f>P18</f>
        <v>0</v>
      </c>
      <c r="O9" s="265"/>
      <c r="P9" s="31"/>
    </row>
    <row r="10" spans="1:16" x14ac:dyDescent="0.2">
      <c r="A10" s="32"/>
      <c r="B10" s="33"/>
      <c r="C10" s="4"/>
      <c r="D10" s="23"/>
      <c r="E10" s="23"/>
      <c r="F10" s="23"/>
      <c r="G10" s="23"/>
      <c r="H10" s="23"/>
      <c r="I10" s="23"/>
      <c r="J10" s="23"/>
      <c r="K10" s="23"/>
      <c r="L10" s="29"/>
      <c r="M10" s="29"/>
      <c r="O10" s="94"/>
      <c r="P10" s="93" t="str">
        <f>A24</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177</v>
      </c>
      <c r="C14" s="66" t="s">
        <v>303</v>
      </c>
      <c r="D14" s="67" t="s">
        <v>225</v>
      </c>
      <c r="E14" s="70">
        <v>6</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v>2</v>
      </c>
      <c r="B15" s="39" t="s">
        <v>177</v>
      </c>
      <c r="C15" s="47" t="s">
        <v>304</v>
      </c>
      <c r="D15" s="25" t="s">
        <v>115</v>
      </c>
      <c r="E15" s="70">
        <v>660</v>
      </c>
      <c r="F15" s="71"/>
      <c r="G15" s="68"/>
      <c r="H15" s="48">
        <f t="shared" ref="H15:H17" si="0">ROUND(F15*G15,2)</f>
        <v>0</v>
      </c>
      <c r="I15" s="68"/>
      <c r="J15" s="68"/>
      <c r="K15" s="49">
        <f t="shared" ref="K15:K17" si="1">SUM(H15:J15)</f>
        <v>0</v>
      </c>
      <c r="L15" s="50">
        <f t="shared" ref="L15:L17" si="2">ROUND(E15*F15,2)</f>
        <v>0</v>
      </c>
      <c r="M15" s="48">
        <f t="shared" ref="M15:M17" si="3">ROUND(H15*E15,2)</f>
        <v>0</v>
      </c>
      <c r="N15" s="48">
        <f t="shared" ref="N15:N17" si="4">ROUND(I15*E15,2)</f>
        <v>0</v>
      </c>
      <c r="O15" s="48">
        <f t="shared" ref="O15:O17" si="5">ROUND(J15*E15,2)</f>
        <v>0</v>
      </c>
      <c r="P15" s="49">
        <f t="shared" ref="P15:P17" si="6">SUM(M15:O15)</f>
        <v>0</v>
      </c>
    </row>
    <row r="16" spans="1:16" x14ac:dyDescent="0.2">
      <c r="A16" s="38" t="s">
        <v>227</v>
      </c>
      <c r="B16" s="39"/>
      <c r="C16" s="47" t="s">
        <v>205</v>
      </c>
      <c r="D16" s="25" t="s">
        <v>202</v>
      </c>
      <c r="E16" s="70">
        <v>66</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ht="57" thickBot="1" x14ac:dyDescent="0.25">
      <c r="A17" s="38">
        <v>3</v>
      </c>
      <c r="B17" s="39" t="s">
        <v>177</v>
      </c>
      <c r="C17" s="47" t="s">
        <v>131</v>
      </c>
      <c r="D17" s="25" t="s">
        <v>115</v>
      </c>
      <c r="E17" s="70">
        <v>660</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12" thickBot="1" x14ac:dyDescent="0.25">
      <c r="A18" s="270" t="s">
        <v>230</v>
      </c>
      <c r="B18" s="271"/>
      <c r="C18" s="271"/>
      <c r="D18" s="271"/>
      <c r="E18" s="271"/>
      <c r="F18" s="271"/>
      <c r="G18" s="271"/>
      <c r="H18" s="271"/>
      <c r="I18" s="271"/>
      <c r="J18" s="271"/>
      <c r="K18" s="272"/>
      <c r="L18" s="72">
        <f>SUM(L14:L17)</f>
        <v>0</v>
      </c>
      <c r="M18" s="73">
        <f>SUM(M14:M17)</f>
        <v>0</v>
      </c>
      <c r="N18" s="73">
        <f>SUM(N14:N17)</f>
        <v>0</v>
      </c>
      <c r="O18" s="73">
        <f>SUM(O14:O17)</f>
        <v>0</v>
      </c>
      <c r="P18" s="74">
        <f>SUM(P14:P17)</f>
        <v>0</v>
      </c>
    </row>
    <row r="19" spans="1:16" x14ac:dyDescent="0.2">
      <c r="A19" s="17"/>
      <c r="B19" s="17"/>
      <c r="C19" s="17"/>
      <c r="D19" s="17"/>
      <c r="E19" s="17"/>
      <c r="F19" s="17"/>
      <c r="G19" s="17"/>
      <c r="H19" s="17"/>
      <c r="I19" s="17"/>
      <c r="J19" s="17"/>
      <c r="K19" s="17"/>
      <c r="L19" s="17"/>
      <c r="M19" s="17"/>
      <c r="N19" s="17"/>
      <c r="O19" s="17"/>
      <c r="P19" s="17"/>
    </row>
    <row r="20" spans="1:16" x14ac:dyDescent="0.2">
      <c r="A20" s="17"/>
      <c r="B20" s="17"/>
      <c r="C20" s="17"/>
      <c r="D20" s="17"/>
      <c r="E20" s="17"/>
      <c r="F20" s="17"/>
      <c r="G20" s="17"/>
      <c r="H20" s="17"/>
      <c r="I20" s="17"/>
      <c r="J20" s="17"/>
      <c r="K20" s="17"/>
      <c r="L20" s="17"/>
      <c r="M20" s="17"/>
      <c r="N20" s="17"/>
      <c r="O20" s="17"/>
      <c r="P20" s="17"/>
    </row>
    <row r="21" spans="1:16" x14ac:dyDescent="0.2">
      <c r="A21" s="1" t="s">
        <v>14</v>
      </c>
      <c r="B21" s="17"/>
      <c r="C21" s="269">
        <f>'Kops a'!C35:H35</f>
        <v>0</v>
      </c>
      <c r="D21" s="269"/>
      <c r="E21" s="269"/>
      <c r="F21" s="269"/>
      <c r="G21" s="269"/>
      <c r="H21" s="269"/>
      <c r="I21" s="17"/>
      <c r="J21" s="17"/>
      <c r="K21" s="17"/>
      <c r="L21" s="17"/>
      <c r="M21" s="17"/>
      <c r="N21" s="17"/>
      <c r="O21" s="17"/>
      <c r="P21" s="17"/>
    </row>
    <row r="22" spans="1:16" x14ac:dyDescent="0.2">
      <c r="A22" s="17"/>
      <c r="B22" s="17"/>
      <c r="C22" s="206" t="s">
        <v>15</v>
      </c>
      <c r="D22" s="206"/>
      <c r="E22" s="206"/>
      <c r="F22" s="206"/>
      <c r="G22" s="206"/>
      <c r="H22" s="206"/>
      <c r="I22" s="17"/>
      <c r="J22" s="17"/>
      <c r="K22" s="17"/>
      <c r="L22" s="17"/>
      <c r="M22" s="17"/>
      <c r="N22" s="17"/>
      <c r="O22" s="17"/>
      <c r="P22" s="17"/>
    </row>
    <row r="23" spans="1:16" x14ac:dyDescent="0.2">
      <c r="A23" s="17"/>
      <c r="B23" s="17"/>
      <c r="C23" s="17"/>
      <c r="D23" s="17"/>
      <c r="E23" s="17"/>
      <c r="F23" s="17"/>
      <c r="G23" s="17"/>
      <c r="H23" s="17"/>
      <c r="I23" s="17"/>
      <c r="J23" s="17"/>
      <c r="K23" s="17"/>
      <c r="L23" s="17"/>
      <c r="M23" s="17"/>
      <c r="N23" s="17"/>
      <c r="O23" s="17"/>
      <c r="P23" s="17"/>
    </row>
    <row r="24" spans="1:16" x14ac:dyDescent="0.2">
      <c r="A24" s="91" t="str">
        <f>'Kops a'!A38</f>
        <v>Tāme sastādīta 20__. gada __. _________</v>
      </c>
      <c r="B24" s="92"/>
      <c r="C24" s="92"/>
      <c r="D24" s="92"/>
      <c r="E24" s="17"/>
      <c r="F24" s="17"/>
      <c r="G24" s="17"/>
      <c r="H24" s="17"/>
      <c r="I24" s="17"/>
      <c r="J24" s="17"/>
      <c r="K24" s="17"/>
      <c r="L24" s="17"/>
      <c r="M24" s="17"/>
      <c r="N24" s="17"/>
      <c r="O24" s="17"/>
      <c r="P24" s="17"/>
    </row>
    <row r="25" spans="1:16" x14ac:dyDescent="0.2">
      <c r="A25" s="17"/>
      <c r="B25" s="17"/>
      <c r="C25" s="17"/>
      <c r="D25" s="17"/>
      <c r="E25" s="17"/>
      <c r="F25" s="17"/>
      <c r="G25" s="17"/>
      <c r="H25" s="17"/>
      <c r="I25" s="17"/>
      <c r="J25" s="17"/>
      <c r="K25" s="17"/>
      <c r="L25" s="17"/>
      <c r="M25" s="17"/>
      <c r="N25" s="17"/>
      <c r="O25" s="17"/>
      <c r="P25" s="17"/>
    </row>
    <row r="26" spans="1:16" x14ac:dyDescent="0.2">
      <c r="A26" s="1" t="s">
        <v>38</v>
      </c>
      <c r="B26" s="17"/>
      <c r="C26" s="269">
        <f>'Kops a'!C40:H40</f>
        <v>0</v>
      </c>
      <c r="D26" s="269"/>
      <c r="E26" s="269"/>
      <c r="F26" s="269"/>
      <c r="G26" s="269"/>
      <c r="H26" s="269"/>
      <c r="I26" s="17"/>
      <c r="J26" s="17"/>
      <c r="K26" s="17"/>
      <c r="L26" s="17"/>
      <c r="M26" s="17"/>
      <c r="N26" s="17"/>
      <c r="O26" s="17"/>
      <c r="P26" s="17"/>
    </row>
    <row r="27" spans="1:16" x14ac:dyDescent="0.2">
      <c r="A27" s="17"/>
      <c r="B27" s="17"/>
      <c r="C27" s="206" t="s">
        <v>15</v>
      </c>
      <c r="D27" s="206"/>
      <c r="E27" s="206"/>
      <c r="F27" s="206"/>
      <c r="G27" s="206"/>
      <c r="H27" s="206"/>
      <c r="I27" s="17"/>
      <c r="J27" s="17"/>
      <c r="K27" s="17"/>
      <c r="L27" s="17"/>
      <c r="M27" s="17"/>
      <c r="N27" s="17"/>
      <c r="O27" s="17"/>
      <c r="P27" s="17"/>
    </row>
    <row r="28" spans="1:16" x14ac:dyDescent="0.2">
      <c r="A28" s="17"/>
      <c r="B28" s="17"/>
      <c r="C28" s="17"/>
      <c r="D28" s="17"/>
      <c r="E28" s="17"/>
      <c r="F28" s="17"/>
      <c r="G28" s="17"/>
      <c r="H28" s="17"/>
      <c r="I28" s="17"/>
      <c r="J28" s="17"/>
      <c r="K28" s="17"/>
      <c r="L28" s="17"/>
      <c r="M28" s="17"/>
      <c r="N28" s="17"/>
      <c r="O28" s="17"/>
      <c r="P28" s="17"/>
    </row>
    <row r="29" spans="1:16" x14ac:dyDescent="0.2">
      <c r="A29" s="91" t="s">
        <v>55</v>
      </c>
      <c r="B29" s="92"/>
      <c r="C29" s="96">
        <f>'Kops a'!C43</f>
        <v>0</v>
      </c>
      <c r="D29" s="51"/>
      <c r="E29" s="17"/>
      <c r="F29" s="17"/>
      <c r="G29" s="17"/>
      <c r="H29" s="17"/>
      <c r="I29" s="17"/>
      <c r="J29" s="17"/>
      <c r="K29" s="17"/>
      <c r="L29" s="17"/>
      <c r="M29" s="17"/>
      <c r="N29" s="17"/>
      <c r="O29" s="17"/>
      <c r="P29" s="17"/>
    </row>
    <row r="30" spans="1:16" x14ac:dyDescent="0.2">
      <c r="A30" s="17"/>
      <c r="B30" s="17"/>
      <c r="C30" s="17"/>
      <c r="D30" s="17"/>
      <c r="E30" s="17"/>
      <c r="F30" s="17"/>
      <c r="G30" s="17"/>
      <c r="H30" s="17"/>
      <c r="I30" s="17"/>
      <c r="J30" s="17"/>
      <c r="K30" s="17"/>
      <c r="L30" s="17"/>
      <c r="M30" s="17"/>
      <c r="N30" s="17"/>
      <c r="O30" s="17"/>
      <c r="P30" s="17"/>
    </row>
    <row r="31" spans="1:16" x14ac:dyDescent="0.2">
      <c r="C31" s="29" t="s">
        <v>689</v>
      </c>
    </row>
    <row r="32" spans="1:16" x14ac:dyDescent="0.2">
      <c r="C32" s="29" t="s">
        <v>690</v>
      </c>
    </row>
    <row r="33" spans="3:3" x14ac:dyDescent="0.2">
      <c r="C33" s="205" t="s">
        <v>691</v>
      </c>
    </row>
  </sheetData>
  <mergeCells count="22">
    <mergeCell ref="C27:H27"/>
    <mergeCell ref="C4:I4"/>
    <mergeCell ref="F12:K12"/>
    <mergeCell ref="A9:F9"/>
    <mergeCell ref="J9:M9"/>
    <mergeCell ref="D8:L8"/>
    <mergeCell ref="A18:K18"/>
    <mergeCell ref="C21:H21"/>
    <mergeCell ref="C22:H22"/>
    <mergeCell ref="C26:H26"/>
    <mergeCell ref="N9:O9"/>
    <mergeCell ref="A12:A13"/>
    <mergeCell ref="B12:B13"/>
    <mergeCell ref="C12:C13"/>
    <mergeCell ref="D12:D13"/>
    <mergeCell ref="E12:E13"/>
    <mergeCell ref="L12:P12"/>
    <mergeCell ref="C2:I2"/>
    <mergeCell ref="C3:I3"/>
    <mergeCell ref="D5:L5"/>
    <mergeCell ref="D6:L6"/>
    <mergeCell ref="D7:L7"/>
  </mergeCells>
  <conditionalFormatting sqref="A15:B17 I15:J17 D15:G17">
    <cfRule type="cellIs" dxfId="159" priority="26" operator="equal">
      <formula>0</formula>
    </cfRule>
  </conditionalFormatting>
  <conditionalFormatting sqref="N9:O9">
    <cfRule type="cellIs" dxfId="158" priority="25" operator="equal">
      <formula>0</formula>
    </cfRule>
  </conditionalFormatting>
  <conditionalFormatting sqref="A9:F9">
    <cfRule type="containsText" dxfId="157"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56" priority="22" operator="equal">
      <formula>0</formula>
    </cfRule>
  </conditionalFormatting>
  <conditionalFormatting sqref="O10">
    <cfRule type="cellIs" dxfId="155" priority="21" operator="equal">
      <formula>"20__. gada __. _________"</formula>
    </cfRule>
  </conditionalFormatting>
  <conditionalFormatting sqref="A18:K18">
    <cfRule type="containsText" dxfId="154" priority="20" operator="containsText" text="Tiešās izmaksas kopā, t. sk. darba devēja sociālais nodoklis __.__% ">
      <formula>NOT(ISERROR(SEARCH("Tiešās izmaksas kopā, t. sk. darba devēja sociālais nodoklis __.__% ",A18)))</formula>
    </cfRule>
  </conditionalFormatting>
  <conditionalFormatting sqref="H14:H17 K14:P17 L18:P18">
    <cfRule type="cellIs" dxfId="153" priority="15" operator="equal">
      <formula>0</formula>
    </cfRule>
  </conditionalFormatting>
  <conditionalFormatting sqref="C4:I4">
    <cfRule type="cellIs" dxfId="152" priority="14" operator="equal">
      <formula>0</formula>
    </cfRule>
  </conditionalFormatting>
  <conditionalFormatting sqref="C15:C17">
    <cfRule type="cellIs" dxfId="151" priority="13" operator="equal">
      <formula>0</formula>
    </cfRule>
  </conditionalFormatting>
  <conditionalFormatting sqref="D5:L8">
    <cfRule type="cellIs" dxfId="150" priority="11" operator="equal">
      <formula>0</formula>
    </cfRule>
  </conditionalFormatting>
  <conditionalFormatting sqref="A14:B14 D14:G14">
    <cfRule type="cellIs" dxfId="149" priority="10" operator="equal">
      <formula>0</formula>
    </cfRule>
  </conditionalFormatting>
  <conditionalFormatting sqref="C14">
    <cfRule type="cellIs" dxfId="148" priority="9" operator="equal">
      <formula>0</formula>
    </cfRule>
  </conditionalFormatting>
  <conditionalFormatting sqref="I14:J14">
    <cfRule type="cellIs" dxfId="147" priority="8" operator="equal">
      <formula>0</formula>
    </cfRule>
  </conditionalFormatting>
  <conditionalFormatting sqref="P10">
    <cfRule type="cellIs" dxfId="146" priority="7" operator="equal">
      <formula>"20__. gada __. _________"</formula>
    </cfRule>
  </conditionalFormatting>
  <conditionalFormatting sqref="C26:H26">
    <cfRule type="cellIs" dxfId="145" priority="4" operator="equal">
      <formula>0</formula>
    </cfRule>
  </conditionalFormatting>
  <conditionalFormatting sqref="C21:H21">
    <cfRule type="cellIs" dxfId="144" priority="3" operator="equal">
      <formula>0</formula>
    </cfRule>
  </conditionalFormatting>
  <conditionalFormatting sqref="C26:H26 C29 C21:H21">
    <cfRule type="cellIs" dxfId="143" priority="2" operator="equal">
      <formula>0</formula>
    </cfRule>
  </conditionalFormatting>
  <conditionalFormatting sqref="D1">
    <cfRule type="cellIs" dxfId="142"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0B610FE1-6F17-46AF-982B-27B20E80701D}">
            <xm:f>NOT(ISERROR(SEARCH("Tāme sastādīta ____. gada ___. ______________",A24)))</xm:f>
            <xm:f>"Tāme sastādīta ____. gada ___. ______________"</xm:f>
            <x14:dxf>
              <font>
                <color auto="1"/>
              </font>
              <fill>
                <patternFill>
                  <bgColor rgb="FFC6EFCE"/>
                </patternFill>
              </fill>
            </x14:dxf>
          </x14:cfRule>
          <xm:sqref>A24</xm:sqref>
        </x14:conditionalFormatting>
        <x14:conditionalFormatting xmlns:xm="http://schemas.microsoft.com/office/excel/2006/main">
          <x14:cfRule type="containsText" priority="5" operator="containsText" id="{F3EAEDA8-031E-4BF8-B71A-4A6D64C3BFEB}">
            <xm:f>NOT(ISERROR(SEARCH("Sertifikāta Nr. _________________________________",A29)))</xm:f>
            <xm:f>"Sertifikāta Nr. _________________________________"</xm:f>
            <x14:dxf>
              <font>
                <color auto="1"/>
              </font>
              <fill>
                <patternFill>
                  <bgColor rgb="FFC6EFCE"/>
                </patternFill>
              </fill>
            </x14:dxf>
          </x14:cfRule>
          <xm:sqref>A29</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9218-F37C-4C76-8CBC-80FF1A169B86}">
  <sheetPr codeName="Sheet7"/>
  <dimension ref="A1:P66"/>
  <sheetViews>
    <sheetView topLeftCell="A34" workbookViewId="0">
      <selection activeCell="C64" sqref="C64:C66"/>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a'!A19</f>
        <v>0</v>
      </c>
      <c r="E1" s="23"/>
      <c r="F1" s="23"/>
      <c r="G1" s="23"/>
      <c r="H1" s="23"/>
      <c r="I1" s="23"/>
      <c r="J1" s="23"/>
      <c r="N1" s="26"/>
      <c r="O1" s="27"/>
      <c r="P1" s="28"/>
    </row>
    <row r="2" spans="1:16" x14ac:dyDescent="0.2">
      <c r="A2" s="29"/>
      <c r="B2" s="29"/>
      <c r="C2" s="252" t="s">
        <v>306</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176</v>
      </c>
      <c r="B9" s="254"/>
      <c r="C9" s="254"/>
      <c r="D9" s="254"/>
      <c r="E9" s="254"/>
      <c r="F9" s="254"/>
      <c r="G9" s="31"/>
      <c r="H9" s="31"/>
      <c r="I9" s="31"/>
      <c r="J9" s="258" t="s">
        <v>40</v>
      </c>
      <c r="K9" s="258"/>
      <c r="L9" s="258"/>
      <c r="M9" s="258"/>
      <c r="N9" s="265">
        <f>P51</f>
        <v>0</v>
      </c>
      <c r="O9" s="265"/>
      <c r="P9" s="31"/>
    </row>
    <row r="10" spans="1:16" x14ac:dyDescent="0.2">
      <c r="A10" s="32"/>
      <c r="B10" s="33"/>
      <c r="C10" s="4"/>
      <c r="D10" s="23"/>
      <c r="E10" s="23"/>
      <c r="F10" s="23"/>
      <c r="G10" s="23"/>
      <c r="H10" s="23"/>
      <c r="I10" s="23"/>
      <c r="J10" s="23"/>
      <c r="K10" s="23"/>
      <c r="L10" s="29"/>
      <c r="M10" s="29"/>
      <c r="O10" s="94"/>
      <c r="P10" s="93" t="str">
        <f>A57</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t="s">
        <v>227</v>
      </c>
      <c r="B14" s="65"/>
      <c r="C14" s="66" t="s">
        <v>307</v>
      </c>
      <c r="D14" s="67"/>
      <c r="E14" s="70"/>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ht="22.5" x14ac:dyDescent="0.2">
      <c r="A15" s="38">
        <v>1</v>
      </c>
      <c r="B15" s="39" t="s">
        <v>177</v>
      </c>
      <c r="C15" s="47" t="s">
        <v>308</v>
      </c>
      <c r="D15" s="25" t="s">
        <v>270</v>
      </c>
      <c r="E15" s="70">
        <v>1</v>
      </c>
      <c r="F15" s="71"/>
      <c r="G15" s="68"/>
      <c r="H15" s="48">
        <f t="shared" ref="H15:H50" si="0">ROUND(F15*G15,2)</f>
        <v>0</v>
      </c>
      <c r="I15" s="68"/>
      <c r="J15" s="68"/>
      <c r="K15" s="49">
        <f t="shared" ref="K15:K50" si="1">SUM(H15:J15)</f>
        <v>0</v>
      </c>
      <c r="L15" s="50">
        <f t="shared" ref="L15:L50" si="2">ROUND(E15*F15,2)</f>
        <v>0</v>
      </c>
      <c r="M15" s="48">
        <f t="shared" ref="M15:M50" si="3">ROUND(H15*E15,2)</f>
        <v>0</v>
      </c>
      <c r="N15" s="48">
        <f t="shared" ref="N15:N50" si="4">ROUND(I15*E15,2)</f>
        <v>0</v>
      </c>
      <c r="O15" s="48">
        <f t="shared" ref="O15:O50" si="5">ROUND(J15*E15,2)</f>
        <v>0</v>
      </c>
      <c r="P15" s="49">
        <f t="shared" ref="P15:P50" si="6">SUM(M15:O15)</f>
        <v>0</v>
      </c>
    </row>
    <row r="16" spans="1:16" ht="22.5" x14ac:dyDescent="0.2">
      <c r="A16" s="38">
        <v>2</v>
      </c>
      <c r="B16" s="39" t="s">
        <v>177</v>
      </c>
      <c r="C16" s="47" t="s">
        <v>309</v>
      </c>
      <c r="D16" s="25" t="s">
        <v>270</v>
      </c>
      <c r="E16" s="70">
        <v>1</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t="s">
        <v>227</v>
      </c>
      <c r="B17" s="39"/>
      <c r="C17" s="47" t="s">
        <v>310</v>
      </c>
      <c r="D17" s="25"/>
      <c r="E17" s="70"/>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22.5" x14ac:dyDescent="0.2">
      <c r="A18" s="38">
        <v>3</v>
      </c>
      <c r="B18" s="39" t="s">
        <v>177</v>
      </c>
      <c r="C18" s="47" t="s">
        <v>311</v>
      </c>
      <c r="D18" s="25" t="s">
        <v>270</v>
      </c>
      <c r="E18" s="70">
        <v>1</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4</v>
      </c>
      <c r="B19" s="39" t="s">
        <v>177</v>
      </c>
      <c r="C19" s="47" t="s">
        <v>312</v>
      </c>
      <c r="D19" s="25" t="s">
        <v>270</v>
      </c>
      <c r="E19" s="70">
        <v>1</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t="s">
        <v>227</v>
      </c>
      <c r="B20" s="39"/>
      <c r="C20" s="47" t="s">
        <v>313</v>
      </c>
      <c r="D20" s="25"/>
      <c r="E20" s="70"/>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ht="22.5" x14ac:dyDescent="0.2">
      <c r="A21" s="38">
        <v>5</v>
      </c>
      <c r="B21" s="39" t="s">
        <v>177</v>
      </c>
      <c r="C21" s="47" t="s">
        <v>314</v>
      </c>
      <c r="D21" s="25" t="s">
        <v>270</v>
      </c>
      <c r="E21" s="70">
        <v>1</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45" x14ac:dyDescent="0.2">
      <c r="A22" s="38">
        <v>6</v>
      </c>
      <c r="B22" s="39" t="s">
        <v>177</v>
      </c>
      <c r="C22" s="47" t="s">
        <v>315</v>
      </c>
      <c r="D22" s="25" t="s">
        <v>270</v>
      </c>
      <c r="E22" s="70">
        <v>1</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7</v>
      </c>
      <c r="B23" s="39" t="s">
        <v>177</v>
      </c>
      <c r="C23" s="47" t="s">
        <v>316</v>
      </c>
      <c r="D23" s="25" t="s">
        <v>150</v>
      </c>
      <c r="E23" s="70">
        <v>1</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t="s">
        <v>227</v>
      </c>
      <c r="B24" s="39"/>
      <c r="C24" s="47" t="s">
        <v>317</v>
      </c>
      <c r="D24" s="25"/>
      <c r="E24" s="70"/>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22.5" x14ac:dyDescent="0.2">
      <c r="A25" s="38">
        <v>8</v>
      </c>
      <c r="B25" s="39" t="s">
        <v>177</v>
      </c>
      <c r="C25" s="47" t="s">
        <v>318</v>
      </c>
      <c r="D25" s="25" t="s">
        <v>270</v>
      </c>
      <c r="E25" s="70">
        <v>1</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9</v>
      </c>
      <c r="B26" s="39" t="s">
        <v>177</v>
      </c>
      <c r="C26" s="47" t="s">
        <v>319</v>
      </c>
      <c r="D26" s="25" t="s">
        <v>270</v>
      </c>
      <c r="E26" s="70">
        <v>1</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t="s">
        <v>227</v>
      </c>
      <c r="B27" s="39"/>
      <c r="C27" s="47" t="s">
        <v>320</v>
      </c>
      <c r="D27" s="25"/>
      <c r="E27" s="70"/>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10</v>
      </c>
      <c r="B28" s="39" t="s">
        <v>177</v>
      </c>
      <c r="C28" s="47" t="s">
        <v>321</v>
      </c>
      <c r="D28" s="25" t="s">
        <v>115</v>
      </c>
      <c r="E28" s="70">
        <v>7.8</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22.5" x14ac:dyDescent="0.2">
      <c r="A29" s="38">
        <v>11</v>
      </c>
      <c r="B29" s="39" t="s">
        <v>177</v>
      </c>
      <c r="C29" s="47" t="s">
        <v>322</v>
      </c>
      <c r="D29" s="25" t="s">
        <v>225</v>
      </c>
      <c r="E29" s="70">
        <v>0.156</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x14ac:dyDescent="0.2">
      <c r="A30" s="38" t="s">
        <v>227</v>
      </c>
      <c r="B30" s="39"/>
      <c r="C30" s="47" t="s">
        <v>323</v>
      </c>
      <c r="D30" s="25" t="s">
        <v>324</v>
      </c>
      <c r="E30" s="70">
        <v>0.1638</v>
      </c>
      <c r="F30" s="71"/>
      <c r="G30" s="68"/>
      <c r="H30" s="48">
        <f t="shared" si="0"/>
        <v>0</v>
      </c>
      <c r="I30" s="68"/>
      <c r="J30" s="68"/>
      <c r="K30" s="49">
        <f t="shared" si="1"/>
        <v>0</v>
      </c>
      <c r="L30" s="50">
        <f t="shared" si="2"/>
        <v>0</v>
      </c>
      <c r="M30" s="48">
        <f t="shared" si="3"/>
        <v>0</v>
      </c>
      <c r="N30" s="48">
        <f t="shared" si="4"/>
        <v>0</v>
      </c>
      <c r="O30" s="48">
        <f t="shared" si="5"/>
        <v>0</v>
      </c>
      <c r="P30" s="49">
        <f t="shared" si="6"/>
        <v>0</v>
      </c>
    </row>
    <row r="31" spans="1:16" x14ac:dyDescent="0.2">
      <c r="A31" s="38">
        <v>12</v>
      </c>
      <c r="B31" s="39" t="s">
        <v>177</v>
      </c>
      <c r="C31" s="47" t="s">
        <v>325</v>
      </c>
      <c r="D31" s="25" t="s">
        <v>115</v>
      </c>
      <c r="E31" s="70">
        <v>7.8</v>
      </c>
      <c r="F31" s="71"/>
      <c r="G31" s="68"/>
      <c r="H31" s="48">
        <f t="shared" si="0"/>
        <v>0</v>
      </c>
      <c r="I31" s="68"/>
      <c r="J31" s="68"/>
      <c r="K31" s="49">
        <f t="shared" si="1"/>
        <v>0</v>
      </c>
      <c r="L31" s="50">
        <f t="shared" si="2"/>
        <v>0</v>
      </c>
      <c r="M31" s="48">
        <f t="shared" si="3"/>
        <v>0</v>
      </c>
      <c r="N31" s="48">
        <f t="shared" si="4"/>
        <v>0</v>
      </c>
      <c r="O31" s="48">
        <f t="shared" si="5"/>
        <v>0</v>
      </c>
      <c r="P31" s="49">
        <f t="shared" si="6"/>
        <v>0</v>
      </c>
    </row>
    <row r="32" spans="1:16" x14ac:dyDescent="0.2">
      <c r="A32" s="38" t="s">
        <v>227</v>
      </c>
      <c r="B32" s="39"/>
      <c r="C32" s="47" t="s">
        <v>326</v>
      </c>
      <c r="D32" s="25" t="s">
        <v>207</v>
      </c>
      <c r="E32" s="70">
        <v>8.9699999999999989</v>
      </c>
      <c r="F32" s="71"/>
      <c r="G32" s="68"/>
      <c r="H32" s="48">
        <f t="shared" si="0"/>
        <v>0</v>
      </c>
      <c r="I32" s="68"/>
      <c r="J32" s="68"/>
      <c r="K32" s="49">
        <f t="shared" si="1"/>
        <v>0</v>
      </c>
      <c r="L32" s="50">
        <f t="shared" si="2"/>
        <v>0</v>
      </c>
      <c r="M32" s="48">
        <f t="shared" si="3"/>
        <v>0</v>
      </c>
      <c r="N32" s="48">
        <f t="shared" si="4"/>
        <v>0</v>
      </c>
      <c r="O32" s="48">
        <f t="shared" si="5"/>
        <v>0</v>
      </c>
      <c r="P32" s="49">
        <f t="shared" si="6"/>
        <v>0</v>
      </c>
    </row>
    <row r="33" spans="1:16" x14ac:dyDescent="0.2">
      <c r="A33" s="38" t="s">
        <v>227</v>
      </c>
      <c r="B33" s="39"/>
      <c r="C33" s="47" t="s">
        <v>327</v>
      </c>
      <c r="D33" s="25" t="s">
        <v>207</v>
      </c>
      <c r="E33" s="70">
        <v>8.9699999999999989</v>
      </c>
      <c r="F33" s="71"/>
      <c r="G33" s="68"/>
      <c r="H33" s="48">
        <f t="shared" si="0"/>
        <v>0</v>
      </c>
      <c r="I33" s="68"/>
      <c r="J33" s="68"/>
      <c r="K33" s="49">
        <f t="shared" si="1"/>
        <v>0</v>
      </c>
      <c r="L33" s="50">
        <f t="shared" si="2"/>
        <v>0</v>
      </c>
      <c r="M33" s="48">
        <f t="shared" si="3"/>
        <v>0</v>
      </c>
      <c r="N33" s="48">
        <f t="shared" si="4"/>
        <v>0</v>
      </c>
      <c r="O33" s="48">
        <f t="shared" si="5"/>
        <v>0</v>
      </c>
      <c r="P33" s="49">
        <f t="shared" si="6"/>
        <v>0</v>
      </c>
    </row>
    <row r="34" spans="1:16" x14ac:dyDescent="0.2">
      <c r="A34" s="38" t="s">
        <v>227</v>
      </c>
      <c r="B34" s="39"/>
      <c r="C34" s="47" t="s">
        <v>328</v>
      </c>
      <c r="D34" s="25" t="s">
        <v>329</v>
      </c>
      <c r="E34" s="70">
        <v>0.19500000000000001</v>
      </c>
      <c r="F34" s="71"/>
      <c r="G34" s="68"/>
      <c r="H34" s="48">
        <f t="shared" si="0"/>
        <v>0</v>
      </c>
      <c r="I34" s="68"/>
      <c r="J34" s="68"/>
      <c r="K34" s="49">
        <f t="shared" si="1"/>
        <v>0</v>
      </c>
      <c r="L34" s="50">
        <f t="shared" si="2"/>
        <v>0</v>
      </c>
      <c r="M34" s="48">
        <f t="shared" si="3"/>
        <v>0</v>
      </c>
      <c r="N34" s="48">
        <f t="shared" si="4"/>
        <v>0</v>
      </c>
      <c r="O34" s="48">
        <f t="shared" si="5"/>
        <v>0</v>
      </c>
      <c r="P34" s="49">
        <f t="shared" si="6"/>
        <v>0</v>
      </c>
    </row>
    <row r="35" spans="1:16" x14ac:dyDescent="0.2">
      <c r="A35" s="38">
        <v>13</v>
      </c>
      <c r="B35" s="39" t="s">
        <v>177</v>
      </c>
      <c r="C35" s="47" t="s">
        <v>330</v>
      </c>
      <c r="D35" s="25" t="s">
        <v>168</v>
      </c>
      <c r="E35" s="70">
        <v>10</v>
      </c>
      <c r="F35" s="71"/>
      <c r="G35" s="68"/>
      <c r="H35" s="48">
        <f t="shared" si="0"/>
        <v>0</v>
      </c>
      <c r="I35" s="68"/>
      <c r="J35" s="68"/>
      <c r="K35" s="49">
        <f t="shared" si="1"/>
        <v>0</v>
      </c>
      <c r="L35" s="50">
        <f t="shared" si="2"/>
        <v>0</v>
      </c>
      <c r="M35" s="48">
        <f t="shared" si="3"/>
        <v>0</v>
      </c>
      <c r="N35" s="48">
        <f t="shared" si="4"/>
        <v>0</v>
      </c>
      <c r="O35" s="48">
        <f t="shared" si="5"/>
        <v>0</v>
      </c>
      <c r="P35" s="49">
        <f t="shared" si="6"/>
        <v>0</v>
      </c>
    </row>
    <row r="36" spans="1:16" x14ac:dyDescent="0.2">
      <c r="A36" s="38">
        <v>14</v>
      </c>
      <c r="B36" s="39" t="s">
        <v>177</v>
      </c>
      <c r="C36" s="47" t="s">
        <v>331</v>
      </c>
      <c r="D36" s="25" t="s">
        <v>168</v>
      </c>
      <c r="E36" s="70">
        <v>10</v>
      </c>
      <c r="F36" s="71"/>
      <c r="G36" s="68"/>
      <c r="H36" s="48">
        <f t="shared" si="0"/>
        <v>0</v>
      </c>
      <c r="I36" s="68"/>
      <c r="J36" s="68"/>
      <c r="K36" s="49">
        <f t="shared" si="1"/>
        <v>0</v>
      </c>
      <c r="L36" s="50">
        <f t="shared" si="2"/>
        <v>0</v>
      </c>
      <c r="M36" s="48">
        <f t="shared" si="3"/>
        <v>0</v>
      </c>
      <c r="N36" s="48">
        <f t="shared" si="4"/>
        <v>0</v>
      </c>
      <c r="O36" s="48">
        <f t="shared" si="5"/>
        <v>0</v>
      </c>
      <c r="P36" s="49">
        <f t="shared" si="6"/>
        <v>0</v>
      </c>
    </row>
    <row r="37" spans="1:16" x14ac:dyDescent="0.2">
      <c r="A37" s="38" t="s">
        <v>227</v>
      </c>
      <c r="B37" s="39"/>
      <c r="C37" s="47" t="s">
        <v>284</v>
      </c>
      <c r="D37" s="25" t="s">
        <v>285</v>
      </c>
      <c r="E37" s="70">
        <v>1</v>
      </c>
      <c r="F37" s="71"/>
      <c r="G37" s="68"/>
      <c r="H37" s="48">
        <f t="shared" si="0"/>
        <v>0</v>
      </c>
      <c r="I37" s="68"/>
      <c r="J37" s="68"/>
      <c r="K37" s="49">
        <f t="shared" si="1"/>
        <v>0</v>
      </c>
      <c r="L37" s="50">
        <f t="shared" si="2"/>
        <v>0</v>
      </c>
      <c r="M37" s="48">
        <f t="shared" si="3"/>
        <v>0</v>
      </c>
      <c r="N37" s="48">
        <f t="shared" si="4"/>
        <v>0</v>
      </c>
      <c r="O37" s="48">
        <f t="shared" si="5"/>
        <v>0</v>
      </c>
      <c r="P37" s="49">
        <f t="shared" si="6"/>
        <v>0</v>
      </c>
    </row>
    <row r="38" spans="1:16" x14ac:dyDescent="0.2">
      <c r="A38" s="38" t="s">
        <v>227</v>
      </c>
      <c r="B38" s="39"/>
      <c r="C38" s="47" t="s">
        <v>332</v>
      </c>
      <c r="D38" s="25" t="s">
        <v>115</v>
      </c>
      <c r="E38" s="70">
        <v>1.5</v>
      </c>
      <c r="F38" s="71"/>
      <c r="G38" s="68"/>
      <c r="H38" s="48">
        <f t="shared" si="0"/>
        <v>0</v>
      </c>
      <c r="I38" s="68"/>
      <c r="J38" s="68"/>
      <c r="K38" s="49">
        <f t="shared" si="1"/>
        <v>0</v>
      </c>
      <c r="L38" s="50">
        <f t="shared" si="2"/>
        <v>0</v>
      </c>
      <c r="M38" s="48">
        <f t="shared" si="3"/>
        <v>0</v>
      </c>
      <c r="N38" s="48">
        <f t="shared" si="4"/>
        <v>0</v>
      </c>
      <c r="O38" s="48">
        <f t="shared" si="5"/>
        <v>0</v>
      </c>
      <c r="P38" s="49">
        <f t="shared" si="6"/>
        <v>0</v>
      </c>
    </row>
    <row r="39" spans="1:16" ht="22.5" x14ac:dyDescent="0.2">
      <c r="A39" s="38">
        <v>15</v>
      </c>
      <c r="B39" s="39" t="s">
        <v>177</v>
      </c>
      <c r="C39" s="47" t="s">
        <v>333</v>
      </c>
      <c r="D39" s="25" t="s">
        <v>168</v>
      </c>
      <c r="E39" s="70">
        <v>10</v>
      </c>
      <c r="F39" s="71"/>
      <c r="G39" s="68"/>
      <c r="H39" s="48">
        <f t="shared" si="0"/>
        <v>0</v>
      </c>
      <c r="I39" s="68"/>
      <c r="J39" s="68"/>
      <c r="K39" s="49">
        <f t="shared" si="1"/>
        <v>0</v>
      </c>
      <c r="L39" s="50">
        <f t="shared" si="2"/>
        <v>0</v>
      </c>
      <c r="M39" s="48">
        <f t="shared" si="3"/>
        <v>0</v>
      </c>
      <c r="N39" s="48">
        <f t="shared" si="4"/>
        <v>0</v>
      </c>
      <c r="O39" s="48">
        <f t="shared" si="5"/>
        <v>0</v>
      </c>
      <c r="P39" s="49">
        <f t="shared" si="6"/>
        <v>0</v>
      </c>
    </row>
    <row r="40" spans="1:16" x14ac:dyDescent="0.2">
      <c r="A40" s="38" t="s">
        <v>227</v>
      </c>
      <c r="B40" s="39"/>
      <c r="C40" s="47" t="s">
        <v>284</v>
      </c>
      <c r="D40" s="25" t="s">
        <v>285</v>
      </c>
      <c r="E40" s="70">
        <v>1</v>
      </c>
      <c r="F40" s="71"/>
      <c r="G40" s="68"/>
      <c r="H40" s="48">
        <f t="shared" si="0"/>
        <v>0</v>
      </c>
      <c r="I40" s="68"/>
      <c r="J40" s="68"/>
      <c r="K40" s="49">
        <f t="shared" si="1"/>
        <v>0</v>
      </c>
      <c r="L40" s="50">
        <f t="shared" si="2"/>
        <v>0</v>
      </c>
      <c r="M40" s="48">
        <f t="shared" si="3"/>
        <v>0</v>
      </c>
      <c r="N40" s="48">
        <f t="shared" si="4"/>
        <v>0</v>
      </c>
      <c r="O40" s="48">
        <f t="shared" si="5"/>
        <v>0</v>
      </c>
      <c r="P40" s="49">
        <f t="shared" si="6"/>
        <v>0</v>
      </c>
    </row>
    <row r="41" spans="1:16" x14ac:dyDescent="0.2">
      <c r="A41" s="38" t="s">
        <v>227</v>
      </c>
      <c r="B41" s="39"/>
      <c r="C41" s="47" t="s">
        <v>332</v>
      </c>
      <c r="D41" s="25" t="s">
        <v>115</v>
      </c>
      <c r="E41" s="70">
        <v>5</v>
      </c>
      <c r="F41" s="71"/>
      <c r="G41" s="68"/>
      <c r="H41" s="48">
        <f t="shared" si="0"/>
        <v>0</v>
      </c>
      <c r="I41" s="68"/>
      <c r="J41" s="68"/>
      <c r="K41" s="49">
        <f t="shared" si="1"/>
        <v>0</v>
      </c>
      <c r="L41" s="50">
        <f t="shared" si="2"/>
        <v>0</v>
      </c>
      <c r="M41" s="48">
        <f t="shared" si="3"/>
        <v>0</v>
      </c>
      <c r="N41" s="48">
        <f t="shared" si="4"/>
        <v>0</v>
      </c>
      <c r="O41" s="48">
        <f t="shared" si="5"/>
        <v>0</v>
      </c>
      <c r="P41" s="49">
        <f t="shared" si="6"/>
        <v>0</v>
      </c>
    </row>
    <row r="42" spans="1:16" x14ac:dyDescent="0.2">
      <c r="A42" s="38" t="s">
        <v>227</v>
      </c>
      <c r="B42" s="39"/>
      <c r="C42" s="47" t="s">
        <v>334</v>
      </c>
      <c r="D42" s="25" t="s">
        <v>324</v>
      </c>
      <c r="E42" s="70">
        <v>0.04</v>
      </c>
      <c r="F42" s="71"/>
      <c r="G42" s="68"/>
      <c r="H42" s="48">
        <f t="shared" si="0"/>
        <v>0</v>
      </c>
      <c r="I42" s="68"/>
      <c r="J42" s="68"/>
      <c r="K42" s="49">
        <f t="shared" si="1"/>
        <v>0</v>
      </c>
      <c r="L42" s="50">
        <f t="shared" si="2"/>
        <v>0</v>
      </c>
      <c r="M42" s="48">
        <f t="shared" si="3"/>
        <v>0</v>
      </c>
      <c r="N42" s="48">
        <f t="shared" si="4"/>
        <v>0</v>
      </c>
      <c r="O42" s="48">
        <f t="shared" si="5"/>
        <v>0</v>
      </c>
      <c r="P42" s="49">
        <f t="shared" si="6"/>
        <v>0</v>
      </c>
    </row>
    <row r="43" spans="1:16" x14ac:dyDescent="0.2">
      <c r="A43" s="38" t="s">
        <v>227</v>
      </c>
      <c r="B43" s="39"/>
      <c r="C43" s="47" t="s">
        <v>335</v>
      </c>
      <c r="D43" s="25"/>
      <c r="E43" s="70"/>
      <c r="F43" s="71"/>
      <c r="G43" s="68"/>
      <c r="H43" s="48">
        <f t="shared" si="0"/>
        <v>0</v>
      </c>
      <c r="I43" s="68"/>
      <c r="J43" s="68"/>
      <c r="K43" s="49">
        <f t="shared" si="1"/>
        <v>0</v>
      </c>
      <c r="L43" s="50">
        <f t="shared" si="2"/>
        <v>0</v>
      </c>
      <c r="M43" s="48">
        <f t="shared" si="3"/>
        <v>0</v>
      </c>
      <c r="N43" s="48">
        <f t="shared" si="4"/>
        <v>0</v>
      </c>
      <c r="O43" s="48">
        <f t="shared" si="5"/>
        <v>0</v>
      </c>
      <c r="P43" s="49">
        <f t="shared" si="6"/>
        <v>0</v>
      </c>
    </row>
    <row r="44" spans="1:16" ht="22.5" x14ac:dyDescent="0.2">
      <c r="A44" s="38">
        <v>16</v>
      </c>
      <c r="B44" s="39" t="s">
        <v>177</v>
      </c>
      <c r="C44" s="47" t="s">
        <v>336</v>
      </c>
      <c r="D44" s="25" t="s">
        <v>115</v>
      </c>
      <c r="E44" s="70">
        <v>7.8</v>
      </c>
      <c r="F44" s="71"/>
      <c r="G44" s="68"/>
      <c r="H44" s="48">
        <f t="shared" si="0"/>
        <v>0</v>
      </c>
      <c r="I44" s="68"/>
      <c r="J44" s="68"/>
      <c r="K44" s="49">
        <f t="shared" si="1"/>
        <v>0</v>
      </c>
      <c r="L44" s="50">
        <f t="shared" si="2"/>
        <v>0</v>
      </c>
      <c r="M44" s="48">
        <f t="shared" si="3"/>
        <v>0</v>
      </c>
      <c r="N44" s="48">
        <f t="shared" si="4"/>
        <v>0</v>
      </c>
      <c r="O44" s="48">
        <f t="shared" si="5"/>
        <v>0</v>
      </c>
      <c r="P44" s="49">
        <f t="shared" si="6"/>
        <v>0</v>
      </c>
    </row>
    <row r="45" spans="1:16" x14ac:dyDescent="0.2">
      <c r="A45" s="38">
        <v>17</v>
      </c>
      <c r="B45" s="39" t="s">
        <v>177</v>
      </c>
      <c r="C45" s="47" t="s">
        <v>337</v>
      </c>
      <c r="D45" s="25" t="s">
        <v>115</v>
      </c>
      <c r="E45" s="70">
        <v>7.8</v>
      </c>
      <c r="F45" s="71"/>
      <c r="G45" s="68"/>
      <c r="H45" s="48">
        <f t="shared" si="0"/>
        <v>0</v>
      </c>
      <c r="I45" s="68"/>
      <c r="J45" s="68"/>
      <c r="K45" s="49">
        <f t="shared" si="1"/>
        <v>0</v>
      </c>
      <c r="L45" s="50">
        <f t="shared" si="2"/>
        <v>0</v>
      </c>
      <c r="M45" s="48">
        <f t="shared" si="3"/>
        <v>0</v>
      </c>
      <c r="N45" s="48">
        <f t="shared" si="4"/>
        <v>0</v>
      </c>
      <c r="O45" s="48">
        <f t="shared" si="5"/>
        <v>0</v>
      </c>
      <c r="P45" s="49">
        <f t="shared" si="6"/>
        <v>0</v>
      </c>
    </row>
    <row r="46" spans="1:16" ht="22.5" x14ac:dyDescent="0.2">
      <c r="A46" s="38">
        <v>18</v>
      </c>
      <c r="B46" s="39" t="s">
        <v>177</v>
      </c>
      <c r="C46" s="47" t="s">
        <v>338</v>
      </c>
      <c r="D46" s="25" t="s">
        <v>115</v>
      </c>
      <c r="E46" s="70">
        <v>7.8</v>
      </c>
      <c r="F46" s="71"/>
      <c r="G46" s="68"/>
      <c r="H46" s="48">
        <f t="shared" si="0"/>
        <v>0</v>
      </c>
      <c r="I46" s="68"/>
      <c r="J46" s="68"/>
      <c r="K46" s="49">
        <f t="shared" si="1"/>
        <v>0</v>
      </c>
      <c r="L46" s="50">
        <f t="shared" si="2"/>
        <v>0</v>
      </c>
      <c r="M46" s="48">
        <f t="shared" si="3"/>
        <v>0</v>
      </c>
      <c r="N46" s="48">
        <f t="shared" si="4"/>
        <v>0</v>
      </c>
      <c r="O46" s="48">
        <f t="shared" si="5"/>
        <v>0</v>
      </c>
      <c r="P46" s="49">
        <f t="shared" si="6"/>
        <v>0</v>
      </c>
    </row>
    <row r="47" spans="1:16" ht="22.5" x14ac:dyDescent="0.2">
      <c r="A47" s="38">
        <v>19</v>
      </c>
      <c r="B47" s="39" t="s">
        <v>177</v>
      </c>
      <c r="C47" s="47" t="s">
        <v>339</v>
      </c>
      <c r="D47" s="25" t="s">
        <v>115</v>
      </c>
      <c r="E47" s="70">
        <v>7.8</v>
      </c>
      <c r="F47" s="71"/>
      <c r="G47" s="68"/>
      <c r="H47" s="48">
        <f t="shared" si="0"/>
        <v>0</v>
      </c>
      <c r="I47" s="68"/>
      <c r="J47" s="68"/>
      <c r="K47" s="49">
        <f t="shared" si="1"/>
        <v>0</v>
      </c>
      <c r="L47" s="50">
        <f t="shared" si="2"/>
        <v>0</v>
      </c>
      <c r="M47" s="48">
        <f t="shared" si="3"/>
        <v>0</v>
      </c>
      <c r="N47" s="48">
        <f t="shared" si="4"/>
        <v>0</v>
      </c>
      <c r="O47" s="48">
        <f t="shared" si="5"/>
        <v>0</v>
      </c>
      <c r="P47" s="49">
        <f t="shared" si="6"/>
        <v>0</v>
      </c>
    </row>
    <row r="48" spans="1:16" ht="22.5" x14ac:dyDescent="0.2">
      <c r="A48" s="38">
        <v>20</v>
      </c>
      <c r="B48" s="39" t="s">
        <v>177</v>
      </c>
      <c r="C48" s="47" t="s">
        <v>340</v>
      </c>
      <c r="D48" s="25" t="s">
        <v>115</v>
      </c>
      <c r="E48" s="70">
        <v>7.8</v>
      </c>
      <c r="F48" s="71"/>
      <c r="G48" s="68"/>
      <c r="H48" s="48">
        <f t="shared" si="0"/>
        <v>0</v>
      </c>
      <c r="I48" s="68"/>
      <c r="J48" s="68"/>
      <c r="K48" s="49">
        <f t="shared" si="1"/>
        <v>0</v>
      </c>
      <c r="L48" s="50">
        <f t="shared" si="2"/>
        <v>0</v>
      </c>
      <c r="M48" s="48">
        <f t="shared" si="3"/>
        <v>0</v>
      </c>
      <c r="N48" s="48">
        <f t="shared" si="4"/>
        <v>0</v>
      </c>
      <c r="O48" s="48">
        <f t="shared" si="5"/>
        <v>0</v>
      </c>
      <c r="P48" s="49">
        <f t="shared" si="6"/>
        <v>0</v>
      </c>
    </row>
    <row r="49" spans="1:16" x14ac:dyDescent="0.2">
      <c r="A49" s="38">
        <v>21</v>
      </c>
      <c r="B49" s="39" t="s">
        <v>177</v>
      </c>
      <c r="C49" s="47" t="s">
        <v>341</v>
      </c>
      <c r="D49" s="25" t="s">
        <v>150</v>
      </c>
      <c r="E49" s="70">
        <v>8</v>
      </c>
      <c r="F49" s="71"/>
      <c r="G49" s="68"/>
      <c r="H49" s="48">
        <f t="shared" si="0"/>
        <v>0</v>
      </c>
      <c r="I49" s="68"/>
      <c r="J49" s="68"/>
      <c r="K49" s="49">
        <f t="shared" si="1"/>
        <v>0</v>
      </c>
      <c r="L49" s="50">
        <f t="shared" si="2"/>
        <v>0</v>
      </c>
      <c r="M49" s="48">
        <f t="shared" si="3"/>
        <v>0</v>
      </c>
      <c r="N49" s="48">
        <f t="shared" si="4"/>
        <v>0</v>
      </c>
      <c r="O49" s="48">
        <f t="shared" si="5"/>
        <v>0</v>
      </c>
      <c r="P49" s="49">
        <f t="shared" si="6"/>
        <v>0</v>
      </c>
    </row>
    <row r="50" spans="1:16" ht="12" thickBot="1" x14ac:dyDescent="0.25">
      <c r="A50" s="38"/>
      <c r="B50" s="39"/>
      <c r="C50" s="47" t="s">
        <v>342</v>
      </c>
      <c r="D50" s="25" t="s">
        <v>150</v>
      </c>
      <c r="E50" s="70">
        <v>16</v>
      </c>
      <c r="F50" s="71"/>
      <c r="G50" s="68"/>
      <c r="H50" s="48">
        <f t="shared" si="0"/>
        <v>0</v>
      </c>
      <c r="I50" s="68"/>
      <c r="J50" s="68"/>
      <c r="K50" s="49">
        <f t="shared" si="1"/>
        <v>0</v>
      </c>
      <c r="L50" s="50">
        <f t="shared" si="2"/>
        <v>0</v>
      </c>
      <c r="M50" s="48">
        <f t="shared" si="3"/>
        <v>0</v>
      </c>
      <c r="N50" s="48">
        <f t="shared" si="4"/>
        <v>0</v>
      </c>
      <c r="O50" s="48">
        <f t="shared" si="5"/>
        <v>0</v>
      </c>
      <c r="P50" s="49">
        <f t="shared" si="6"/>
        <v>0</v>
      </c>
    </row>
    <row r="51" spans="1:16" ht="12" thickBot="1" x14ac:dyDescent="0.25">
      <c r="A51" s="270" t="s">
        <v>230</v>
      </c>
      <c r="B51" s="271"/>
      <c r="C51" s="271"/>
      <c r="D51" s="271"/>
      <c r="E51" s="271"/>
      <c r="F51" s="271"/>
      <c r="G51" s="271"/>
      <c r="H51" s="271"/>
      <c r="I51" s="271"/>
      <c r="J51" s="271"/>
      <c r="K51" s="272"/>
      <c r="L51" s="72">
        <f>SUM(L14:L50)</f>
        <v>0</v>
      </c>
      <c r="M51" s="73">
        <f>SUM(M14:M50)</f>
        <v>0</v>
      </c>
      <c r="N51" s="73">
        <f>SUM(N14:N50)</f>
        <v>0</v>
      </c>
      <c r="O51" s="73">
        <f>SUM(O14:O50)</f>
        <v>0</v>
      </c>
      <c r="P51" s="74">
        <f>SUM(P14:P50)</f>
        <v>0</v>
      </c>
    </row>
    <row r="52" spans="1:16" x14ac:dyDescent="0.2">
      <c r="A52" s="17"/>
      <c r="B52" s="17"/>
      <c r="C52" s="17"/>
      <c r="D52" s="17"/>
      <c r="E52" s="17"/>
      <c r="F52" s="17"/>
      <c r="G52" s="17"/>
      <c r="H52" s="17"/>
      <c r="I52" s="17"/>
      <c r="J52" s="17"/>
      <c r="K52" s="17"/>
      <c r="L52" s="17"/>
      <c r="M52" s="17"/>
      <c r="N52" s="17"/>
      <c r="O52" s="17"/>
      <c r="P52" s="17"/>
    </row>
    <row r="53" spans="1:16" x14ac:dyDescent="0.2">
      <c r="A53" s="17"/>
      <c r="B53" s="17"/>
      <c r="C53" s="17"/>
      <c r="D53" s="17"/>
      <c r="E53" s="17"/>
      <c r="F53" s="17"/>
      <c r="G53" s="17"/>
      <c r="H53" s="17"/>
      <c r="I53" s="17"/>
      <c r="J53" s="17"/>
      <c r="K53" s="17"/>
      <c r="L53" s="17"/>
      <c r="M53" s="17"/>
      <c r="N53" s="17"/>
      <c r="O53" s="17"/>
      <c r="P53" s="17"/>
    </row>
    <row r="54" spans="1:16" x14ac:dyDescent="0.2">
      <c r="A54" s="1" t="s">
        <v>14</v>
      </c>
      <c r="B54" s="17"/>
      <c r="C54" s="269">
        <f>'Kops a'!C35:H35</f>
        <v>0</v>
      </c>
      <c r="D54" s="269"/>
      <c r="E54" s="269"/>
      <c r="F54" s="269"/>
      <c r="G54" s="269"/>
      <c r="H54" s="269"/>
      <c r="I54" s="17"/>
      <c r="J54" s="17"/>
      <c r="K54" s="17"/>
      <c r="L54" s="17"/>
      <c r="M54" s="17"/>
      <c r="N54" s="17"/>
      <c r="O54" s="17"/>
      <c r="P54" s="17"/>
    </row>
    <row r="55" spans="1:16" x14ac:dyDescent="0.2">
      <c r="A55" s="17"/>
      <c r="B55" s="17"/>
      <c r="C55" s="206" t="s">
        <v>15</v>
      </c>
      <c r="D55" s="206"/>
      <c r="E55" s="206"/>
      <c r="F55" s="206"/>
      <c r="G55" s="206"/>
      <c r="H55" s="206"/>
      <c r="I55" s="17"/>
      <c r="J55" s="17"/>
      <c r="K55" s="17"/>
      <c r="L55" s="17"/>
      <c r="M55" s="17"/>
      <c r="N55" s="17"/>
      <c r="O55" s="17"/>
      <c r="P55" s="17"/>
    </row>
    <row r="56" spans="1:16" x14ac:dyDescent="0.2">
      <c r="A56" s="17"/>
      <c r="B56" s="17"/>
      <c r="C56" s="17"/>
      <c r="D56" s="17"/>
      <c r="E56" s="17"/>
      <c r="F56" s="17"/>
      <c r="G56" s="17"/>
      <c r="H56" s="17"/>
      <c r="I56" s="17"/>
      <c r="J56" s="17"/>
      <c r="K56" s="17"/>
      <c r="L56" s="17"/>
      <c r="M56" s="17"/>
      <c r="N56" s="17"/>
      <c r="O56" s="17"/>
      <c r="P56" s="17"/>
    </row>
    <row r="57" spans="1:16" x14ac:dyDescent="0.2">
      <c r="A57" s="91" t="str">
        <f>'Kops a'!A38</f>
        <v>Tāme sastādīta 20__. gada __. _________</v>
      </c>
      <c r="B57" s="92"/>
      <c r="C57" s="92"/>
      <c r="D57" s="92"/>
      <c r="E57" s="17"/>
      <c r="F57" s="17"/>
      <c r="G57" s="17"/>
      <c r="H57" s="17"/>
      <c r="I57" s="17"/>
      <c r="J57" s="17"/>
      <c r="K57" s="17"/>
      <c r="L57" s="17"/>
      <c r="M57" s="17"/>
      <c r="N57" s="17"/>
      <c r="O57" s="17"/>
      <c r="P57" s="17"/>
    </row>
    <row r="58" spans="1:16" x14ac:dyDescent="0.2">
      <c r="A58" s="17"/>
      <c r="B58" s="17"/>
      <c r="C58" s="17"/>
      <c r="D58" s="17"/>
      <c r="E58" s="17"/>
      <c r="F58" s="17"/>
      <c r="G58" s="17"/>
      <c r="H58" s="17"/>
      <c r="I58" s="17"/>
      <c r="J58" s="17"/>
      <c r="K58" s="17"/>
      <c r="L58" s="17"/>
      <c r="M58" s="17"/>
      <c r="N58" s="17"/>
      <c r="O58" s="17"/>
      <c r="P58" s="17"/>
    </row>
    <row r="59" spans="1:16" x14ac:dyDescent="0.2">
      <c r="A59" s="1" t="s">
        <v>38</v>
      </c>
      <c r="B59" s="17"/>
      <c r="C59" s="269">
        <f>'Kops a'!C40:H40</f>
        <v>0</v>
      </c>
      <c r="D59" s="269"/>
      <c r="E59" s="269"/>
      <c r="F59" s="269"/>
      <c r="G59" s="269"/>
      <c r="H59" s="269"/>
      <c r="I59" s="17"/>
      <c r="J59" s="17"/>
      <c r="K59" s="17"/>
      <c r="L59" s="17"/>
      <c r="M59" s="17"/>
      <c r="N59" s="17"/>
      <c r="O59" s="17"/>
      <c r="P59" s="17"/>
    </row>
    <row r="60" spans="1:16" x14ac:dyDescent="0.2">
      <c r="A60" s="17"/>
      <c r="B60" s="17"/>
      <c r="C60" s="206" t="s">
        <v>15</v>
      </c>
      <c r="D60" s="206"/>
      <c r="E60" s="206"/>
      <c r="F60" s="206"/>
      <c r="G60" s="206"/>
      <c r="H60" s="206"/>
      <c r="I60" s="17"/>
      <c r="J60" s="17"/>
      <c r="K60" s="17"/>
      <c r="L60" s="17"/>
      <c r="M60" s="17"/>
      <c r="N60" s="17"/>
      <c r="O60" s="17"/>
      <c r="P60" s="17"/>
    </row>
    <row r="61" spans="1:16" x14ac:dyDescent="0.2">
      <c r="A61" s="17"/>
      <c r="B61" s="17"/>
      <c r="C61" s="17"/>
      <c r="D61" s="17"/>
      <c r="E61" s="17"/>
      <c r="F61" s="17"/>
      <c r="G61" s="17"/>
      <c r="H61" s="17"/>
      <c r="I61" s="17"/>
      <c r="J61" s="17"/>
      <c r="K61" s="17"/>
      <c r="L61" s="17"/>
      <c r="M61" s="17"/>
      <c r="N61" s="17"/>
      <c r="O61" s="17"/>
      <c r="P61" s="17"/>
    </row>
    <row r="62" spans="1:16" x14ac:dyDescent="0.2">
      <c r="A62" s="91" t="s">
        <v>55</v>
      </c>
      <c r="B62" s="92"/>
      <c r="C62" s="96">
        <f>'Kops a'!C43</f>
        <v>0</v>
      </c>
      <c r="D62" s="51"/>
      <c r="E62" s="17"/>
      <c r="F62" s="17"/>
      <c r="G62" s="17"/>
      <c r="H62" s="17"/>
      <c r="I62" s="17"/>
      <c r="J62" s="17"/>
      <c r="K62" s="17"/>
      <c r="L62" s="17"/>
      <c r="M62" s="17"/>
      <c r="N62" s="17"/>
      <c r="O62" s="17"/>
      <c r="P62" s="17"/>
    </row>
    <row r="63" spans="1:16" x14ac:dyDescent="0.2">
      <c r="A63" s="17"/>
      <c r="B63" s="17"/>
      <c r="C63" s="17"/>
      <c r="D63" s="17"/>
      <c r="E63" s="17"/>
      <c r="F63" s="17"/>
      <c r="G63" s="17"/>
      <c r="H63" s="17"/>
      <c r="I63" s="17"/>
      <c r="J63" s="17"/>
      <c r="K63" s="17"/>
      <c r="L63" s="17"/>
      <c r="M63" s="17"/>
      <c r="N63" s="17"/>
      <c r="O63" s="17"/>
      <c r="P63" s="17"/>
    </row>
    <row r="64" spans="1:16" x14ac:dyDescent="0.2">
      <c r="C64" s="29" t="s">
        <v>689</v>
      </c>
    </row>
    <row r="65" spans="3:3" x14ac:dyDescent="0.2">
      <c r="C65" s="29" t="s">
        <v>690</v>
      </c>
    </row>
    <row r="66" spans="3:3" x14ac:dyDescent="0.2">
      <c r="C66" s="205" t="s">
        <v>691</v>
      </c>
    </row>
  </sheetData>
  <mergeCells count="22">
    <mergeCell ref="C60:H60"/>
    <mergeCell ref="C4:I4"/>
    <mergeCell ref="F12:K12"/>
    <mergeCell ref="A9:F9"/>
    <mergeCell ref="J9:M9"/>
    <mergeCell ref="D8:L8"/>
    <mergeCell ref="A51:K51"/>
    <mergeCell ref="C54:H54"/>
    <mergeCell ref="C55:H55"/>
    <mergeCell ref="C59:H59"/>
    <mergeCell ref="N9:O9"/>
    <mergeCell ref="A12:A13"/>
    <mergeCell ref="B12:B13"/>
    <mergeCell ref="C12:C13"/>
    <mergeCell ref="D12:D13"/>
    <mergeCell ref="E12:E13"/>
    <mergeCell ref="L12:P12"/>
    <mergeCell ref="C2:I2"/>
    <mergeCell ref="C3:I3"/>
    <mergeCell ref="D5:L5"/>
    <mergeCell ref="D6:L6"/>
    <mergeCell ref="D7:L7"/>
  </mergeCells>
  <conditionalFormatting sqref="A15:B50 I15:J50 D15:G50">
    <cfRule type="cellIs" dxfId="139" priority="26" operator="equal">
      <formula>0</formula>
    </cfRule>
  </conditionalFormatting>
  <conditionalFormatting sqref="N9:O9">
    <cfRule type="cellIs" dxfId="138" priority="25" operator="equal">
      <formula>0</formula>
    </cfRule>
  </conditionalFormatting>
  <conditionalFormatting sqref="A9:F9">
    <cfRule type="containsText" dxfId="137" priority="2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36" priority="22" operator="equal">
      <formula>0</formula>
    </cfRule>
  </conditionalFormatting>
  <conditionalFormatting sqref="O10">
    <cfRule type="cellIs" dxfId="135" priority="21" operator="equal">
      <formula>"20__. gada __. _________"</formula>
    </cfRule>
  </conditionalFormatting>
  <conditionalFormatting sqref="A51:K51">
    <cfRule type="containsText" dxfId="134" priority="20" operator="containsText" text="Tiešās izmaksas kopā, t. sk. darba devēja sociālais nodoklis __.__% ">
      <formula>NOT(ISERROR(SEARCH("Tiešās izmaksas kopā, t. sk. darba devēja sociālais nodoklis __.__% ",A51)))</formula>
    </cfRule>
  </conditionalFormatting>
  <conditionalFormatting sqref="H14:H50 K14:P50 L51:P51">
    <cfRule type="cellIs" dxfId="133" priority="15" operator="equal">
      <formula>0</formula>
    </cfRule>
  </conditionalFormatting>
  <conditionalFormatting sqref="C4:I4">
    <cfRule type="cellIs" dxfId="132" priority="14" operator="equal">
      <formula>0</formula>
    </cfRule>
  </conditionalFormatting>
  <conditionalFormatting sqref="C15:C50">
    <cfRule type="cellIs" dxfId="131" priority="13" operator="equal">
      <formula>0</formula>
    </cfRule>
  </conditionalFormatting>
  <conditionalFormatting sqref="D5:L8">
    <cfRule type="cellIs" dxfId="130" priority="11" operator="equal">
      <formula>0</formula>
    </cfRule>
  </conditionalFormatting>
  <conditionalFormatting sqref="A14:B14 D14:G14">
    <cfRule type="cellIs" dxfId="129" priority="10" operator="equal">
      <formula>0</formula>
    </cfRule>
  </conditionalFormatting>
  <conditionalFormatting sqref="C14">
    <cfRule type="cellIs" dxfId="128" priority="9" operator="equal">
      <formula>0</formula>
    </cfRule>
  </conditionalFormatting>
  <conditionalFormatting sqref="I14:J14">
    <cfRule type="cellIs" dxfId="127" priority="8" operator="equal">
      <formula>0</formula>
    </cfRule>
  </conditionalFormatting>
  <conditionalFormatting sqref="P10">
    <cfRule type="cellIs" dxfId="126" priority="7" operator="equal">
      <formula>"20__. gada __. _________"</formula>
    </cfRule>
  </conditionalFormatting>
  <conditionalFormatting sqref="C59:H59">
    <cfRule type="cellIs" dxfId="125" priority="4" operator="equal">
      <formula>0</formula>
    </cfRule>
  </conditionalFormatting>
  <conditionalFormatting sqref="C54:H54">
    <cfRule type="cellIs" dxfId="124" priority="3" operator="equal">
      <formula>0</formula>
    </cfRule>
  </conditionalFormatting>
  <conditionalFormatting sqref="C59:H59 C62 C54:H54">
    <cfRule type="cellIs" dxfId="123" priority="2" operator="equal">
      <formula>0</formula>
    </cfRule>
  </conditionalFormatting>
  <conditionalFormatting sqref="D1">
    <cfRule type="cellIs" dxfId="122"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DC7EA987-A541-4A14-8BBA-80430C8D8797}">
            <xm:f>NOT(ISERROR(SEARCH("Tāme sastādīta ____. gada ___. ______________",A57)))</xm:f>
            <xm:f>"Tāme sastādīta ____. gada ___. ______________"</xm:f>
            <x14:dxf>
              <font>
                <color auto="1"/>
              </font>
              <fill>
                <patternFill>
                  <bgColor rgb="FFC6EFCE"/>
                </patternFill>
              </fill>
            </x14:dxf>
          </x14:cfRule>
          <xm:sqref>A57</xm:sqref>
        </x14:conditionalFormatting>
        <x14:conditionalFormatting xmlns:xm="http://schemas.microsoft.com/office/excel/2006/main">
          <x14:cfRule type="containsText" priority="5" operator="containsText" id="{ACDA78AF-73B6-4D16-9157-A1B6B42F0CA3}">
            <xm:f>NOT(ISERROR(SEARCH("Sertifikāta Nr. _________________________________",A62)))</xm:f>
            <xm:f>"Sertifikāta Nr. _________________________________"</xm:f>
            <x14:dxf>
              <font>
                <color auto="1"/>
              </font>
              <fill>
                <patternFill>
                  <bgColor rgb="FFC6EFCE"/>
                </patternFill>
              </fill>
            </x14:dxf>
          </x14:cfRule>
          <xm:sqref>A62</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14D8-839A-434D-B052-CBD5FB76089D}">
  <sheetPr codeName="Sheet8"/>
  <dimension ref="A1:P45"/>
  <sheetViews>
    <sheetView topLeftCell="A19" workbookViewId="0">
      <selection activeCell="C43" sqref="C43:C45"/>
    </sheetView>
  </sheetViews>
  <sheetFormatPr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x14ac:dyDescent="0.2">
      <c r="A1" s="23"/>
      <c r="B1" s="23"/>
      <c r="C1" s="27" t="s">
        <v>39</v>
      </c>
      <c r="D1" s="52">
        <f>'Kops a'!A20</f>
        <v>0</v>
      </c>
      <c r="E1" s="23"/>
      <c r="F1" s="23"/>
      <c r="G1" s="23"/>
      <c r="H1" s="23"/>
      <c r="I1" s="23"/>
      <c r="J1" s="23"/>
      <c r="N1" s="26"/>
      <c r="O1" s="27"/>
      <c r="P1" s="28"/>
    </row>
    <row r="2" spans="1:16" x14ac:dyDescent="0.2">
      <c r="A2" s="29"/>
      <c r="B2" s="29"/>
      <c r="C2" s="252" t="s">
        <v>343</v>
      </c>
      <c r="D2" s="252"/>
      <c r="E2" s="252"/>
      <c r="F2" s="252"/>
      <c r="G2" s="252"/>
      <c r="H2" s="252"/>
      <c r="I2" s="252"/>
      <c r="J2" s="29"/>
    </row>
    <row r="3" spans="1:16" x14ac:dyDescent="0.2">
      <c r="A3" s="30"/>
      <c r="B3" s="30"/>
      <c r="C3" s="215" t="s">
        <v>18</v>
      </c>
      <c r="D3" s="215"/>
      <c r="E3" s="215"/>
      <c r="F3" s="215"/>
      <c r="G3" s="215"/>
      <c r="H3" s="215"/>
      <c r="I3" s="215"/>
      <c r="J3" s="30"/>
    </row>
    <row r="4" spans="1:16" x14ac:dyDescent="0.2">
      <c r="A4" s="30"/>
      <c r="B4" s="30"/>
      <c r="C4" s="253" t="s">
        <v>53</v>
      </c>
      <c r="D4" s="253"/>
      <c r="E4" s="253"/>
      <c r="F4" s="253"/>
      <c r="G4" s="253"/>
      <c r="H4" s="253"/>
      <c r="I4" s="253"/>
      <c r="J4" s="30"/>
    </row>
    <row r="5" spans="1:16" x14ac:dyDescent="0.2">
      <c r="A5" s="23"/>
      <c r="B5" s="23"/>
      <c r="C5" s="27" t="s">
        <v>5</v>
      </c>
      <c r="D5" s="266" t="str">
        <f>'Kops a'!D6</f>
        <v>Daudzdzīvokļu dzīvojamā ēka</v>
      </c>
      <c r="E5" s="266"/>
      <c r="F5" s="266"/>
      <c r="G5" s="266"/>
      <c r="H5" s="266"/>
      <c r="I5" s="266"/>
      <c r="J5" s="266"/>
      <c r="K5" s="266"/>
      <c r="L5" s="266"/>
      <c r="M5" s="17"/>
      <c r="N5" s="17"/>
      <c r="O5" s="17"/>
      <c r="P5" s="17"/>
    </row>
    <row r="6" spans="1:16" x14ac:dyDescent="0.2">
      <c r="A6" s="23"/>
      <c r="B6" s="23"/>
      <c r="C6" s="27" t="s">
        <v>6</v>
      </c>
      <c r="D6" s="266" t="str">
        <f>'Kops a'!D7</f>
        <v>Dzīvojamās ēkas fasādes vienkāršotā atjaunošana</v>
      </c>
      <c r="E6" s="266"/>
      <c r="F6" s="266"/>
      <c r="G6" s="266"/>
      <c r="H6" s="266"/>
      <c r="I6" s="266"/>
      <c r="J6" s="266"/>
      <c r="K6" s="266"/>
      <c r="L6" s="266"/>
      <c r="M6" s="17"/>
      <c r="N6" s="17"/>
      <c r="O6" s="17"/>
      <c r="P6" s="17"/>
    </row>
    <row r="7" spans="1:16" x14ac:dyDescent="0.2">
      <c r="A7" s="23"/>
      <c r="B7" s="23"/>
      <c r="C7" s="27" t="s">
        <v>7</v>
      </c>
      <c r="D7" s="266" t="str">
        <f>'Kops a'!D8</f>
        <v>Vānes iela 9, Liepāja</v>
      </c>
      <c r="E7" s="266"/>
      <c r="F7" s="266"/>
      <c r="G7" s="266"/>
      <c r="H7" s="266"/>
      <c r="I7" s="266"/>
      <c r="J7" s="266"/>
      <c r="K7" s="266"/>
      <c r="L7" s="266"/>
      <c r="M7" s="17"/>
      <c r="N7" s="17"/>
      <c r="O7" s="17"/>
      <c r="P7" s="17"/>
    </row>
    <row r="8" spans="1:16" x14ac:dyDescent="0.2">
      <c r="A8" s="23"/>
      <c r="B8" s="23"/>
      <c r="C8" s="4" t="s">
        <v>21</v>
      </c>
      <c r="D8" s="266" t="str">
        <f>'Kops a'!D9</f>
        <v>WS-69-17</v>
      </c>
      <c r="E8" s="266"/>
      <c r="F8" s="266"/>
      <c r="G8" s="266"/>
      <c r="H8" s="266"/>
      <c r="I8" s="266"/>
      <c r="J8" s="266"/>
      <c r="K8" s="266"/>
      <c r="L8" s="266"/>
      <c r="M8" s="17"/>
      <c r="N8" s="17"/>
      <c r="O8" s="17"/>
      <c r="P8" s="17"/>
    </row>
    <row r="9" spans="1:16" ht="11.25" customHeight="1" x14ac:dyDescent="0.2">
      <c r="A9" s="254" t="s">
        <v>176</v>
      </c>
      <c r="B9" s="254"/>
      <c r="C9" s="254"/>
      <c r="D9" s="254"/>
      <c r="E9" s="254"/>
      <c r="F9" s="254"/>
      <c r="G9" s="31"/>
      <c r="H9" s="31"/>
      <c r="I9" s="31"/>
      <c r="J9" s="258" t="s">
        <v>40</v>
      </c>
      <c r="K9" s="258"/>
      <c r="L9" s="258"/>
      <c r="M9" s="258"/>
      <c r="N9" s="265">
        <f>P30</f>
        <v>0</v>
      </c>
      <c r="O9" s="265"/>
      <c r="P9" s="31"/>
    </row>
    <row r="10" spans="1:16" x14ac:dyDescent="0.2">
      <c r="A10" s="32"/>
      <c r="B10" s="33"/>
      <c r="C10" s="4"/>
      <c r="D10" s="23"/>
      <c r="E10" s="23"/>
      <c r="F10" s="23"/>
      <c r="G10" s="23"/>
      <c r="H10" s="23"/>
      <c r="I10" s="23"/>
      <c r="J10" s="23"/>
      <c r="K10" s="23"/>
      <c r="L10" s="29"/>
      <c r="M10" s="29"/>
      <c r="O10" s="94"/>
      <c r="P10" s="93" t="str">
        <f>A36</f>
        <v>Tāme sastādīta 20__. gada __. _________</v>
      </c>
    </row>
    <row r="11" spans="1:16" ht="12" thickBot="1" x14ac:dyDescent="0.25">
      <c r="A11" s="32"/>
      <c r="B11" s="33"/>
      <c r="C11" s="4"/>
      <c r="D11" s="23"/>
      <c r="E11" s="23"/>
      <c r="F11" s="23"/>
      <c r="G11" s="23"/>
      <c r="H11" s="23"/>
      <c r="I11" s="23"/>
      <c r="J11" s="23"/>
      <c r="K11" s="23"/>
      <c r="L11" s="34"/>
      <c r="M11" s="34"/>
      <c r="N11" s="35"/>
      <c r="O11" s="26"/>
      <c r="P11" s="23"/>
    </row>
    <row r="12" spans="1:16" x14ac:dyDescent="0.2">
      <c r="A12" s="226" t="s">
        <v>24</v>
      </c>
      <c r="B12" s="260" t="s">
        <v>41</v>
      </c>
      <c r="C12" s="256" t="s">
        <v>42</v>
      </c>
      <c r="D12" s="263" t="s">
        <v>43</v>
      </c>
      <c r="E12" s="267" t="s">
        <v>44</v>
      </c>
      <c r="F12" s="255" t="s">
        <v>45</v>
      </c>
      <c r="G12" s="256"/>
      <c r="H12" s="256"/>
      <c r="I12" s="256"/>
      <c r="J12" s="256"/>
      <c r="K12" s="257"/>
      <c r="L12" s="255" t="s">
        <v>46</v>
      </c>
      <c r="M12" s="256"/>
      <c r="N12" s="256"/>
      <c r="O12" s="256"/>
      <c r="P12" s="257"/>
    </row>
    <row r="13" spans="1:16" ht="126.75" customHeight="1" thickBot="1" x14ac:dyDescent="0.25">
      <c r="A13" s="259"/>
      <c r="B13" s="261"/>
      <c r="C13" s="262"/>
      <c r="D13" s="264"/>
      <c r="E13" s="268"/>
      <c r="F13" s="36" t="s">
        <v>47</v>
      </c>
      <c r="G13" s="37" t="s">
        <v>48</v>
      </c>
      <c r="H13" s="37" t="s">
        <v>49</v>
      </c>
      <c r="I13" s="37" t="s">
        <v>50</v>
      </c>
      <c r="J13" s="37" t="s">
        <v>51</v>
      </c>
      <c r="K13" s="63" t="s">
        <v>52</v>
      </c>
      <c r="L13" s="36" t="s">
        <v>47</v>
      </c>
      <c r="M13" s="37" t="s">
        <v>49</v>
      </c>
      <c r="N13" s="37" t="s">
        <v>50</v>
      </c>
      <c r="O13" s="37" t="s">
        <v>51</v>
      </c>
      <c r="P13" s="63" t="s">
        <v>52</v>
      </c>
    </row>
    <row r="14" spans="1:16" x14ac:dyDescent="0.2">
      <c r="A14" s="64">
        <v>1</v>
      </c>
      <c r="B14" s="65" t="s">
        <v>177</v>
      </c>
      <c r="C14" s="66" t="s">
        <v>344</v>
      </c>
      <c r="D14" s="67" t="s">
        <v>115</v>
      </c>
      <c r="E14" s="70">
        <v>675</v>
      </c>
      <c r="F14" s="71"/>
      <c r="G14" s="68"/>
      <c r="H14" s="68">
        <f>ROUND(F14*G14,2)</f>
        <v>0</v>
      </c>
      <c r="I14" s="68"/>
      <c r="J14" s="68"/>
      <c r="K14" s="69">
        <f>SUM(H14:J14)</f>
        <v>0</v>
      </c>
      <c r="L14" s="71">
        <f>ROUND(E14*F14,2)</f>
        <v>0</v>
      </c>
      <c r="M14" s="68">
        <f>ROUND(H14*E14,2)</f>
        <v>0</v>
      </c>
      <c r="N14" s="68">
        <f>ROUND(I14*E14,2)</f>
        <v>0</v>
      </c>
      <c r="O14" s="68">
        <f>ROUND(J14*E14,2)</f>
        <v>0</v>
      </c>
      <c r="P14" s="69">
        <f>SUM(M14:O14)</f>
        <v>0</v>
      </c>
    </row>
    <row r="15" spans="1:16" x14ac:dyDescent="0.2">
      <c r="A15" s="38"/>
      <c r="B15" s="39"/>
      <c r="C15" s="47" t="s">
        <v>345</v>
      </c>
      <c r="D15" s="25" t="s">
        <v>115</v>
      </c>
      <c r="E15" s="70">
        <v>742.50000000000011</v>
      </c>
      <c r="F15" s="71"/>
      <c r="G15" s="68"/>
      <c r="H15" s="48">
        <f t="shared" ref="H15:H29" si="0">ROUND(F15*G15,2)</f>
        <v>0</v>
      </c>
      <c r="I15" s="68"/>
      <c r="J15" s="68"/>
      <c r="K15" s="49">
        <f t="shared" ref="K15:K29" si="1">SUM(H15:J15)</f>
        <v>0</v>
      </c>
      <c r="L15" s="50">
        <f t="shared" ref="L15:L29" si="2">ROUND(E15*F15,2)</f>
        <v>0</v>
      </c>
      <c r="M15" s="48">
        <f t="shared" ref="M15:M29" si="3">ROUND(H15*E15,2)</f>
        <v>0</v>
      </c>
      <c r="N15" s="48">
        <f t="shared" ref="N15:N29" si="4">ROUND(I15*E15,2)</f>
        <v>0</v>
      </c>
      <c r="O15" s="48">
        <f t="shared" ref="O15:O29" si="5">ROUND(J15*E15,2)</f>
        <v>0</v>
      </c>
      <c r="P15" s="49">
        <f t="shared" ref="P15:P29" si="6">SUM(M15:O15)</f>
        <v>0</v>
      </c>
    </row>
    <row r="16" spans="1:16" ht="67.5" x14ac:dyDescent="0.2">
      <c r="A16" s="38">
        <v>2</v>
      </c>
      <c r="B16" s="39" t="s">
        <v>132</v>
      </c>
      <c r="C16" s="47" t="s">
        <v>133</v>
      </c>
      <c r="D16" s="25" t="s">
        <v>115</v>
      </c>
      <c r="E16" s="70">
        <v>675</v>
      </c>
      <c r="F16" s="71"/>
      <c r="G16" s="68"/>
      <c r="H16" s="48">
        <f t="shared" si="0"/>
        <v>0</v>
      </c>
      <c r="I16" s="68"/>
      <c r="J16" s="68"/>
      <c r="K16" s="49">
        <f t="shared" si="1"/>
        <v>0</v>
      </c>
      <c r="L16" s="50">
        <f t="shared" si="2"/>
        <v>0</v>
      </c>
      <c r="M16" s="48">
        <f t="shared" si="3"/>
        <v>0</v>
      </c>
      <c r="N16" s="48">
        <f t="shared" si="4"/>
        <v>0</v>
      </c>
      <c r="O16" s="48">
        <f t="shared" si="5"/>
        <v>0</v>
      </c>
      <c r="P16" s="49">
        <f t="shared" si="6"/>
        <v>0</v>
      </c>
    </row>
    <row r="17" spans="1:16" x14ac:dyDescent="0.2">
      <c r="A17" s="38" t="s">
        <v>227</v>
      </c>
      <c r="B17" s="39"/>
      <c r="C17" s="47" t="s">
        <v>346</v>
      </c>
      <c r="D17" s="25" t="s">
        <v>225</v>
      </c>
      <c r="E17" s="70">
        <v>297.00000000000006</v>
      </c>
      <c r="F17" s="71"/>
      <c r="G17" s="68"/>
      <c r="H17" s="48">
        <f t="shared" si="0"/>
        <v>0</v>
      </c>
      <c r="I17" s="68"/>
      <c r="J17" s="68"/>
      <c r="K17" s="49">
        <f t="shared" si="1"/>
        <v>0</v>
      </c>
      <c r="L17" s="50">
        <f t="shared" si="2"/>
        <v>0</v>
      </c>
      <c r="M17" s="48">
        <f t="shared" si="3"/>
        <v>0</v>
      </c>
      <c r="N17" s="48">
        <f t="shared" si="4"/>
        <v>0</v>
      </c>
      <c r="O17" s="48">
        <f t="shared" si="5"/>
        <v>0</v>
      </c>
      <c r="P17" s="49">
        <f t="shared" si="6"/>
        <v>0</v>
      </c>
    </row>
    <row r="18" spans="1:16" ht="56.25" x14ac:dyDescent="0.2">
      <c r="A18" s="38">
        <v>3</v>
      </c>
      <c r="B18" s="39" t="s">
        <v>136</v>
      </c>
      <c r="C18" s="47" t="s">
        <v>137</v>
      </c>
      <c r="D18" s="25" t="s">
        <v>115</v>
      </c>
      <c r="E18" s="70">
        <v>13</v>
      </c>
      <c r="F18" s="71"/>
      <c r="G18" s="68"/>
      <c r="H18" s="48">
        <f t="shared" si="0"/>
        <v>0</v>
      </c>
      <c r="I18" s="68"/>
      <c r="J18" s="68"/>
      <c r="K18" s="49">
        <f t="shared" si="1"/>
        <v>0</v>
      </c>
      <c r="L18" s="50">
        <f t="shared" si="2"/>
        <v>0</v>
      </c>
      <c r="M18" s="48">
        <f t="shared" si="3"/>
        <v>0</v>
      </c>
      <c r="N18" s="48">
        <f t="shared" si="4"/>
        <v>0</v>
      </c>
      <c r="O18" s="48">
        <f t="shared" si="5"/>
        <v>0</v>
      </c>
      <c r="P18" s="49">
        <f t="shared" si="6"/>
        <v>0</v>
      </c>
    </row>
    <row r="19" spans="1:16" ht="22.5" x14ac:dyDescent="0.2">
      <c r="A19" s="38">
        <v>4</v>
      </c>
      <c r="B19" s="39" t="s">
        <v>177</v>
      </c>
      <c r="C19" s="47" t="s">
        <v>347</v>
      </c>
      <c r="D19" s="25" t="s">
        <v>115</v>
      </c>
      <c r="E19" s="70">
        <v>116.10000000000001</v>
      </c>
      <c r="F19" s="71"/>
      <c r="G19" s="68"/>
      <c r="H19" s="48">
        <f t="shared" si="0"/>
        <v>0</v>
      </c>
      <c r="I19" s="68"/>
      <c r="J19" s="68"/>
      <c r="K19" s="49">
        <f t="shared" si="1"/>
        <v>0</v>
      </c>
      <c r="L19" s="50">
        <f t="shared" si="2"/>
        <v>0</v>
      </c>
      <c r="M19" s="48">
        <f t="shared" si="3"/>
        <v>0</v>
      </c>
      <c r="N19" s="48">
        <f t="shared" si="4"/>
        <v>0</v>
      </c>
      <c r="O19" s="48">
        <f t="shared" si="5"/>
        <v>0</v>
      </c>
      <c r="P19" s="49">
        <f t="shared" si="6"/>
        <v>0</v>
      </c>
    </row>
    <row r="20" spans="1:16" x14ac:dyDescent="0.2">
      <c r="A20" s="38" t="s">
        <v>227</v>
      </c>
      <c r="B20" s="39"/>
      <c r="C20" s="47" t="s">
        <v>348</v>
      </c>
      <c r="D20" s="25" t="s">
        <v>115</v>
      </c>
      <c r="E20" s="70">
        <v>127.71000000000002</v>
      </c>
      <c r="F20" s="71"/>
      <c r="G20" s="68"/>
      <c r="H20" s="48">
        <f t="shared" si="0"/>
        <v>0</v>
      </c>
      <c r="I20" s="68"/>
      <c r="J20" s="68"/>
      <c r="K20" s="49">
        <f t="shared" si="1"/>
        <v>0</v>
      </c>
      <c r="L20" s="50">
        <f t="shared" si="2"/>
        <v>0</v>
      </c>
      <c r="M20" s="48">
        <f t="shared" si="3"/>
        <v>0</v>
      </c>
      <c r="N20" s="48">
        <f t="shared" si="4"/>
        <v>0</v>
      </c>
      <c r="O20" s="48">
        <f t="shared" si="5"/>
        <v>0</v>
      </c>
      <c r="P20" s="49">
        <f t="shared" si="6"/>
        <v>0</v>
      </c>
    </row>
    <row r="21" spans="1:16" x14ac:dyDescent="0.2">
      <c r="A21" s="38" t="s">
        <v>227</v>
      </c>
      <c r="B21" s="39"/>
      <c r="C21" s="47" t="s">
        <v>208</v>
      </c>
      <c r="D21" s="25" t="s">
        <v>202</v>
      </c>
      <c r="E21" s="70">
        <v>696.6</v>
      </c>
      <c r="F21" s="71"/>
      <c r="G21" s="68"/>
      <c r="H21" s="48">
        <f t="shared" si="0"/>
        <v>0</v>
      </c>
      <c r="I21" s="68"/>
      <c r="J21" s="68"/>
      <c r="K21" s="49">
        <f t="shared" si="1"/>
        <v>0</v>
      </c>
      <c r="L21" s="50">
        <f t="shared" si="2"/>
        <v>0</v>
      </c>
      <c r="M21" s="48">
        <f t="shared" si="3"/>
        <v>0</v>
      </c>
      <c r="N21" s="48">
        <f t="shared" si="4"/>
        <v>0</v>
      </c>
      <c r="O21" s="48">
        <f t="shared" si="5"/>
        <v>0</v>
      </c>
      <c r="P21" s="49">
        <f t="shared" si="6"/>
        <v>0</v>
      </c>
    </row>
    <row r="22" spans="1:16" ht="67.5" x14ac:dyDescent="0.2">
      <c r="A22" s="38">
        <v>5</v>
      </c>
      <c r="B22" s="39" t="s">
        <v>127</v>
      </c>
      <c r="C22" s="47" t="s">
        <v>128</v>
      </c>
      <c r="D22" s="25" t="s">
        <v>115</v>
      </c>
      <c r="E22" s="70">
        <v>25</v>
      </c>
      <c r="F22" s="71"/>
      <c r="G22" s="68"/>
      <c r="H22" s="48">
        <f t="shared" si="0"/>
        <v>0</v>
      </c>
      <c r="I22" s="68"/>
      <c r="J22" s="68"/>
      <c r="K22" s="49">
        <f t="shared" si="1"/>
        <v>0</v>
      </c>
      <c r="L22" s="50">
        <f t="shared" si="2"/>
        <v>0</v>
      </c>
      <c r="M22" s="48">
        <f t="shared" si="3"/>
        <v>0</v>
      </c>
      <c r="N22" s="48">
        <f t="shared" si="4"/>
        <v>0</v>
      </c>
      <c r="O22" s="48">
        <f t="shared" si="5"/>
        <v>0</v>
      </c>
      <c r="P22" s="49">
        <f t="shared" si="6"/>
        <v>0</v>
      </c>
    </row>
    <row r="23" spans="1:16" x14ac:dyDescent="0.2">
      <c r="A23" s="38">
        <v>6</v>
      </c>
      <c r="B23" s="39" t="s">
        <v>177</v>
      </c>
      <c r="C23" s="47" t="s">
        <v>201</v>
      </c>
      <c r="D23" s="25" t="s">
        <v>202</v>
      </c>
      <c r="E23" s="70">
        <v>137.5</v>
      </c>
      <c r="F23" s="71"/>
      <c r="G23" s="68"/>
      <c r="H23" s="48">
        <f t="shared" si="0"/>
        <v>0</v>
      </c>
      <c r="I23" s="68"/>
      <c r="J23" s="68"/>
      <c r="K23" s="49">
        <f t="shared" si="1"/>
        <v>0</v>
      </c>
      <c r="L23" s="50">
        <f t="shared" si="2"/>
        <v>0</v>
      </c>
      <c r="M23" s="48">
        <f t="shared" si="3"/>
        <v>0</v>
      </c>
      <c r="N23" s="48">
        <f t="shared" si="4"/>
        <v>0</v>
      </c>
      <c r="O23" s="48">
        <f t="shared" si="5"/>
        <v>0</v>
      </c>
      <c r="P23" s="49">
        <f t="shared" si="6"/>
        <v>0</v>
      </c>
    </row>
    <row r="24" spans="1:16" x14ac:dyDescent="0.2">
      <c r="A24" s="38">
        <v>7</v>
      </c>
      <c r="B24" s="39" t="s">
        <v>177</v>
      </c>
      <c r="C24" s="47" t="s">
        <v>349</v>
      </c>
      <c r="D24" s="25" t="s">
        <v>202</v>
      </c>
      <c r="E24" s="70">
        <v>4.5</v>
      </c>
      <c r="F24" s="71"/>
      <c r="G24" s="68"/>
      <c r="H24" s="48">
        <f t="shared" si="0"/>
        <v>0</v>
      </c>
      <c r="I24" s="68"/>
      <c r="J24" s="68"/>
      <c r="K24" s="49">
        <f t="shared" si="1"/>
        <v>0</v>
      </c>
      <c r="L24" s="50">
        <f t="shared" si="2"/>
        <v>0</v>
      </c>
      <c r="M24" s="48">
        <f t="shared" si="3"/>
        <v>0</v>
      </c>
      <c r="N24" s="48">
        <f t="shared" si="4"/>
        <v>0</v>
      </c>
      <c r="O24" s="48">
        <f t="shared" si="5"/>
        <v>0</v>
      </c>
      <c r="P24" s="49">
        <f t="shared" si="6"/>
        <v>0</v>
      </c>
    </row>
    <row r="25" spans="1:16" ht="45" x14ac:dyDescent="0.2">
      <c r="A25" s="38">
        <v>8</v>
      </c>
      <c r="B25" s="39" t="s">
        <v>177</v>
      </c>
      <c r="C25" s="47" t="s">
        <v>203</v>
      </c>
      <c r="D25" s="25" t="s">
        <v>202</v>
      </c>
      <c r="E25" s="70">
        <v>60</v>
      </c>
      <c r="F25" s="71"/>
      <c r="G25" s="68"/>
      <c r="H25" s="48">
        <f t="shared" si="0"/>
        <v>0</v>
      </c>
      <c r="I25" s="68"/>
      <c r="J25" s="68"/>
      <c r="K25" s="49">
        <f t="shared" si="1"/>
        <v>0</v>
      </c>
      <c r="L25" s="50">
        <f t="shared" si="2"/>
        <v>0</v>
      </c>
      <c r="M25" s="48">
        <f t="shared" si="3"/>
        <v>0</v>
      </c>
      <c r="N25" s="48">
        <f t="shared" si="4"/>
        <v>0</v>
      </c>
      <c r="O25" s="48">
        <f t="shared" si="5"/>
        <v>0</v>
      </c>
      <c r="P25" s="49">
        <f t="shared" si="6"/>
        <v>0</v>
      </c>
    </row>
    <row r="26" spans="1:16" ht="22.5" x14ac:dyDescent="0.2">
      <c r="A26" s="38">
        <v>5</v>
      </c>
      <c r="B26" s="39" t="s">
        <v>177</v>
      </c>
      <c r="C26" s="47" t="s">
        <v>350</v>
      </c>
      <c r="D26" s="25" t="s">
        <v>150</v>
      </c>
      <c r="E26" s="70">
        <v>68</v>
      </c>
      <c r="F26" s="71"/>
      <c r="G26" s="68"/>
      <c r="H26" s="48">
        <f t="shared" si="0"/>
        <v>0</v>
      </c>
      <c r="I26" s="68"/>
      <c r="J26" s="68"/>
      <c r="K26" s="49">
        <f t="shared" si="1"/>
        <v>0</v>
      </c>
      <c r="L26" s="50">
        <f t="shared" si="2"/>
        <v>0</v>
      </c>
      <c r="M26" s="48">
        <f t="shared" si="3"/>
        <v>0</v>
      </c>
      <c r="N26" s="48">
        <f t="shared" si="4"/>
        <v>0</v>
      </c>
      <c r="O26" s="48">
        <f t="shared" si="5"/>
        <v>0</v>
      </c>
      <c r="P26" s="49">
        <f t="shared" si="6"/>
        <v>0</v>
      </c>
    </row>
    <row r="27" spans="1:16" x14ac:dyDescent="0.2">
      <c r="A27" s="38">
        <v>6</v>
      </c>
      <c r="B27" s="39" t="s">
        <v>177</v>
      </c>
      <c r="C27" s="47" t="s">
        <v>351</v>
      </c>
      <c r="D27" s="25" t="s">
        <v>150</v>
      </c>
      <c r="E27" s="70">
        <v>1</v>
      </c>
      <c r="F27" s="71"/>
      <c r="G27" s="68"/>
      <c r="H27" s="48">
        <f t="shared" si="0"/>
        <v>0</v>
      </c>
      <c r="I27" s="68"/>
      <c r="J27" s="68"/>
      <c r="K27" s="49">
        <f t="shared" si="1"/>
        <v>0</v>
      </c>
      <c r="L27" s="50">
        <f t="shared" si="2"/>
        <v>0</v>
      </c>
      <c r="M27" s="48">
        <f t="shared" si="3"/>
        <v>0</v>
      </c>
      <c r="N27" s="48">
        <f t="shared" si="4"/>
        <v>0</v>
      </c>
      <c r="O27" s="48">
        <f t="shared" si="5"/>
        <v>0</v>
      </c>
      <c r="P27" s="49">
        <f t="shared" si="6"/>
        <v>0</v>
      </c>
    </row>
    <row r="28" spans="1:16" x14ac:dyDescent="0.2">
      <c r="A28" s="38">
        <v>7</v>
      </c>
      <c r="B28" s="39" t="s">
        <v>177</v>
      </c>
      <c r="C28" s="47" t="s">
        <v>352</v>
      </c>
      <c r="D28" s="25" t="s">
        <v>225</v>
      </c>
      <c r="E28" s="70">
        <v>0.06</v>
      </c>
      <c r="F28" s="71"/>
      <c r="G28" s="68"/>
      <c r="H28" s="48">
        <f t="shared" si="0"/>
        <v>0</v>
      </c>
      <c r="I28" s="68"/>
      <c r="J28" s="68"/>
      <c r="K28" s="49">
        <f t="shared" si="1"/>
        <v>0</v>
      </c>
      <c r="L28" s="50">
        <f t="shared" si="2"/>
        <v>0</v>
      </c>
      <c r="M28" s="48">
        <f t="shared" si="3"/>
        <v>0</v>
      </c>
      <c r="N28" s="48">
        <f t="shared" si="4"/>
        <v>0</v>
      </c>
      <c r="O28" s="48">
        <f t="shared" si="5"/>
        <v>0</v>
      </c>
      <c r="P28" s="49">
        <f t="shared" si="6"/>
        <v>0</v>
      </c>
    </row>
    <row r="29" spans="1:16" ht="12" thickBot="1" x14ac:dyDescent="0.25">
      <c r="A29" s="38">
        <v>8</v>
      </c>
      <c r="B29" s="39" t="s">
        <v>177</v>
      </c>
      <c r="C29" s="47" t="s">
        <v>353</v>
      </c>
      <c r="D29" s="25" t="s">
        <v>225</v>
      </c>
      <c r="E29" s="70">
        <v>3</v>
      </c>
      <c r="F29" s="71"/>
      <c r="G29" s="68"/>
      <c r="H29" s="48">
        <f t="shared" si="0"/>
        <v>0</v>
      </c>
      <c r="I29" s="68"/>
      <c r="J29" s="68"/>
      <c r="K29" s="49">
        <f t="shared" si="1"/>
        <v>0</v>
      </c>
      <c r="L29" s="50">
        <f t="shared" si="2"/>
        <v>0</v>
      </c>
      <c r="M29" s="48">
        <f t="shared" si="3"/>
        <v>0</v>
      </c>
      <c r="N29" s="48">
        <f t="shared" si="4"/>
        <v>0</v>
      </c>
      <c r="O29" s="48">
        <f t="shared" si="5"/>
        <v>0</v>
      </c>
      <c r="P29" s="49">
        <f t="shared" si="6"/>
        <v>0</v>
      </c>
    </row>
    <row r="30" spans="1:16" ht="12" thickBot="1" x14ac:dyDescent="0.25">
      <c r="A30" s="270" t="s">
        <v>230</v>
      </c>
      <c r="B30" s="271"/>
      <c r="C30" s="271"/>
      <c r="D30" s="271"/>
      <c r="E30" s="271"/>
      <c r="F30" s="271"/>
      <c r="G30" s="271"/>
      <c r="H30" s="271"/>
      <c r="I30" s="271"/>
      <c r="J30" s="271"/>
      <c r="K30" s="272"/>
      <c r="L30" s="72">
        <f>SUM(L14:L29)</f>
        <v>0</v>
      </c>
      <c r="M30" s="73">
        <f>SUM(M14:M29)</f>
        <v>0</v>
      </c>
      <c r="N30" s="73">
        <f>SUM(N14:N29)</f>
        <v>0</v>
      </c>
      <c r="O30" s="73">
        <f>SUM(O14:O29)</f>
        <v>0</v>
      </c>
      <c r="P30" s="74">
        <f>SUM(P14:P29)</f>
        <v>0</v>
      </c>
    </row>
    <row r="31" spans="1:16" x14ac:dyDescent="0.2">
      <c r="A31" s="17"/>
      <c r="B31" s="17"/>
      <c r="C31" s="17"/>
      <c r="D31" s="17"/>
      <c r="E31" s="17"/>
      <c r="F31" s="17"/>
      <c r="G31" s="17"/>
      <c r="H31" s="17"/>
      <c r="I31" s="17"/>
      <c r="J31" s="17"/>
      <c r="K31" s="17"/>
      <c r="L31" s="17"/>
      <c r="M31" s="17"/>
      <c r="N31" s="17"/>
      <c r="O31" s="17"/>
      <c r="P31" s="17"/>
    </row>
    <row r="32" spans="1:16" x14ac:dyDescent="0.2">
      <c r="A32" s="17"/>
      <c r="B32" s="17"/>
      <c r="C32" s="17"/>
      <c r="D32" s="17"/>
      <c r="E32" s="17"/>
      <c r="F32" s="17"/>
      <c r="G32" s="17"/>
      <c r="H32" s="17"/>
      <c r="I32" s="17"/>
      <c r="J32" s="17"/>
      <c r="K32" s="17"/>
      <c r="L32" s="17"/>
      <c r="M32" s="17"/>
      <c r="N32" s="17"/>
      <c r="O32" s="17"/>
      <c r="P32" s="17"/>
    </row>
    <row r="33" spans="1:16" x14ac:dyDescent="0.2">
      <c r="A33" s="1" t="s">
        <v>14</v>
      </c>
      <c r="B33" s="17"/>
      <c r="C33" s="269">
        <f>'Kops a'!C35:H35</f>
        <v>0</v>
      </c>
      <c r="D33" s="269"/>
      <c r="E33" s="269"/>
      <c r="F33" s="269"/>
      <c r="G33" s="269"/>
      <c r="H33" s="269"/>
      <c r="I33" s="17"/>
      <c r="J33" s="17"/>
      <c r="K33" s="17"/>
      <c r="L33" s="17"/>
      <c r="M33" s="17"/>
      <c r="N33" s="17"/>
      <c r="O33" s="17"/>
      <c r="P33" s="17"/>
    </row>
    <row r="34" spans="1:16" x14ac:dyDescent="0.2">
      <c r="A34" s="17"/>
      <c r="B34" s="17"/>
      <c r="C34" s="206" t="s">
        <v>15</v>
      </c>
      <c r="D34" s="206"/>
      <c r="E34" s="206"/>
      <c r="F34" s="206"/>
      <c r="G34" s="206"/>
      <c r="H34" s="206"/>
      <c r="I34" s="17"/>
      <c r="J34" s="17"/>
      <c r="K34" s="17"/>
      <c r="L34" s="17"/>
      <c r="M34" s="17"/>
      <c r="N34" s="17"/>
      <c r="O34" s="17"/>
      <c r="P34" s="17"/>
    </row>
    <row r="35" spans="1:16" x14ac:dyDescent="0.2">
      <c r="A35" s="17"/>
      <c r="B35" s="17"/>
      <c r="C35" s="17"/>
      <c r="D35" s="17"/>
      <c r="E35" s="17"/>
      <c r="F35" s="17"/>
      <c r="G35" s="17"/>
      <c r="H35" s="17"/>
      <c r="I35" s="17"/>
      <c r="J35" s="17"/>
      <c r="K35" s="17"/>
      <c r="L35" s="17"/>
      <c r="M35" s="17"/>
      <c r="N35" s="17"/>
      <c r="O35" s="17"/>
      <c r="P35" s="17"/>
    </row>
    <row r="36" spans="1:16" x14ac:dyDescent="0.2">
      <c r="A36" s="91" t="str">
        <f>'Kops a'!A38</f>
        <v>Tāme sastādīta 20__. gada __. _________</v>
      </c>
      <c r="B36" s="92"/>
      <c r="C36" s="92"/>
      <c r="D36" s="92"/>
      <c r="E36" s="17"/>
      <c r="F36" s="17"/>
      <c r="G36" s="17"/>
      <c r="H36" s="17"/>
      <c r="I36" s="17"/>
      <c r="J36" s="17"/>
      <c r="K36" s="17"/>
      <c r="L36" s="17"/>
      <c r="M36" s="17"/>
      <c r="N36" s="17"/>
      <c r="O36" s="17"/>
      <c r="P36" s="17"/>
    </row>
    <row r="37" spans="1:16" x14ac:dyDescent="0.2">
      <c r="A37" s="17"/>
      <c r="B37" s="17"/>
      <c r="C37" s="17"/>
      <c r="D37" s="17"/>
      <c r="E37" s="17"/>
      <c r="F37" s="17"/>
      <c r="G37" s="17"/>
      <c r="H37" s="17"/>
      <c r="I37" s="17"/>
      <c r="J37" s="17"/>
      <c r="K37" s="17"/>
      <c r="L37" s="17"/>
      <c r="M37" s="17"/>
      <c r="N37" s="17"/>
      <c r="O37" s="17"/>
      <c r="P37" s="17"/>
    </row>
    <row r="38" spans="1:16" x14ac:dyDescent="0.2">
      <c r="A38" s="1" t="s">
        <v>38</v>
      </c>
      <c r="B38" s="17"/>
      <c r="C38" s="269">
        <f>'Kops a'!C40:H40</f>
        <v>0</v>
      </c>
      <c r="D38" s="269"/>
      <c r="E38" s="269"/>
      <c r="F38" s="269"/>
      <c r="G38" s="269"/>
      <c r="H38" s="269"/>
      <c r="I38" s="17"/>
      <c r="J38" s="17"/>
      <c r="K38" s="17"/>
      <c r="L38" s="17"/>
      <c r="M38" s="17"/>
      <c r="N38" s="17"/>
      <c r="O38" s="17"/>
      <c r="P38" s="17"/>
    </row>
    <row r="39" spans="1:16" x14ac:dyDescent="0.2">
      <c r="A39" s="17"/>
      <c r="B39" s="17"/>
      <c r="C39" s="206" t="s">
        <v>15</v>
      </c>
      <c r="D39" s="206"/>
      <c r="E39" s="206"/>
      <c r="F39" s="206"/>
      <c r="G39" s="206"/>
      <c r="H39" s="206"/>
      <c r="I39" s="17"/>
      <c r="J39" s="17"/>
      <c r="K39" s="17"/>
      <c r="L39" s="17"/>
      <c r="M39" s="17"/>
      <c r="N39" s="17"/>
      <c r="O39" s="17"/>
      <c r="P39" s="17"/>
    </row>
    <row r="40" spans="1:16" x14ac:dyDescent="0.2">
      <c r="A40" s="17"/>
      <c r="B40" s="17"/>
      <c r="C40" s="17"/>
      <c r="D40" s="17"/>
      <c r="E40" s="17"/>
      <c r="F40" s="17"/>
      <c r="G40" s="17"/>
      <c r="H40" s="17"/>
      <c r="I40" s="17"/>
      <c r="J40" s="17"/>
      <c r="K40" s="17"/>
      <c r="L40" s="17"/>
      <c r="M40" s="17"/>
      <c r="N40" s="17"/>
      <c r="O40" s="17"/>
      <c r="P40" s="17"/>
    </row>
    <row r="41" spans="1:16" x14ac:dyDescent="0.2">
      <c r="A41" s="91" t="s">
        <v>55</v>
      </c>
      <c r="B41" s="92"/>
      <c r="C41" s="96">
        <f>'Kops a'!C43</f>
        <v>0</v>
      </c>
      <c r="D41" s="51"/>
      <c r="E41" s="17"/>
      <c r="F41" s="17"/>
      <c r="G41" s="17"/>
      <c r="H41" s="17"/>
      <c r="I41" s="17"/>
      <c r="J41" s="17"/>
      <c r="K41" s="17"/>
      <c r="L41" s="17"/>
      <c r="M41" s="17"/>
      <c r="N41" s="17"/>
      <c r="O41" s="17"/>
      <c r="P41" s="17"/>
    </row>
    <row r="42" spans="1:16" x14ac:dyDescent="0.2">
      <c r="A42" s="17"/>
      <c r="B42" s="17"/>
      <c r="C42" s="17"/>
      <c r="D42" s="17"/>
      <c r="E42" s="17"/>
      <c r="F42" s="17"/>
      <c r="G42" s="17"/>
      <c r="H42" s="17"/>
      <c r="I42" s="17"/>
      <c r="J42" s="17"/>
      <c r="K42" s="17"/>
      <c r="L42" s="17"/>
      <c r="M42" s="17"/>
      <c r="N42" s="17"/>
      <c r="O42" s="17"/>
      <c r="P42" s="17"/>
    </row>
    <row r="43" spans="1:16" x14ac:dyDescent="0.2">
      <c r="C43" s="29" t="s">
        <v>689</v>
      </c>
    </row>
    <row r="44" spans="1:16" x14ac:dyDescent="0.2">
      <c r="C44" s="29" t="s">
        <v>690</v>
      </c>
    </row>
    <row r="45" spans="1:16" x14ac:dyDescent="0.2">
      <c r="C45" s="205" t="s">
        <v>691</v>
      </c>
    </row>
  </sheetData>
  <mergeCells count="22">
    <mergeCell ref="C39:H39"/>
    <mergeCell ref="C4:I4"/>
    <mergeCell ref="F12:K12"/>
    <mergeCell ref="A9:F9"/>
    <mergeCell ref="J9:M9"/>
    <mergeCell ref="D8:L8"/>
    <mergeCell ref="A30:K30"/>
    <mergeCell ref="C33:H33"/>
    <mergeCell ref="C34:H34"/>
    <mergeCell ref="C38:H38"/>
    <mergeCell ref="N9:O9"/>
    <mergeCell ref="A12:A13"/>
    <mergeCell ref="B12:B13"/>
    <mergeCell ref="C12:C13"/>
    <mergeCell ref="D12:D13"/>
    <mergeCell ref="E12:E13"/>
    <mergeCell ref="L12:P12"/>
    <mergeCell ref="C2:I2"/>
    <mergeCell ref="C3:I3"/>
    <mergeCell ref="D5:L5"/>
    <mergeCell ref="D6:L6"/>
    <mergeCell ref="D7:L7"/>
  </mergeCells>
  <conditionalFormatting sqref="A15:B29 I15:J29 D15:G29">
    <cfRule type="cellIs" dxfId="119" priority="27" operator="equal">
      <formula>0</formula>
    </cfRule>
  </conditionalFormatting>
  <conditionalFormatting sqref="N9:O9">
    <cfRule type="cellIs" dxfId="118" priority="26" operator="equal">
      <formula>0</formula>
    </cfRule>
  </conditionalFormatting>
  <conditionalFormatting sqref="A9:F9">
    <cfRule type="containsText" dxfId="117"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116" priority="23" operator="equal">
      <formula>0</formula>
    </cfRule>
  </conditionalFormatting>
  <conditionalFormatting sqref="O10">
    <cfRule type="cellIs" dxfId="115" priority="22" operator="equal">
      <formula>"20__. gada __. _________"</formula>
    </cfRule>
  </conditionalFormatting>
  <conditionalFormatting sqref="A30:K30">
    <cfRule type="containsText" dxfId="114" priority="21" operator="containsText" text="Tiešās izmaksas kopā, t. sk. darba devēja sociālais nodoklis __.__% ">
      <formula>NOT(ISERROR(SEARCH("Tiešās izmaksas kopā, t. sk. darba devēja sociālais nodoklis __.__% ",A30)))</formula>
    </cfRule>
  </conditionalFormatting>
  <conditionalFormatting sqref="H14:H29 K14:P29 L30:P30">
    <cfRule type="cellIs" dxfId="113" priority="16" operator="equal">
      <formula>0</formula>
    </cfRule>
  </conditionalFormatting>
  <conditionalFormatting sqref="C4:I4">
    <cfRule type="cellIs" dxfId="112" priority="15" operator="equal">
      <formula>0</formula>
    </cfRule>
  </conditionalFormatting>
  <conditionalFormatting sqref="C15:C29">
    <cfRule type="cellIs" dxfId="111" priority="14" operator="equal">
      <formula>0</formula>
    </cfRule>
  </conditionalFormatting>
  <conditionalFormatting sqref="D5:L8">
    <cfRule type="cellIs" dxfId="110" priority="11" operator="equal">
      <formula>0</formula>
    </cfRule>
  </conditionalFormatting>
  <conditionalFormatting sqref="A14:B14 D14:G14">
    <cfRule type="cellIs" dxfId="109" priority="10" operator="equal">
      <formula>0</formula>
    </cfRule>
  </conditionalFormatting>
  <conditionalFormatting sqref="C14">
    <cfRule type="cellIs" dxfId="108" priority="9" operator="equal">
      <formula>0</formula>
    </cfRule>
  </conditionalFormatting>
  <conditionalFormatting sqref="I14:J14">
    <cfRule type="cellIs" dxfId="107" priority="8" operator="equal">
      <formula>0</formula>
    </cfRule>
  </conditionalFormatting>
  <conditionalFormatting sqref="P10">
    <cfRule type="cellIs" dxfId="106" priority="7" operator="equal">
      <formula>"20__. gada __. _________"</formula>
    </cfRule>
  </conditionalFormatting>
  <conditionalFormatting sqref="C38:H38">
    <cfRule type="cellIs" dxfId="105" priority="4" operator="equal">
      <formula>0</formula>
    </cfRule>
  </conditionalFormatting>
  <conditionalFormatting sqref="C33:H33">
    <cfRule type="cellIs" dxfId="104" priority="3" operator="equal">
      <formula>0</formula>
    </cfRule>
  </conditionalFormatting>
  <conditionalFormatting sqref="C38:H38 C41 C33:H33">
    <cfRule type="cellIs" dxfId="103" priority="2" operator="equal">
      <formula>0</formula>
    </cfRule>
  </conditionalFormatting>
  <conditionalFormatting sqref="D1">
    <cfRule type="cellIs" dxfId="102" priority="1" operator="equal">
      <formula>0</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6" operator="containsText" id="{A5F45D83-914D-4306-B26D-4B74C3C819FC}">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5" operator="containsText" id="{A2E03CF5-E14D-4A31-8C34-6550548A72DB}">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14</vt:i4>
      </vt:variant>
      <vt:variant>
        <vt:lpstr>Diapazoni ar nosaukumiem</vt:lpstr>
      </vt:variant>
      <vt:variant>
        <vt:i4>2</vt:i4>
      </vt:variant>
    </vt:vector>
  </HeadingPairs>
  <TitlesOfParts>
    <vt:vector size="16" baseType="lpstr">
      <vt:lpstr>Kopt a</vt:lpstr>
      <vt:lpstr>Kops a</vt:lpstr>
      <vt:lpstr>1a</vt:lpstr>
      <vt:lpstr>2a</vt:lpstr>
      <vt:lpstr>apjomi</vt:lpstr>
      <vt:lpstr>3a</vt:lpstr>
      <vt:lpstr>4a</vt:lpstr>
      <vt:lpstr>5a</vt:lpstr>
      <vt:lpstr>6a</vt:lpstr>
      <vt:lpstr>7a</vt:lpstr>
      <vt:lpstr>8a</vt:lpstr>
      <vt:lpstr>9a</vt:lpstr>
      <vt:lpstr>10a</vt:lpstr>
      <vt:lpstr>11a</vt:lpstr>
      <vt:lpstr>apjomi!__xlnm_Print_Area</vt:lpstr>
      <vt:lpstr>apjomi!Drukas_apgabals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Ūbelis</dc:creator>
  <cp:lastModifiedBy>Prezenta</cp:lastModifiedBy>
  <dcterms:created xsi:type="dcterms:W3CDTF">2019-03-11T11:42:22Z</dcterms:created>
  <dcterms:modified xsi:type="dcterms:W3CDTF">2019-08-16T10:16:56Z</dcterms:modified>
</cp:coreProperties>
</file>