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66_Grizupes_93\"/>
    </mc:Choice>
  </mc:AlternateContent>
  <xr:revisionPtr revIDLastSave="0" documentId="13_ncr:1_{47697952-AD89-4EFB-9B69-3A8724CF8B1E}" xr6:coauthVersionLast="45" xr6:coauthVersionMax="45" xr10:uidLastSave="{00000000-0000-0000-0000-000000000000}"/>
  <bookViews>
    <workbookView xWindow="2775" yWindow="195" windowWidth="17700" windowHeight="15345" tabRatio="846" xr2:uid="{00000000-000D-0000-FFFF-FFFF00000000}"/>
  </bookViews>
  <sheets>
    <sheet name="Kopt a" sheetId="1" r:id="rId1"/>
    <sheet name="Kops a" sheetId="2" r:id="rId2"/>
    <sheet name="1a" sheetId="3" r:id="rId3"/>
    <sheet name="ailes" sheetId="15" state="hidden" r:id="rId4"/>
    <sheet name="2a" sheetId="4" r:id="rId5"/>
    <sheet name="3a" sheetId="5" r:id="rId6"/>
    <sheet name="4a" sheetId="6" r:id="rId7"/>
    <sheet name="5a" sheetId="7" r:id="rId8"/>
    <sheet name="6a" sheetId="8" r:id="rId9"/>
    <sheet name="7a" sheetId="9" r:id="rId10"/>
    <sheet name="8a" sheetId="10" r:id="rId11"/>
    <sheet name="9a" sheetId="11" r:id="rId12"/>
    <sheet name="10a" sheetId="12" r:id="rId13"/>
    <sheet name="11a" sheetId="13" r:id="rId14"/>
    <sheet name="12a" sheetId="14" r:id="rId15"/>
  </sheets>
  <definedNames>
    <definedName name="_xlnm.Print_Area" localSheetId="3">ailes!$A$1:$V$77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2" l="1"/>
  <c r="C36" i="2"/>
  <c r="C41" i="2" s="1"/>
  <c r="A73" i="3" l="1"/>
  <c r="A72" i="3"/>
  <c r="A71" i="3"/>
  <c r="A70" i="3"/>
  <c r="A69" i="3"/>
  <c r="A68" i="3"/>
  <c r="A67" i="3"/>
  <c r="E97" i="3"/>
  <c r="A97" i="3"/>
  <c r="E96" i="3"/>
  <c r="E95" i="3"/>
  <c r="A95" i="3"/>
  <c r="E93" i="3"/>
  <c r="A93" i="3"/>
  <c r="E92" i="3"/>
  <c r="E91" i="3"/>
  <c r="A91" i="3"/>
  <c r="E89" i="3"/>
  <c r="A89" i="3"/>
  <c r="E88" i="3"/>
  <c r="E87" i="3"/>
  <c r="A87" i="3"/>
  <c r="E108" i="3"/>
  <c r="E126" i="3"/>
  <c r="E129" i="3"/>
  <c r="A129" i="3"/>
  <c r="E128" i="3"/>
  <c r="A128" i="3"/>
  <c r="E127" i="3"/>
  <c r="A127" i="3"/>
  <c r="E125" i="3"/>
  <c r="A125" i="3"/>
  <c r="E120" i="3"/>
  <c r="E123" i="3"/>
  <c r="A123" i="3"/>
  <c r="E122" i="3"/>
  <c r="A122" i="3"/>
  <c r="E121" i="3"/>
  <c r="A121" i="3"/>
  <c r="E119" i="3"/>
  <c r="A119" i="3"/>
  <c r="A112" i="3"/>
  <c r="A111" i="3"/>
  <c r="A110" i="3"/>
  <c r="A108" i="3"/>
  <c r="A107" i="3"/>
  <c r="A105" i="3"/>
  <c r="F23" i="15" l="1"/>
  <c r="G26" i="15"/>
  <c r="F24" i="15"/>
  <c r="F21" i="15"/>
  <c r="F20" i="15"/>
  <c r="H41" i="15"/>
  <c r="F25" i="15" l="1"/>
  <c r="G24" i="15"/>
  <c r="G23" i="15"/>
  <c r="F22" i="15"/>
  <c r="G22" i="15" s="1"/>
  <c r="G21" i="15"/>
  <c r="G20" i="15"/>
  <c r="F19" i="15"/>
  <c r="G19" i="15" s="1"/>
  <c r="G25" i="15"/>
  <c r="G27" i="15"/>
  <c r="G28" i="15"/>
  <c r="G42" i="15" l="1"/>
  <c r="G41" i="15"/>
  <c r="E85" i="3" s="1"/>
  <c r="E130" i="3"/>
  <c r="E18" i="3"/>
  <c r="E133" i="3"/>
  <c r="E134" i="3" s="1"/>
  <c r="E135" i="3" s="1"/>
  <c r="K19" i="15"/>
  <c r="T19" i="15" s="1"/>
  <c r="K55" i="15"/>
  <c r="O55" i="15" s="1"/>
  <c r="I55" i="15"/>
  <c r="R55" i="15" s="1"/>
  <c r="E80" i="3"/>
  <c r="E76" i="3"/>
  <c r="E77" i="3"/>
  <c r="E75" i="3"/>
  <c r="F41" i="15"/>
  <c r="F77" i="15"/>
  <c r="E34" i="3"/>
  <c r="E35" i="3"/>
  <c r="E36" i="3"/>
  <c r="E37" i="3"/>
  <c r="E38" i="3"/>
  <c r="E39" i="3"/>
  <c r="E40" i="3"/>
  <c r="E33" i="3"/>
  <c r="H77" i="15"/>
  <c r="G77" i="15"/>
  <c r="C20" i="15"/>
  <c r="L20" i="15" s="1"/>
  <c r="V20" i="15" s="1"/>
  <c r="L76" i="15"/>
  <c r="V76" i="15" s="1"/>
  <c r="K76" i="15"/>
  <c r="O76" i="15" s="1"/>
  <c r="J76" i="15"/>
  <c r="N76" i="15" s="1"/>
  <c r="I76" i="15"/>
  <c r="M76" i="15" s="1"/>
  <c r="L75" i="15"/>
  <c r="Q75" i="15" s="1"/>
  <c r="K75" i="15"/>
  <c r="T75" i="15" s="1"/>
  <c r="J75" i="15"/>
  <c r="N75" i="15" s="1"/>
  <c r="I75" i="15"/>
  <c r="M75" i="15" s="1"/>
  <c r="L74" i="15"/>
  <c r="Q74" i="15" s="1"/>
  <c r="K74" i="15"/>
  <c r="T74" i="15" s="1"/>
  <c r="J74" i="15"/>
  <c r="S74" i="15" s="1"/>
  <c r="I74" i="15"/>
  <c r="M74" i="15" s="1"/>
  <c r="L73" i="15"/>
  <c r="V73" i="15" s="1"/>
  <c r="K73" i="15"/>
  <c r="T73" i="15" s="1"/>
  <c r="J73" i="15"/>
  <c r="S73" i="15" s="1"/>
  <c r="I73" i="15"/>
  <c r="R73" i="15" s="1"/>
  <c r="L72" i="15"/>
  <c r="Q72" i="15" s="1"/>
  <c r="K72" i="15"/>
  <c r="T72" i="15" s="1"/>
  <c r="J72" i="15"/>
  <c r="S72" i="15" s="1"/>
  <c r="I72" i="15"/>
  <c r="R72" i="15" s="1"/>
  <c r="L71" i="15"/>
  <c r="Q71" i="15" s="1"/>
  <c r="K71" i="15"/>
  <c r="T71" i="15" s="1"/>
  <c r="J71" i="15"/>
  <c r="N71" i="15" s="1"/>
  <c r="I71" i="15"/>
  <c r="R71" i="15" s="1"/>
  <c r="L70" i="15"/>
  <c r="Q70" i="15" s="1"/>
  <c r="K70" i="15"/>
  <c r="O70" i="15" s="1"/>
  <c r="J70" i="15"/>
  <c r="S70" i="15" s="1"/>
  <c r="I70" i="15"/>
  <c r="M70" i="15" s="1"/>
  <c r="L69" i="15"/>
  <c r="V69" i="15" s="1"/>
  <c r="K69" i="15"/>
  <c r="O69" i="15" s="1"/>
  <c r="J69" i="15"/>
  <c r="N69" i="15" s="1"/>
  <c r="I69" i="15"/>
  <c r="M69" i="15" s="1"/>
  <c r="L68" i="15"/>
  <c r="V68" i="15" s="1"/>
  <c r="K68" i="15"/>
  <c r="O68" i="15" s="1"/>
  <c r="J68" i="15"/>
  <c r="N68" i="15" s="1"/>
  <c r="I68" i="15"/>
  <c r="M68" i="15" s="1"/>
  <c r="L67" i="15"/>
  <c r="V67" i="15" s="1"/>
  <c r="K67" i="15"/>
  <c r="T67" i="15" s="1"/>
  <c r="J67" i="15"/>
  <c r="N67" i="15" s="1"/>
  <c r="I67" i="15"/>
  <c r="M67" i="15" s="1"/>
  <c r="L66" i="15"/>
  <c r="V66" i="15" s="1"/>
  <c r="K66" i="15"/>
  <c r="T66" i="15" s="1"/>
  <c r="J66" i="15"/>
  <c r="S66" i="15" s="1"/>
  <c r="I66" i="15"/>
  <c r="M66" i="15" s="1"/>
  <c r="L65" i="15"/>
  <c r="V65" i="15" s="1"/>
  <c r="K65" i="15"/>
  <c r="T65" i="15" s="1"/>
  <c r="J65" i="15"/>
  <c r="S65" i="15" s="1"/>
  <c r="I65" i="15"/>
  <c r="M65" i="15" s="1"/>
  <c r="L64" i="15"/>
  <c r="Q64" i="15" s="1"/>
  <c r="K64" i="15"/>
  <c r="O64" i="15" s="1"/>
  <c r="J64" i="15"/>
  <c r="N64" i="15" s="1"/>
  <c r="I64" i="15"/>
  <c r="R64" i="15" s="1"/>
  <c r="L63" i="15"/>
  <c r="Q63" i="15" s="1"/>
  <c r="K63" i="15"/>
  <c r="O63" i="15" s="1"/>
  <c r="J63" i="15"/>
  <c r="S63" i="15" s="1"/>
  <c r="I63" i="15"/>
  <c r="R63" i="15" s="1"/>
  <c r="L62" i="15"/>
  <c r="Q62" i="15" s="1"/>
  <c r="K62" i="15"/>
  <c r="O62" i="15" s="1"/>
  <c r="J62" i="15"/>
  <c r="N62" i="15" s="1"/>
  <c r="I62" i="15"/>
  <c r="M62" i="15" s="1"/>
  <c r="L61" i="15"/>
  <c r="V61" i="15" s="1"/>
  <c r="K61" i="15"/>
  <c r="O61" i="15" s="1"/>
  <c r="J61" i="15"/>
  <c r="N61" i="15" s="1"/>
  <c r="I61" i="15"/>
  <c r="M61" i="15" s="1"/>
  <c r="L60" i="15"/>
  <c r="V60" i="15" s="1"/>
  <c r="K60" i="15"/>
  <c r="O60" i="15" s="1"/>
  <c r="J60" i="15"/>
  <c r="N60" i="15" s="1"/>
  <c r="I60" i="15"/>
  <c r="M60" i="15" s="1"/>
  <c r="L59" i="15"/>
  <c r="Q59" i="15" s="1"/>
  <c r="K59" i="15"/>
  <c r="T59" i="15" s="1"/>
  <c r="J59" i="15"/>
  <c r="N59" i="15" s="1"/>
  <c r="I59" i="15"/>
  <c r="M59" i="15" s="1"/>
  <c r="L58" i="15"/>
  <c r="Q58" i="15" s="1"/>
  <c r="K58" i="15"/>
  <c r="T58" i="15" s="1"/>
  <c r="J58" i="15"/>
  <c r="S58" i="15" s="1"/>
  <c r="I58" i="15"/>
  <c r="M58" i="15" s="1"/>
  <c r="L57" i="15"/>
  <c r="V57" i="15" s="1"/>
  <c r="K57" i="15"/>
  <c r="T57" i="15" s="1"/>
  <c r="J57" i="15"/>
  <c r="S57" i="15" s="1"/>
  <c r="I57" i="15"/>
  <c r="R57" i="15" s="1"/>
  <c r="L56" i="15"/>
  <c r="Q56" i="15" s="1"/>
  <c r="K56" i="15"/>
  <c r="T56" i="15" s="1"/>
  <c r="J56" i="15"/>
  <c r="S56" i="15" s="1"/>
  <c r="I56" i="15"/>
  <c r="R56" i="15" s="1"/>
  <c r="L55" i="15"/>
  <c r="Q55" i="15" s="1"/>
  <c r="J55" i="15"/>
  <c r="N55" i="15" s="1"/>
  <c r="U46" i="15"/>
  <c r="U53" i="15" s="1"/>
  <c r="P46" i="15"/>
  <c r="P53" i="15" s="1"/>
  <c r="L40" i="15"/>
  <c r="Q40" i="15" s="1"/>
  <c r="K40" i="15"/>
  <c r="O40" i="15" s="1"/>
  <c r="P40" i="15" s="1"/>
  <c r="J40" i="15"/>
  <c r="I40" i="15"/>
  <c r="M40" i="15" s="1"/>
  <c r="L39" i="15"/>
  <c r="Q39" i="15" s="1"/>
  <c r="K39" i="15"/>
  <c r="O39" i="15" s="1"/>
  <c r="P39" i="15" s="1"/>
  <c r="J39" i="15"/>
  <c r="N39" i="15" s="1"/>
  <c r="I39" i="15"/>
  <c r="M39" i="15" s="1"/>
  <c r="L38" i="15"/>
  <c r="V38" i="15" s="1"/>
  <c r="K38" i="15"/>
  <c r="O38" i="15" s="1"/>
  <c r="P38" i="15" s="1"/>
  <c r="J38" i="15"/>
  <c r="I38" i="15"/>
  <c r="M38" i="15" s="1"/>
  <c r="L37" i="15"/>
  <c r="K37" i="15"/>
  <c r="T37" i="15" s="1"/>
  <c r="U37" i="15" s="1"/>
  <c r="J37" i="15"/>
  <c r="I37" i="15"/>
  <c r="L36" i="15"/>
  <c r="V36" i="15" s="1"/>
  <c r="K36" i="15"/>
  <c r="O36" i="15" s="1"/>
  <c r="P36" i="15" s="1"/>
  <c r="J36" i="15"/>
  <c r="S36" i="15" s="1"/>
  <c r="I36" i="15"/>
  <c r="R36" i="15" s="1"/>
  <c r="L35" i="15"/>
  <c r="Q35" i="15" s="1"/>
  <c r="K35" i="15"/>
  <c r="O35" i="15" s="1"/>
  <c r="P35" i="15" s="1"/>
  <c r="J35" i="15"/>
  <c r="S35" i="15" s="1"/>
  <c r="I35" i="15"/>
  <c r="R35" i="15" s="1"/>
  <c r="L34" i="15"/>
  <c r="Q34" i="15" s="1"/>
  <c r="K34" i="15"/>
  <c r="O34" i="15" s="1"/>
  <c r="P34" i="15" s="1"/>
  <c r="J34" i="15"/>
  <c r="I34" i="15"/>
  <c r="M34" i="15" s="1"/>
  <c r="L33" i="15"/>
  <c r="V33" i="15" s="1"/>
  <c r="K33" i="15"/>
  <c r="T33" i="15" s="1"/>
  <c r="U33" i="15" s="1"/>
  <c r="J33" i="15"/>
  <c r="N33" i="15" s="1"/>
  <c r="I33" i="15"/>
  <c r="M33" i="15" s="1"/>
  <c r="L32" i="15"/>
  <c r="V32" i="15" s="1"/>
  <c r="K32" i="15"/>
  <c r="O32" i="15" s="1"/>
  <c r="P32" i="15" s="1"/>
  <c r="J32" i="15"/>
  <c r="S32" i="15" s="1"/>
  <c r="I32" i="15"/>
  <c r="R32" i="15" s="1"/>
  <c r="L31" i="15"/>
  <c r="Q31" i="15" s="1"/>
  <c r="K31" i="15"/>
  <c r="O31" i="15" s="1"/>
  <c r="P31" i="15" s="1"/>
  <c r="J31" i="15"/>
  <c r="S31" i="15" s="1"/>
  <c r="I31" i="15"/>
  <c r="R31" i="15" s="1"/>
  <c r="L30" i="15"/>
  <c r="Q30" i="15" s="1"/>
  <c r="K30" i="15"/>
  <c r="O30" i="15" s="1"/>
  <c r="P30" i="15" s="1"/>
  <c r="J30" i="15"/>
  <c r="I30" i="15"/>
  <c r="M30" i="15" s="1"/>
  <c r="L29" i="15"/>
  <c r="V29" i="15" s="1"/>
  <c r="K29" i="15"/>
  <c r="J29" i="15"/>
  <c r="I29" i="15"/>
  <c r="L28" i="15"/>
  <c r="V28" i="15" s="1"/>
  <c r="K28" i="15"/>
  <c r="J28" i="15"/>
  <c r="I28" i="15"/>
  <c r="L27" i="15"/>
  <c r="V27" i="15" s="1"/>
  <c r="K27" i="15"/>
  <c r="T27" i="15" s="1"/>
  <c r="J27" i="15"/>
  <c r="N27" i="15" s="1"/>
  <c r="I27" i="15"/>
  <c r="M27" i="15" s="1"/>
  <c r="L26" i="15"/>
  <c r="K26" i="15"/>
  <c r="T26" i="15" s="1"/>
  <c r="U26" i="15" s="1"/>
  <c r="J26" i="15"/>
  <c r="S26" i="15" s="1"/>
  <c r="I26" i="15"/>
  <c r="J25" i="15"/>
  <c r="S25" i="15" s="1"/>
  <c r="J24" i="15"/>
  <c r="S24" i="15" s="1"/>
  <c r="J23" i="15"/>
  <c r="S23" i="15" s="1"/>
  <c r="J22" i="15"/>
  <c r="J21" i="15"/>
  <c r="J20" i="15"/>
  <c r="N20" i="15" s="1"/>
  <c r="L19" i="15"/>
  <c r="J19" i="15"/>
  <c r="I19" i="15"/>
  <c r="M55" i="15" l="1"/>
  <c r="P55" i="15"/>
  <c r="E41" i="3"/>
  <c r="O28" i="15"/>
  <c r="M28" i="15"/>
  <c r="C21" i="15"/>
  <c r="N22" i="15"/>
  <c r="M26" i="15"/>
  <c r="Q26" i="15"/>
  <c r="M29" i="15"/>
  <c r="M37" i="15"/>
  <c r="N29" i="15"/>
  <c r="N37" i="15"/>
  <c r="O29" i="15"/>
  <c r="P29" i="15" s="1"/>
  <c r="Q37" i="15"/>
  <c r="E117" i="3"/>
  <c r="N21" i="15"/>
  <c r="N28" i="15"/>
  <c r="N30" i="15"/>
  <c r="N34" i="15"/>
  <c r="N38" i="15"/>
  <c r="N40" i="15"/>
  <c r="N19" i="15"/>
  <c r="M19" i="15"/>
  <c r="Q19" i="15"/>
  <c r="I20" i="15"/>
  <c r="M20" i="15" s="1"/>
  <c r="K20" i="15"/>
  <c r="O20" i="15" s="1"/>
  <c r="P20" i="15" s="1"/>
  <c r="Q67" i="15"/>
  <c r="U67" i="15"/>
  <c r="M32" i="15"/>
  <c r="M73" i="15"/>
  <c r="T64" i="15"/>
  <c r="U64" i="15" s="1"/>
  <c r="U72" i="15"/>
  <c r="N25" i="15"/>
  <c r="N57" i="15"/>
  <c r="U71" i="15"/>
  <c r="U56" i="15"/>
  <c r="U59" i="15"/>
  <c r="U74" i="15"/>
  <c r="Q65" i="15"/>
  <c r="S71" i="15"/>
  <c r="U58" i="15"/>
  <c r="N65" i="15"/>
  <c r="O72" i="15"/>
  <c r="P72" i="15" s="1"/>
  <c r="V74" i="15"/>
  <c r="N66" i="15"/>
  <c r="R76" i="15"/>
  <c r="V72" i="15"/>
  <c r="M63" i="15"/>
  <c r="V56" i="15"/>
  <c r="R62" i="15"/>
  <c r="R70" i="15"/>
  <c r="V55" i="15"/>
  <c r="Q69" i="15"/>
  <c r="V58" i="15"/>
  <c r="S55" i="15"/>
  <c r="O56" i="15"/>
  <c r="P56" i="15" s="1"/>
  <c r="O67" i="15"/>
  <c r="P67" i="15" s="1"/>
  <c r="N72" i="15"/>
  <c r="O74" i="15"/>
  <c r="P74" i="15" s="1"/>
  <c r="V75" i="15"/>
  <c r="N73" i="15"/>
  <c r="S64" i="15"/>
  <c r="O65" i="15"/>
  <c r="P65" i="15" s="1"/>
  <c r="O66" i="15"/>
  <c r="P66" i="15" s="1"/>
  <c r="V71" i="15"/>
  <c r="V59" i="15"/>
  <c r="N56" i="15"/>
  <c r="M57" i="15"/>
  <c r="Q61" i="15"/>
  <c r="T68" i="15"/>
  <c r="U68" i="15" s="1"/>
  <c r="N74" i="15"/>
  <c r="T76" i="15"/>
  <c r="U76" i="15" s="1"/>
  <c r="P61" i="15"/>
  <c r="V64" i="15"/>
  <c r="P69" i="15"/>
  <c r="S29" i="15"/>
  <c r="S34" i="15"/>
  <c r="P68" i="15"/>
  <c r="N36" i="15"/>
  <c r="Q66" i="15"/>
  <c r="N70" i="15"/>
  <c r="M71" i="15"/>
  <c r="O73" i="15"/>
  <c r="P73" i="15" s="1"/>
  <c r="R74" i="15"/>
  <c r="O57" i="15"/>
  <c r="P57" i="15" s="1"/>
  <c r="O58" i="15"/>
  <c r="P58" i="15" s="1"/>
  <c r="N24" i="15"/>
  <c r="N58" i="15"/>
  <c r="N63" i="15"/>
  <c r="T62" i="15"/>
  <c r="U62" i="15" s="1"/>
  <c r="M64" i="15"/>
  <c r="R66" i="15"/>
  <c r="O59" i="15"/>
  <c r="P59" i="15" s="1"/>
  <c r="R60" i="15"/>
  <c r="S67" i="15"/>
  <c r="T70" i="15"/>
  <c r="U70" i="15" s="1"/>
  <c r="O71" i="15"/>
  <c r="P71" i="15" s="1"/>
  <c r="P76" i="15"/>
  <c r="P60" i="15"/>
  <c r="N23" i="15"/>
  <c r="Q33" i="15"/>
  <c r="Q57" i="15"/>
  <c r="S61" i="15"/>
  <c r="R68" i="15"/>
  <c r="S69" i="15"/>
  <c r="Q73" i="15"/>
  <c r="M56" i="15"/>
  <c r="V63" i="15"/>
  <c r="M72" i="15"/>
  <c r="O75" i="15"/>
  <c r="P75" i="15" s="1"/>
  <c r="P62" i="15"/>
  <c r="P63" i="15"/>
  <c r="P70" i="15"/>
  <c r="S75" i="15"/>
  <c r="V19" i="15"/>
  <c r="O19" i="15"/>
  <c r="P19" i="15" s="1"/>
  <c r="O26" i="15"/>
  <c r="P26" i="15" s="1"/>
  <c r="V37" i="15"/>
  <c r="S21" i="15"/>
  <c r="N26" i="15"/>
  <c r="O27" i="15"/>
  <c r="N31" i="15"/>
  <c r="Q32" i="15"/>
  <c r="M35" i="15"/>
  <c r="R40" i="15"/>
  <c r="R28" i="15"/>
  <c r="N35" i="15"/>
  <c r="N32" i="15"/>
  <c r="Q27" i="15"/>
  <c r="T36" i="15"/>
  <c r="U36" i="15" s="1"/>
  <c r="S39" i="15"/>
  <c r="V35" i="15"/>
  <c r="T32" i="15"/>
  <c r="U32" i="15" s="1"/>
  <c r="V26" i="15"/>
  <c r="M31" i="15"/>
  <c r="T40" i="15"/>
  <c r="U40" i="15" s="1"/>
  <c r="R30" i="15"/>
  <c r="T30" i="15"/>
  <c r="U30" i="15" s="1"/>
  <c r="O37" i="15"/>
  <c r="P37" i="15" s="1"/>
  <c r="R38" i="15"/>
  <c r="M36" i="15"/>
  <c r="O33" i="15"/>
  <c r="P33" i="15" s="1"/>
  <c r="Q36" i="15"/>
  <c r="V31" i="15"/>
  <c r="U75" i="15"/>
  <c r="U73" i="15"/>
  <c r="U65" i="15"/>
  <c r="U57" i="15"/>
  <c r="U66" i="15"/>
  <c r="U19" i="15"/>
  <c r="Q29" i="15"/>
  <c r="Q20" i="15"/>
  <c r="S22" i="15"/>
  <c r="Q28" i="15"/>
  <c r="R29" i="15"/>
  <c r="S30" i="15"/>
  <c r="T31" i="15"/>
  <c r="U31" i="15" s="1"/>
  <c r="R34" i="15"/>
  <c r="T35" i="15"/>
  <c r="U35" i="15" s="1"/>
  <c r="Q38" i="15"/>
  <c r="R39" i="15"/>
  <c r="S40" i="15"/>
  <c r="T55" i="15"/>
  <c r="Q60" i="15"/>
  <c r="R61" i="15"/>
  <c r="S62" i="15"/>
  <c r="T63" i="15"/>
  <c r="U63" i="15" s="1"/>
  <c r="Q68" i="15"/>
  <c r="R69" i="15"/>
  <c r="Q76" i="15"/>
  <c r="T34" i="15"/>
  <c r="U34" i="15" s="1"/>
  <c r="S38" i="15"/>
  <c r="T39" i="15"/>
  <c r="U39" i="15" s="1"/>
  <c r="R59" i="15"/>
  <c r="S60" i="15"/>
  <c r="T61" i="15"/>
  <c r="U61" i="15" s="1"/>
  <c r="R67" i="15"/>
  <c r="S68" i="15"/>
  <c r="T69" i="15"/>
  <c r="U69" i="15" s="1"/>
  <c r="R75" i="15"/>
  <c r="S76" i="15"/>
  <c r="R19" i="15"/>
  <c r="S20" i="15"/>
  <c r="T29" i="15"/>
  <c r="U29" i="15" s="1"/>
  <c r="S37" i="15"/>
  <c r="S59" i="15"/>
  <c r="T60" i="15"/>
  <c r="U60" i="15" s="1"/>
  <c r="V62" i="15"/>
  <c r="P64" i="15"/>
  <c r="V70" i="15"/>
  <c r="R27" i="15"/>
  <c r="T28" i="15"/>
  <c r="S33" i="15"/>
  <c r="R58" i="15"/>
  <c r="V34" i="15"/>
  <c r="V39" i="15"/>
  <c r="R65" i="15"/>
  <c r="S28" i="15"/>
  <c r="R33" i="15"/>
  <c r="R37" i="15"/>
  <c r="S19" i="15"/>
  <c r="R26" i="15"/>
  <c r="S27" i="15"/>
  <c r="V30" i="15"/>
  <c r="T38" i="15"/>
  <c r="U38" i="15" s="1"/>
  <c r="V40" i="15"/>
  <c r="T20" i="15" l="1"/>
  <c r="U20" i="15" s="1"/>
  <c r="R20" i="15"/>
  <c r="C22" i="15"/>
  <c r="I21" i="15"/>
  <c r="L21" i="15"/>
  <c r="K21" i="15"/>
  <c r="N41" i="15"/>
  <c r="M77" i="15"/>
  <c r="N77" i="15"/>
  <c r="Q77" i="15"/>
  <c r="O77" i="15"/>
  <c r="S77" i="15"/>
  <c r="V77" i="15"/>
  <c r="R77" i="15"/>
  <c r="S41" i="15"/>
  <c r="T77" i="15"/>
  <c r="U55" i="15"/>
  <c r="U77" i="15" s="1"/>
  <c r="P77" i="15"/>
  <c r="E66" i="3" l="1"/>
  <c r="S48" i="15"/>
  <c r="E65" i="3"/>
  <c r="E19" i="3"/>
  <c r="N48" i="15"/>
  <c r="T21" i="15"/>
  <c r="U21" i="15" s="1"/>
  <c r="O21" i="15"/>
  <c r="P21" i="15" s="1"/>
  <c r="V21" i="15"/>
  <c r="Q21" i="15"/>
  <c r="M21" i="15"/>
  <c r="R21" i="15"/>
  <c r="K22" i="15"/>
  <c r="L22" i="15"/>
  <c r="I22" i="15"/>
  <c r="C23" i="15"/>
  <c r="E131" i="3" l="1"/>
  <c r="E116" i="3"/>
  <c r="E115" i="3"/>
  <c r="Q22" i="15"/>
  <c r="V22" i="15"/>
  <c r="I23" i="15"/>
  <c r="K23" i="15"/>
  <c r="L23" i="15"/>
  <c r="C24" i="15"/>
  <c r="I14" i="15" s="1"/>
  <c r="R22" i="15"/>
  <c r="M22" i="15"/>
  <c r="O22" i="15"/>
  <c r="P22" i="15" s="1"/>
  <c r="T22" i="15"/>
  <c r="U22" i="15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C25" i="15" l="1"/>
  <c r="L24" i="15"/>
  <c r="I24" i="15"/>
  <c r="K24" i="15"/>
  <c r="V23" i="15"/>
  <c r="Q23" i="15"/>
  <c r="O23" i="15"/>
  <c r="P23" i="15" s="1"/>
  <c r="T23" i="15"/>
  <c r="U23" i="15" s="1"/>
  <c r="R23" i="15"/>
  <c r="M23" i="15"/>
  <c r="C19" i="1"/>
  <c r="K25" i="15" l="1"/>
  <c r="I25" i="15"/>
  <c r="L25" i="15"/>
  <c r="O24" i="15"/>
  <c r="P24" i="15" s="1"/>
  <c r="T24" i="15"/>
  <c r="U24" i="15" s="1"/>
  <c r="M24" i="15"/>
  <c r="R24" i="15"/>
  <c r="Q24" i="15"/>
  <c r="V24" i="15"/>
  <c r="C58" i="5"/>
  <c r="C55" i="5"/>
  <c r="C50" i="5"/>
  <c r="C29" i="6"/>
  <c r="C26" i="6"/>
  <c r="C21" i="6"/>
  <c r="C45" i="7"/>
  <c r="C42" i="7"/>
  <c r="C37" i="7"/>
  <c r="C82" i="8"/>
  <c r="C79" i="8"/>
  <c r="C74" i="8"/>
  <c r="C282" i="9"/>
  <c r="C279" i="9"/>
  <c r="C274" i="9"/>
  <c r="C68" i="10"/>
  <c r="C65" i="10"/>
  <c r="C60" i="10"/>
  <c r="C43" i="11"/>
  <c r="C40" i="11"/>
  <c r="C35" i="11"/>
  <c r="C36" i="12"/>
  <c r="C33" i="12"/>
  <c r="C28" i="12"/>
  <c r="C50" i="13"/>
  <c r="C47" i="13"/>
  <c r="C42" i="13"/>
  <c r="C56" i="14"/>
  <c r="C53" i="14"/>
  <c r="C48" i="14"/>
  <c r="C89" i="4"/>
  <c r="C86" i="4"/>
  <c r="C81" i="4"/>
  <c r="C163" i="3"/>
  <c r="C160" i="3"/>
  <c r="C155" i="3"/>
  <c r="A39" i="2"/>
  <c r="A53" i="5" s="1"/>
  <c r="P10" i="5" s="1"/>
  <c r="Q25" i="15" l="1"/>
  <c r="Q41" i="15" s="1"/>
  <c r="Q48" i="15" s="1"/>
  <c r="V25" i="15"/>
  <c r="V41" i="15" s="1"/>
  <c r="V48" i="15" s="1"/>
  <c r="R25" i="15"/>
  <c r="R41" i="15" s="1"/>
  <c r="M25" i="15"/>
  <c r="M41" i="15" s="1"/>
  <c r="M48" i="15" s="1"/>
  <c r="E64" i="3" s="1"/>
  <c r="T25" i="15"/>
  <c r="U25" i="15" s="1"/>
  <c r="U41" i="15" s="1"/>
  <c r="O25" i="15"/>
  <c r="P25" i="15" s="1"/>
  <c r="P41" i="15" s="1"/>
  <c r="P48" i="15" s="1"/>
  <c r="E104" i="3" s="1"/>
  <c r="A158" i="3"/>
  <c r="P10" i="3" s="1"/>
  <c r="A51" i="14"/>
  <c r="P10" i="14" s="1"/>
  <c r="A31" i="12"/>
  <c r="P10" i="12" s="1"/>
  <c r="A63" i="10"/>
  <c r="P10" i="10" s="1"/>
  <c r="A77" i="8"/>
  <c r="P10" i="8" s="1"/>
  <c r="A24" i="6"/>
  <c r="P10" i="6" s="1"/>
  <c r="A84" i="4"/>
  <c r="P10" i="4" s="1"/>
  <c r="A45" i="13"/>
  <c r="P10" i="13" s="1"/>
  <c r="A38" i="11"/>
  <c r="P10" i="11" s="1"/>
  <c r="A277" i="9"/>
  <c r="P10" i="9" s="1"/>
  <c r="A40" i="7"/>
  <c r="P10" i="7" s="1"/>
  <c r="C24" i="2"/>
  <c r="D9" i="2"/>
  <c r="D8" i="2"/>
  <c r="D7" i="2"/>
  <c r="D6" i="2"/>
  <c r="E110" i="3" l="1"/>
  <c r="E106" i="3"/>
  <c r="E111" i="3"/>
  <c r="E105" i="3"/>
  <c r="E109" i="3"/>
  <c r="E112" i="3"/>
  <c r="E107" i="3"/>
  <c r="R48" i="15"/>
  <c r="E84" i="3" s="1"/>
  <c r="E74" i="3"/>
  <c r="U48" i="15"/>
  <c r="E67" i="3" s="1"/>
  <c r="O41" i="15"/>
  <c r="O48" i="15" s="1"/>
  <c r="E113" i="3" s="1"/>
  <c r="E114" i="3" s="1"/>
  <c r="T41" i="15"/>
  <c r="T48" i="15" s="1"/>
  <c r="D7" i="14"/>
  <c r="D7" i="13"/>
  <c r="D7" i="12"/>
  <c r="D7" i="11"/>
  <c r="D7" i="10"/>
  <c r="D7" i="9"/>
  <c r="D7" i="8"/>
  <c r="D7" i="7"/>
  <c r="D7" i="6"/>
  <c r="D7" i="5"/>
  <c r="D7" i="4"/>
  <c r="D8" i="14"/>
  <c r="D8" i="13"/>
  <c r="D8" i="12"/>
  <c r="D8" i="11"/>
  <c r="D8" i="10"/>
  <c r="D8" i="9"/>
  <c r="D8" i="8"/>
  <c r="D8" i="7"/>
  <c r="D8" i="6"/>
  <c r="D8" i="5"/>
  <c r="D8" i="4"/>
  <c r="D5" i="14"/>
  <c r="D5" i="13"/>
  <c r="D5" i="12"/>
  <c r="D5" i="11"/>
  <c r="D5" i="10"/>
  <c r="D5" i="9"/>
  <c r="D5" i="8"/>
  <c r="D5" i="7"/>
  <c r="D5" i="6"/>
  <c r="D5" i="5"/>
  <c r="D5" i="4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42" i="8"/>
  <c r="H44" i="8"/>
  <c r="H48" i="8"/>
  <c r="H50" i="8"/>
  <c r="H52" i="8"/>
  <c r="H54" i="8"/>
  <c r="H56" i="8"/>
  <c r="H58" i="8"/>
  <c r="H60" i="8"/>
  <c r="H62" i="8"/>
  <c r="H64" i="8"/>
  <c r="H66" i="8"/>
  <c r="H68" i="8"/>
  <c r="H70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56" i="9"/>
  <c r="H58" i="9"/>
  <c r="H60" i="9"/>
  <c r="H62" i="9"/>
  <c r="H64" i="9"/>
  <c r="H66" i="9"/>
  <c r="H68" i="9"/>
  <c r="H70" i="9"/>
  <c r="H74" i="9"/>
  <c r="H76" i="9"/>
  <c r="H78" i="9"/>
  <c r="H80" i="9"/>
  <c r="H82" i="9"/>
  <c r="H84" i="9"/>
  <c r="H86" i="9"/>
  <c r="H88" i="9"/>
  <c r="H90" i="9"/>
  <c r="H92" i="9"/>
  <c r="H94" i="9"/>
  <c r="H96" i="9"/>
  <c r="H98" i="9"/>
  <c r="H100" i="9"/>
  <c r="H102" i="9"/>
  <c r="H104" i="9"/>
  <c r="H106" i="9"/>
  <c r="H110" i="9"/>
  <c r="H112" i="9"/>
  <c r="H114" i="9"/>
  <c r="H116" i="9"/>
  <c r="H118" i="9"/>
  <c r="H120" i="9"/>
  <c r="H122" i="9"/>
  <c r="H124" i="9"/>
  <c r="H126" i="9"/>
  <c r="H128" i="9"/>
  <c r="H130" i="9"/>
  <c r="H132" i="9"/>
  <c r="H134" i="9"/>
  <c r="H136" i="9"/>
  <c r="H138" i="9"/>
  <c r="H140" i="9"/>
  <c r="H142" i="9"/>
  <c r="H144" i="9"/>
  <c r="H146" i="9"/>
  <c r="H148" i="9"/>
  <c r="H150" i="9"/>
  <c r="H152" i="9"/>
  <c r="H154" i="9"/>
  <c r="H158" i="9"/>
  <c r="H160" i="9"/>
  <c r="H162" i="9"/>
  <c r="H164" i="9"/>
  <c r="H166" i="9"/>
  <c r="H168" i="9"/>
  <c r="H170" i="9"/>
  <c r="H172" i="9"/>
  <c r="H174" i="9"/>
  <c r="H178" i="9"/>
  <c r="H180" i="9"/>
  <c r="H182" i="9"/>
  <c r="H184" i="9"/>
  <c r="H186" i="9"/>
  <c r="H188" i="9"/>
  <c r="H190" i="9"/>
  <c r="H192" i="9"/>
  <c r="H194" i="9"/>
  <c r="H198" i="9"/>
  <c r="H200" i="9"/>
  <c r="H202" i="9"/>
  <c r="H204" i="9"/>
  <c r="H206" i="9"/>
  <c r="H208" i="9"/>
  <c r="H210" i="9"/>
  <c r="H212" i="9"/>
  <c r="H214" i="9"/>
  <c r="H216" i="9"/>
  <c r="H218" i="9"/>
  <c r="H220" i="9"/>
  <c r="H222" i="9"/>
  <c r="H224" i="9"/>
  <c r="H226" i="9"/>
  <c r="H228" i="9"/>
  <c r="H230" i="9"/>
  <c r="H232" i="9"/>
  <c r="H234" i="9"/>
  <c r="H236" i="9"/>
  <c r="H238" i="9"/>
  <c r="H242" i="9"/>
  <c r="H244" i="9"/>
  <c r="H246" i="9"/>
  <c r="H248" i="9"/>
  <c r="H250" i="9"/>
  <c r="H252" i="9"/>
  <c r="H254" i="9"/>
  <c r="H256" i="9"/>
  <c r="H258" i="9"/>
  <c r="H260" i="9"/>
  <c r="H262" i="9"/>
  <c r="H264" i="9"/>
  <c r="H266" i="9"/>
  <c r="H268" i="9"/>
  <c r="H270" i="9"/>
  <c r="H16" i="10"/>
  <c r="H18" i="10"/>
  <c r="H20" i="10"/>
  <c r="H22" i="10"/>
  <c r="H24" i="10"/>
  <c r="H28" i="10"/>
  <c r="H32" i="10"/>
  <c r="H36" i="10"/>
  <c r="H40" i="10"/>
  <c r="H43" i="10"/>
  <c r="H47" i="10"/>
  <c r="H51" i="10"/>
  <c r="H55" i="10"/>
  <c r="H16" i="11"/>
  <c r="H18" i="11"/>
  <c r="H20" i="11"/>
  <c r="H22" i="11"/>
  <c r="H24" i="11"/>
  <c r="H26" i="11"/>
  <c r="H28" i="11"/>
  <c r="H30" i="11"/>
  <c r="H16" i="12"/>
  <c r="H18" i="12"/>
  <c r="H20" i="12"/>
  <c r="H22" i="12"/>
  <c r="H24" i="12"/>
  <c r="H16" i="13"/>
  <c r="H18" i="13"/>
  <c r="H20" i="13"/>
  <c r="H22" i="13"/>
  <c r="H24" i="13"/>
  <c r="H26" i="13"/>
  <c r="H28" i="13"/>
  <c r="H30" i="13"/>
  <c r="H32" i="13"/>
  <c r="H34" i="13"/>
  <c r="H36" i="13"/>
  <c r="H38" i="13"/>
  <c r="H16" i="14"/>
  <c r="H20" i="14"/>
  <c r="H24" i="14"/>
  <c r="H26" i="14"/>
  <c r="H28" i="14"/>
  <c r="H30" i="14"/>
  <c r="H32" i="14"/>
  <c r="H34" i="14"/>
  <c r="H36" i="14"/>
  <c r="H38" i="14"/>
  <c r="H40" i="14"/>
  <c r="H42" i="14"/>
  <c r="H44" i="14"/>
  <c r="H14" i="6"/>
  <c r="H14" i="7"/>
  <c r="H14" i="9"/>
  <c r="H14" i="10"/>
  <c r="H14" i="13"/>
  <c r="H14" i="14"/>
  <c r="L21" i="14"/>
  <c r="H19" i="7"/>
  <c r="H23" i="7"/>
  <c r="H17" i="8"/>
  <c r="H21" i="8"/>
  <c r="H25" i="8"/>
  <c r="H29" i="8"/>
  <c r="H33" i="8"/>
  <c r="H37" i="8"/>
  <c r="H41" i="8"/>
  <c r="H45" i="8"/>
  <c r="H49" i="8"/>
  <c r="H53" i="8"/>
  <c r="H57" i="8"/>
  <c r="H61" i="8"/>
  <c r="H65" i="8"/>
  <c r="H69" i="8"/>
  <c r="H15" i="9"/>
  <c r="H19" i="9"/>
  <c r="H23" i="9"/>
  <c r="H27" i="9"/>
  <c r="H31" i="9"/>
  <c r="H35" i="9"/>
  <c r="H39" i="9"/>
  <c r="H43" i="9"/>
  <c r="H47" i="9"/>
  <c r="H51" i="9"/>
  <c r="H55" i="9"/>
  <c r="H63" i="9"/>
  <c r="H67" i="9"/>
  <c r="H71" i="9"/>
  <c r="H75" i="9"/>
  <c r="H79" i="9"/>
  <c r="H83" i="9"/>
  <c r="H87" i="9"/>
  <c r="H91" i="9"/>
  <c r="H95" i="9"/>
  <c r="H99" i="9"/>
  <c r="H103" i="9"/>
  <c r="H107" i="9"/>
  <c r="H111" i="9"/>
  <c r="H115" i="9"/>
  <c r="H119" i="9"/>
  <c r="H123" i="9"/>
  <c r="H127" i="9"/>
  <c r="H131" i="9"/>
  <c r="H135" i="9"/>
  <c r="H139" i="9"/>
  <c r="H143" i="9"/>
  <c r="H147" i="9"/>
  <c r="H151" i="9"/>
  <c r="H155" i="9"/>
  <c r="H159" i="9"/>
  <c r="H163" i="9"/>
  <c r="H167" i="9"/>
  <c r="H171" i="9"/>
  <c r="H175" i="9"/>
  <c r="H179" i="9"/>
  <c r="H183" i="9"/>
  <c r="H187" i="9"/>
  <c r="H191" i="9"/>
  <c r="H195" i="9"/>
  <c r="H199" i="9"/>
  <c r="H203" i="9"/>
  <c r="H207" i="9"/>
  <c r="H211" i="9"/>
  <c r="H215" i="9"/>
  <c r="H219" i="9"/>
  <c r="H223" i="9"/>
  <c r="H227" i="9"/>
  <c r="H231" i="9"/>
  <c r="H235" i="9"/>
  <c r="H239" i="9"/>
  <c r="H243" i="9"/>
  <c r="H247" i="9"/>
  <c r="H251" i="9"/>
  <c r="H255" i="9"/>
  <c r="H259" i="9"/>
  <c r="H263" i="9"/>
  <c r="H267" i="9"/>
  <c r="H29" i="10"/>
  <c r="H33" i="10"/>
  <c r="H48" i="10"/>
  <c r="H21" i="14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6" i="4"/>
  <c r="N67" i="4"/>
  <c r="N69" i="4"/>
  <c r="N70" i="4"/>
  <c r="N71" i="4"/>
  <c r="N73" i="4"/>
  <c r="N74" i="4"/>
  <c r="N75" i="4"/>
  <c r="N77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14" i="4"/>
  <c r="C26" i="2"/>
  <c r="C25" i="2"/>
  <c r="C23" i="2"/>
  <c r="C22" i="2"/>
  <c r="C21" i="2"/>
  <c r="C20" i="2"/>
  <c r="C19" i="2"/>
  <c r="C18" i="2"/>
  <c r="C17" i="2"/>
  <c r="C16" i="2"/>
  <c r="C15" i="2"/>
  <c r="H33" i="7"/>
  <c r="H21" i="7"/>
  <c r="H17" i="7"/>
  <c r="H67" i="8"/>
  <c r="H63" i="8"/>
  <c r="H59" i="8"/>
  <c r="H55" i="8"/>
  <c r="H51" i="8"/>
  <c r="H47" i="8"/>
  <c r="H43" i="8"/>
  <c r="H39" i="8"/>
  <c r="H35" i="8"/>
  <c r="H31" i="8"/>
  <c r="H27" i="8"/>
  <c r="H23" i="8"/>
  <c r="H19" i="8"/>
  <c r="H15" i="8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6" i="9"/>
  <c r="H193" i="9"/>
  <c r="H189" i="9"/>
  <c r="H185" i="9"/>
  <c r="H181" i="9"/>
  <c r="H177" i="9"/>
  <c r="H176" i="9"/>
  <c r="H173" i="9"/>
  <c r="H169" i="9"/>
  <c r="H165" i="9"/>
  <c r="H161" i="9"/>
  <c r="H157" i="9"/>
  <c r="H156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72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54" i="10"/>
  <c r="H50" i="10"/>
  <c r="H46" i="10"/>
  <c r="H42" i="10"/>
  <c r="H39" i="10"/>
  <c r="H35" i="10"/>
  <c r="H31" i="10"/>
  <c r="H27" i="10"/>
  <c r="H23" i="10"/>
  <c r="H19" i="10"/>
  <c r="H15" i="10"/>
  <c r="H29" i="11"/>
  <c r="H25" i="11"/>
  <c r="H21" i="11"/>
  <c r="H17" i="11"/>
  <c r="H23" i="12"/>
  <c r="H19" i="12"/>
  <c r="H15" i="12"/>
  <c r="H37" i="13"/>
  <c r="H33" i="13"/>
  <c r="H29" i="13"/>
  <c r="H25" i="13"/>
  <c r="H21" i="13"/>
  <c r="H17" i="13"/>
  <c r="H43" i="14"/>
  <c r="H39" i="14"/>
  <c r="H35" i="14"/>
  <c r="H31" i="14"/>
  <c r="H27" i="14"/>
  <c r="H23" i="14"/>
  <c r="H19" i="14"/>
  <c r="H15" i="14"/>
  <c r="N46" i="5"/>
  <c r="L46" i="5"/>
  <c r="H46" i="5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M38" i="5" s="1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77" i="4"/>
  <c r="H77" i="4"/>
  <c r="N76" i="4"/>
  <c r="L76" i="4"/>
  <c r="H76" i="4"/>
  <c r="O76" i="4" s="1"/>
  <c r="L75" i="4"/>
  <c r="H75" i="4"/>
  <c r="L74" i="4"/>
  <c r="H74" i="4"/>
  <c r="L73" i="4"/>
  <c r="H73" i="4"/>
  <c r="N72" i="4"/>
  <c r="L72" i="4"/>
  <c r="H72" i="4"/>
  <c r="L71" i="4"/>
  <c r="H71" i="4"/>
  <c r="L70" i="4"/>
  <c r="H70" i="4"/>
  <c r="L69" i="4"/>
  <c r="H69" i="4"/>
  <c r="N68" i="4"/>
  <c r="L68" i="4"/>
  <c r="H68" i="4"/>
  <c r="L67" i="4"/>
  <c r="H67" i="4"/>
  <c r="L66" i="4"/>
  <c r="H66" i="4"/>
  <c r="L65" i="4"/>
  <c r="H65" i="4"/>
  <c r="M65" i="4" s="1"/>
  <c r="N64" i="4"/>
  <c r="L64" i="4"/>
  <c r="H64" i="4"/>
  <c r="L63" i="4"/>
  <c r="H63" i="4"/>
  <c r="L62" i="4"/>
  <c r="H62" i="4"/>
  <c r="L61" i="4"/>
  <c r="H61" i="4"/>
  <c r="N60" i="4"/>
  <c r="L60" i="4"/>
  <c r="H60" i="4"/>
  <c r="L59" i="4"/>
  <c r="H59" i="4"/>
  <c r="L58" i="4"/>
  <c r="H58" i="4"/>
  <c r="L57" i="4"/>
  <c r="H57" i="4"/>
  <c r="O57" i="4" s="1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E72" i="3" l="1"/>
  <c r="E73" i="3"/>
  <c r="E69" i="3"/>
  <c r="E70" i="3"/>
  <c r="E71" i="3"/>
  <c r="E68" i="3"/>
  <c r="L68" i="8"/>
  <c r="L64" i="8"/>
  <c r="L60" i="8"/>
  <c r="L56" i="8"/>
  <c r="L52" i="8"/>
  <c r="L48" i="8"/>
  <c r="L44" i="8"/>
  <c r="L40" i="8"/>
  <c r="L36" i="8"/>
  <c r="L32" i="8"/>
  <c r="L28" i="8"/>
  <c r="L44" i="14"/>
  <c r="L40" i="14"/>
  <c r="L36" i="14"/>
  <c r="L32" i="14"/>
  <c r="L28" i="14"/>
  <c r="L55" i="10"/>
  <c r="L51" i="10"/>
  <c r="L47" i="10"/>
  <c r="L43" i="10"/>
  <c r="L40" i="10"/>
  <c r="L36" i="10"/>
  <c r="L32" i="10"/>
  <c r="L28" i="10"/>
  <c r="O56" i="8"/>
  <c r="O151" i="9"/>
  <c r="N31" i="11"/>
  <c r="N27" i="11"/>
  <c r="N183" i="9"/>
  <c r="N167" i="9"/>
  <c r="N119" i="9"/>
  <c r="N35" i="13"/>
  <c r="N31" i="13"/>
  <c r="N27" i="13"/>
  <c r="N21" i="14"/>
  <c r="N17" i="14"/>
  <c r="N23" i="13"/>
  <c r="N19" i="13"/>
  <c r="N15" i="13"/>
  <c r="N21" i="12"/>
  <c r="N17" i="12"/>
  <c r="N23" i="11"/>
  <c r="N19" i="11"/>
  <c r="N15" i="11"/>
  <c r="N21" i="10"/>
  <c r="N17" i="10"/>
  <c r="N37" i="14"/>
  <c r="N29" i="14"/>
  <c r="N22" i="14"/>
  <c r="N18" i="14"/>
  <c r="O40" i="10"/>
  <c r="O55" i="10"/>
  <c r="O48" i="8"/>
  <c r="O32" i="10"/>
  <c r="O47" i="10"/>
  <c r="O36" i="8"/>
  <c r="O28" i="8"/>
  <c r="L24" i="14"/>
  <c r="L20" i="14"/>
  <c r="L16" i="14"/>
  <c r="L22" i="13"/>
  <c r="L18" i="13"/>
  <c r="L24" i="12"/>
  <c r="L20" i="12"/>
  <c r="L16" i="12"/>
  <c r="L22" i="11"/>
  <c r="L18" i="11"/>
  <c r="L24" i="10"/>
  <c r="L20" i="10"/>
  <c r="L16" i="10"/>
  <c r="L22" i="9"/>
  <c r="L18" i="9"/>
  <c r="L24" i="8"/>
  <c r="L20" i="8"/>
  <c r="L16" i="8"/>
  <c r="L22" i="7"/>
  <c r="L18" i="7"/>
  <c r="L16" i="6"/>
  <c r="N44" i="14"/>
  <c r="N40" i="14"/>
  <c r="N36" i="14"/>
  <c r="N32" i="14"/>
  <c r="N28" i="14"/>
  <c r="N55" i="10"/>
  <c r="N51" i="10"/>
  <c r="N47" i="10"/>
  <c r="N43" i="10"/>
  <c r="N40" i="10"/>
  <c r="N36" i="10"/>
  <c r="N32" i="10"/>
  <c r="N28" i="10"/>
  <c r="N68" i="8"/>
  <c r="N64" i="8"/>
  <c r="N60" i="8"/>
  <c r="N56" i="8"/>
  <c r="N52" i="8"/>
  <c r="N48" i="8"/>
  <c r="N44" i="8"/>
  <c r="N40" i="8"/>
  <c r="N36" i="8"/>
  <c r="N32" i="8"/>
  <c r="N28" i="8"/>
  <c r="L21" i="12"/>
  <c r="L17" i="12"/>
  <c r="N54" i="8"/>
  <c r="N14" i="12"/>
  <c r="N14" i="8"/>
  <c r="O18" i="13"/>
  <c r="O22" i="13"/>
  <c r="M18" i="9"/>
  <c r="O20" i="8"/>
  <c r="O22" i="9"/>
  <c r="O24" i="8"/>
  <c r="N24" i="14"/>
  <c r="N20" i="14"/>
  <c r="N16" i="14"/>
  <c r="N22" i="13"/>
  <c r="N18" i="13"/>
  <c r="N24" i="12"/>
  <c r="N20" i="12"/>
  <c r="N16" i="12"/>
  <c r="N22" i="11"/>
  <c r="N18" i="11"/>
  <c r="N24" i="10"/>
  <c r="N20" i="10"/>
  <c r="N16" i="10"/>
  <c r="N22" i="9"/>
  <c r="N18" i="9"/>
  <c r="N24" i="8"/>
  <c r="N20" i="8"/>
  <c r="N16" i="8"/>
  <c r="N22" i="7"/>
  <c r="N18" i="7"/>
  <c r="N16" i="6"/>
  <c r="K52" i="9"/>
  <c r="M199" i="9"/>
  <c r="M79" i="9"/>
  <c r="N41" i="14"/>
  <c r="N33" i="14"/>
  <c r="N25" i="14"/>
  <c r="H22" i="14"/>
  <c r="L22" i="14"/>
  <c r="L18" i="14"/>
  <c r="H18" i="14"/>
  <c r="M18" i="14" s="1"/>
  <c r="L53" i="10"/>
  <c r="H53" i="10"/>
  <c r="K53" i="10" s="1"/>
  <c r="L49" i="10"/>
  <c r="H49" i="10"/>
  <c r="M49" i="10" s="1"/>
  <c r="L45" i="10"/>
  <c r="H45" i="10"/>
  <c r="M45" i="10" s="1"/>
  <c r="L41" i="10"/>
  <c r="H41" i="10"/>
  <c r="M41" i="10" s="1"/>
  <c r="L38" i="10"/>
  <c r="H38" i="10"/>
  <c r="K38" i="10" s="1"/>
  <c r="L34" i="10"/>
  <c r="H34" i="10"/>
  <c r="M34" i="10" s="1"/>
  <c r="L30" i="10"/>
  <c r="H30" i="10"/>
  <c r="M30" i="10" s="1"/>
  <c r="L26" i="10"/>
  <c r="H26" i="10"/>
  <c r="M26" i="10" s="1"/>
  <c r="L240" i="9"/>
  <c r="H240" i="9"/>
  <c r="M240" i="9" s="1"/>
  <c r="L108" i="9"/>
  <c r="H108" i="9"/>
  <c r="M108" i="9" s="1"/>
  <c r="L32" i="9"/>
  <c r="H32" i="9"/>
  <c r="M32" i="9" s="1"/>
  <c r="L46" i="8"/>
  <c r="H46" i="8"/>
  <c r="M46" i="8" s="1"/>
  <c r="N19" i="10"/>
  <c r="K245" i="9"/>
  <c r="K185" i="9"/>
  <c r="K137" i="9"/>
  <c r="L44" i="10"/>
  <c r="N36" i="13"/>
  <c r="L32" i="13"/>
  <c r="L248" i="9"/>
  <c r="L232" i="9"/>
  <c r="N216" i="9"/>
  <c r="N192" i="9"/>
  <c r="N188" i="9"/>
  <c r="N168" i="9"/>
  <c r="N164" i="9"/>
  <c r="N160" i="9"/>
  <c r="N156" i="9"/>
  <c r="N136" i="9"/>
  <c r="L132" i="9"/>
  <c r="L104" i="9"/>
  <c r="L96" i="9"/>
  <c r="N92" i="9"/>
  <c r="N88" i="9"/>
  <c r="L84" i="9"/>
  <c r="N80" i="9"/>
  <c r="N68" i="9"/>
  <c r="L44" i="9"/>
  <c r="L40" i="9"/>
  <c r="N28" i="9"/>
  <c r="L41" i="14"/>
  <c r="H41" i="14"/>
  <c r="O41" i="14" s="1"/>
  <c r="L37" i="14"/>
  <c r="H37" i="14"/>
  <c r="M37" i="14" s="1"/>
  <c r="P37" i="14" s="1"/>
  <c r="L33" i="14"/>
  <c r="H33" i="14"/>
  <c r="O33" i="14" s="1"/>
  <c r="L29" i="14"/>
  <c r="H29" i="14"/>
  <c r="M29" i="14" s="1"/>
  <c r="P29" i="14" s="1"/>
  <c r="L25" i="14"/>
  <c r="H25" i="14"/>
  <c r="M25" i="14" s="1"/>
  <c r="L17" i="14"/>
  <c r="H17" i="14"/>
  <c r="K17" i="14" s="1"/>
  <c r="L27" i="13"/>
  <c r="H27" i="13"/>
  <c r="K24" i="7"/>
  <c r="K202" i="9"/>
  <c r="N38" i="14"/>
  <c r="L38" i="14"/>
  <c r="L35" i="13"/>
  <c r="H35" i="13"/>
  <c r="L31" i="13"/>
  <c r="H31" i="13"/>
  <c r="L23" i="13"/>
  <c r="H23" i="13"/>
  <c r="O23" i="13" s="1"/>
  <c r="L19" i="13"/>
  <c r="H19" i="13"/>
  <c r="O19" i="13" s="1"/>
  <c r="L15" i="13"/>
  <c r="H15" i="13"/>
  <c r="O15" i="13" s="1"/>
  <c r="H23" i="11"/>
  <c r="M23" i="11" s="1"/>
  <c r="L23" i="11"/>
  <c r="K76" i="4"/>
  <c r="N42" i="14"/>
  <c r="L42" i="14"/>
  <c r="N34" i="14"/>
  <c r="L34" i="14"/>
  <c r="N30" i="14"/>
  <c r="L30" i="14"/>
  <c r="N26" i="14"/>
  <c r="L26" i="14"/>
  <c r="L38" i="13"/>
  <c r="N38" i="13"/>
  <c r="L34" i="13"/>
  <c r="N34" i="13"/>
  <c r="L30" i="13"/>
  <c r="N30" i="13"/>
  <c r="L26" i="13"/>
  <c r="N26" i="13"/>
  <c r="N30" i="11"/>
  <c r="L30" i="11"/>
  <c r="N26" i="11"/>
  <c r="L26" i="11"/>
  <c r="L270" i="9"/>
  <c r="N270" i="9"/>
  <c r="M270" i="9"/>
  <c r="N266" i="9"/>
  <c r="L266" i="9"/>
  <c r="N262" i="9"/>
  <c r="L262" i="9"/>
  <c r="N258" i="9"/>
  <c r="L258" i="9"/>
  <c r="N254" i="9"/>
  <c r="L254" i="9"/>
  <c r="N250" i="9"/>
  <c r="L250" i="9"/>
  <c r="N246" i="9"/>
  <c r="L246" i="9"/>
  <c r="L242" i="9"/>
  <c r="N242" i="9"/>
  <c r="N238" i="9"/>
  <c r="L238" i="9"/>
  <c r="N234" i="9"/>
  <c r="L234" i="9"/>
  <c r="L230" i="9"/>
  <c r="N230" i="9"/>
  <c r="N226" i="9"/>
  <c r="L226" i="9"/>
  <c r="N222" i="9"/>
  <c r="L222" i="9"/>
  <c r="N218" i="9"/>
  <c r="L218" i="9"/>
  <c r="L214" i="9"/>
  <c r="N214" i="9"/>
  <c r="N210" i="9"/>
  <c r="L210" i="9"/>
  <c r="N206" i="9"/>
  <c r="L206" i="9"/>
  <c r="N202" i="9"/>
  <c r="L202" i="9"/>
  <c r="N198" i="9"/>
  <c r="L198" i="9"/>
  <c r="N194" i="9"/>
  <c r="L194" i="9"/>
  <c r="N190" i="9"/>
  <c r="L190" i="9"/>
  <c r="L186" i="9"/>
  <c r="N186" i="9"/>
  <c r="N182" i="9"/>
  <c r="L182" i="9"/>
  <c r="N178" i="9"/>
  <c r="L178" i="9"/>
  <c r="L174" i="9"/>
  <c r="N174" i="9"/>
  <c r="N170" i="9"/>
  <c r="L170" i="9"/>
  <c r="N166" i="9"/>
  <c r="L166" i="9"/>
  <c r="L162" i="9"/>
  <c r="N162" i="9"/>
  <c r="N158" i="9"/>
  <c r="L158" i="9"/>
  <c r="N154" i="9"/>
  <c r="L154" i="9"/>
  <c r="N150" i="9"/>
  <c r="L150" i="9"/>
  <c r="N146" i="9"/>
  <c r="L146" i="9"/>
  <c r="L142" i="9"/>
  <c r="N142" i="9"/>
  <c r="N138" i="9"/>
  <c r="L138" i="9"/>
  <c r="L134" i="9"/>
  <c r="N134" i="9"/>
  <c r="N130" i="9"/>
  <c r="L130" i="9"/>
  <c r="N126" i="9"/>
  <c r="L126" i="9"/>
  <c r="N122" i="9"/>
  <c r="L122" i="9"/>
  <c r="N118" i="9"/>
  <c r="L118" i="9"/>
  <c r="N114" i="9"/>
  <c r="L114" i="9"/>
  <c r="N110" i="9"/>
  <c r="L110" i="9"/>
  <c r="L106" i="9"/>
  <c r="N106" i="9"/>
  <c r="N102" i="9"/>
  <c r="L102" i="9"/>
  <c r="L98" i="9"/>
  <c r="N98" i="9"/>
  <c r="N94" i="9"/>
  <c r="L94" i="9"/>
  <c r="N90" i="9"/>
  <c r="L90" i="9"/>
  <c r="N86" i="9"/>
  <c r="L86" i="9"/>
  <c r="L82" i="9"/>
  <c r="N82" i="9"/>
  <c r="L78" i="9"/>
  <c r="N78" i="9"/>
  <c r="N74" i="9"/>
  <c r="L74" i="9"/>
  <c r="L70" i="9"/>
  <c r="N70" i="9"/>
  <c r="N66" i="9"/>
  <c r="L66" i="9"/>
  <c r="N62" i="9"/>
  <c r="L62" i="9"/>
  <c r="N58" i="9"/>
  <c r="L58" i="9"/>
  <c r="L54" i="9"/>
  <c r="N54" i="9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O34" i="13"/>
  <c r="H31" i="11"/>
  <c r="L31" i="11"/>
  <c r="H27" i="11"/>
  <c r="O27" i="11" s="1"/>
  <c r="L27" i="11"/>
  <c r="H19" i="11"/>
  <c r="L19" i="11"/>
  <c r="H15" i="11"/>
  <c r="L15" i="11"/>
  <c r="O30" i="13"/>
  <c r="O26" i="13"/>
  <c r="O38" i="13"/>
  <c r="M34" i="9"/>
  <c r="O30" i="11"/>
  <c r="O90" i="9"/>
  <c r="O206" i="9"/>
  <c r="O70" i="9"/>
  <c r="O94" i="9"/>
  <c r="M98" i="9"/>
  <c r="O126" i="9"/>
  <c r="O46" i="9"/>
  <c r="O114" i="9"/>
  <c r="O150" i="9"/>
  <c r="O222" i="9"/>
  <c r="O262" i="9"/>
  <c r="M26" i="9"/>
  <c r="O42" i="9"/>
  <c r="O58" i="9"/>
  <c r="O102" i="9"/>
  <c r="M130" i="9"/>
  <c r="M158" i="9"/>
  <c r="O198" i="9"/>
  <c r="O266" i="9"/>
  <c r="M106" i="9"/>
  <c r="M134" i="9"/>
  <c r="O202" i="9"/>
  <c r="O242" i="9"/>
  <c r="O270" i="9"/>
  <c r="M190" i="9"/>
  <c r="O218" i="9"/>
  <c r="M234" i="9"/>
  <c r="L22" i="10"/>
  <c r="L18" i="10"/>
  <c r="N24" i="9"/>
  <c r="L20" i="9"/>
  <c r="N16" i="9"/>
  <c r="L30" i="7"/>
  <c r="N30" i="7"/>
  <c r="L26" i="7"/>
  <c r="N26" i="7"/>
  <c r="K188" i="9"/>
  <c r="L56" i="10"/>
  <c r="H56" i="10"/>
  <c r="K56" i="10" s="1"/>
  <c r="L52" i="10"/>
  <c r="H52" i="10"/>
  <c r="M52" i="10" s="1"/>
  <c r="L37" i="10"/>
  <c r="H37" i="10"/>
  <c r="M37" i="10" s="1"/>
  <c r="L25" i="10"/>
  <c r="H25" i="10"/>
  <c r="M25" i="10" s="1"/>
  <c r="L21" i="10"/>
  <c r="H21" i="10"/>
  <c r="L17" i="10"/>
  <c r="H17" i="10"/>
  <c r="L59" i="9"/>
  <c r="H59" i="9"/>
  <c r="K37" i="8"/>
  <c r="H17" i="12"/>
  <c r="O17" i="12" s="1"/>
  <c r="H21" i="12"/>
  <c r="O21" i="12" s="1"/>
  <c r="L33" i="10"/>
  <c r="H44" i="10"/>
  <c r="M44" i="10" s="1"/>
  <c r="L48" i="10"/>
  <c r="K241" i="9"/>
  <c r="K20" i="7"/>
  <c r="M150" i="9"/>
  <c r="K270" i="9"/>
  <c r="K101" i="9"/>
  <c r="K33" i="7"/>
  <c r="M18" i="7"/>
  <c r="N50" i="10"/>
  <c r="N42" i="10"/>
  <c r="N35" i="10"/>
  <c r="N27" i="10"/>
  <c r="N209" i="9"/>
  <c r="N181" i="9"/>
  <c r="N129" i="9"/>
  <c r="N93" i="9"/>
  <c r="N29" i="9"/>
  <c r="N175" i="9"/>
  <c r="N99" i="9"/>
  <c r="N71" i="9"/>
  <c r="M57" i="4"/>
  <c r="P57" i="4" s="1"/>
  <c r="K121" i="9"/>
  <c r="K224" i="9"/>
  <c r="L14" i="11"/>
  <c r="H14" i="11"/>
  <c r="M14" i="11" s="1"/>
  <c r="K49" i="8"/>
  <c r="K153" i="9"/>
  <c r="K205" i="9"/>
  <c r="K140" i="9"/>
  <c r="M90" i="9"/>
  <c r="K148" i="9"/>
  <c r="K161" i="9"/>
  <c r="K15" i="10"/>
  <c r="K41" i="9"/>
  <c r="K58" i="9"/>
  <c r="K69" i="9"/>
  <c r="K45" i="8"/>
  <c r="K31" i="10"/>
  <c r="K39" i="10"/>
  <c r="K46" i="10"/>
  <c r="K54" i="10"/>
  <c r="K116" i="9"/>
  <c r="O158" i="9"/>
  <c r="K180" i="9"/>
  <c r="M226" i="9"/>
  <c r="K28" i="7"/>
  <c r="K32" i="7"/>
  <c r="L25" i="11"/>
  <c r="L54" i="10"/>
  <c r="L46" i="10"/>
  <c r="L39" i="10"/>
  <c r="L31" i="10"/>
  <c r="L23" i="10"/>
  <c r="L15" i="10"/>
  <c r="L265" i="9"/>
  <c r="L249" i="9"/>
  <c r="L237" i="9"/>
  <c r="L201" i="9"/>
  <c r="L141" i="9"/>
  <c r="L81" i="9"/>
  <c r="L49" i="9"/>
  <c r="M24" i="4"/>
  <c r="M44" i="4"/>
  <c r="O44" i="4"/>
  <c r="P44" i="4" s="1"/>
  <c r="O53" i="4"/>
  <c r="M15" i="4"/>
  <c r="O15" i="4"/>
  <c r="O25" i="4"/>
  <c r="M27" i="4"/>
  <c r="O27" i="4"/>
  <c r="M36" i="4"/>
  <c r="O36" i="4"/>
  <c r="P36" i="4" s="1"/>
  <c r="O46" i="4"/>
  <c r="M55" i="4"/>
  <c r="O55" i="4"/>
  <c r="M63" i="4"/>
  <c r="O63" i="4"/>
  <c r="M72" i="4"/>
  <c r="P72" i="4" s="1"/>
  <c r="O72" i="4"/>
  <c r="O77" i="4"/>
  <c r="M19" i="4"/>
  <c r="O19" i="4"/>
  <c r="M20" i="4"/>
  <c r="O20" i="4"/>
  <c r="P20" i="4" s="1"/>
  <c r="O21" i="4"/>
  <c r="O22" i="4"/>
  <c r="P22" i="4" s="1"/>
  <c r="O30" i="4"/>
  <c r="M31" i="4"/>
  <c r="O31" i="4"/>
  <c r="M32" i="4"/>
  <c r="O32" i="4"/>
  <c r="O33" i="4"/>
  <c r="P33" i="4" s="1"/>
  <c r="O41" i="4"/>
  <c r="O42" i="4"/>
  <c r="P42" i="4" s="1"/>
  <c r="M46" i="4"/>
  <c r="O49" i="4"/>
  <c r="O50" i="4"/>
  <c r="M51" i="4"/>
  <c r="P51" i="4" s="1"/>
  <c r="O51" i="4"/>
  <c r="M52" i="4"/>
  <c r="O58" i="4"/>
  <c r="M59" i="4"/>
  <c r="P59" i="4" s="1"/>
  <c r="O59" i="4"/>
  <c r="M60" i="4"/>
  <c r="O66" i="4"/>
  <c r="M67" i="4"/>
  <c r="O67" i="4"/>
  <c r="M68" i="4"/>
  <c r="O74" i="4"/>
  <c r="M75" i="4"/>
  <c r="O75" i="4"/>
  <c r="O23" i="5"/>
  <c r="M25" i="5"/>
  <c r="O25" i="5"/>
  <c r="O26" i="5"/>
  <c r="O39" i="5"/>
  <c r="M41" i="5"/>
  <c r="O41" i="5"/>
  <c r="O42" i="5"/>
  <c r="O27" i="5"/>
  <c r="M29" i="5"/>
  <c r="O29" i="5"/>
  <c r="O30" i="5"/>
  <c r="O43" i="5"/>
  <c r="M45" i="5"/>
  <c r="O45" i="5"/>
  <c r="O46" i="5"/>
  <c r="M23" i="4"/>
  <c r="O23" i="4"/>
  <c r="M43" i="4"/>
  <c r="P43" i="4" s="1"/>
  <c r="O43" i="4"/>
  <c r="O61" i="4"/>
  <c r="P61" i="4" s="1"/>
  <c r="M16" i="4"/>
  <c r="O16" i="4"/>
  <c r="O26" i="4"/>
  <c r="O37" i="4"/>
  <c r="O45" i="4"/>
  <c r="O54" i="4"/>
  <c r="P54" i="4" s="1"/>
  <c r="M56" i="4"/>
  <c r="O56" i="4"/>
  <c r="P56" i="4" s="1"/>
  <c r="M64" i="4"/>
  <c r="O64" i="4"/>
  <c r="M71" i="4"/>
  <c r="O71" i="4"/>
  <c r="O15" i="5"/>
  <c r="M17" i="5"/>
  <c r="P17" i="5" s="1"/>
  <c r="O17" i="5"/>
  <c r="O18" i="5"/>
  <c r="P18" i="5" s="1"/>
  <c r="O31" i="5"/>
  <c r="M33" i="5"/>
  <c r="P33" i="5" s="1"/>
  <c r="O33" i="5"/>
  <c r="O34" i="5"/>
  <c r="P34" i="5" s="1"/>
  <c r="O34" i="4"/>
  <c r="M69" i="4"/>
  <c r="P69" i="4" s="1"/>
  <c r="O69" i="4"/>
  <c r="O17" i="4"/>
  <c r="P17" i="4" s="1"/>
  <c r="M28" i="4"/>
  <c r="O28" i="4"/>
  <c r="M35" i="4"/>
  <c r="O35" i="4"/>
  <c r="P35" i="4" s="1"/>
  <c r="O38" i="4"/>
  <c r="P38" i="4" s="1"/>
  <c r="O62" i="4"/>
  <c r="O70" i="4"/>
  <c r="O18" i="4"/>
  <c r="P18" i="4" s="1"/>
  <c r="O29" i="4"/>
  <c r="P29" i="4" s="1"/>
  <c r="M34" i="4"/>
  <c r="M39" i="4"/>
  <c r="O39" i="4"/>
  <c r="P39" i="4" s="1"/>
  <c r="M40" i="4"/>
  <c r="M47" i="4"/>
  <c r="O47" i="4"/>
  <c r="M48" i="4"/>
  <c r="M53" i="4"/>
  <c r="P53" i="4" s="1"/>
  <c r="K57" i="4"/>
  <c r="M61" i="4"/>
  <c r="O65" i="4"/>
  <c r="P65" i="4" s="1"/>
  <c r="M73" i="4"/>
  <c r="M76" i="4"/>
  <c r="O19" i="5"/>
  <c r="M21" i="5"/>
  <c r="O21" i="5"/>
  <c r="O22" i="5"/>
  <c r="P22" i="5" s="1"/>
  <c r="M30" i="5"/>
  <c r="O35" i="5"/>
  <c r="M37" i="5"/>
  <c r="O37" i="5"/>
  <c r="P37" i="5" s="1"/>
  <c r="O38" i="5"/>
  <c r="M46" i="5"/>
  <c r="P46" i="5" s="1"/>
  <c r="M36" i="14"/>
  <c r="O36" i="14"/>
  <c r="O37" i="14"/>
  <c r="O38" i="14"/>
  <c r="K21" i="11"/>
  <c r="K37" i="9"/>
  <c r="M46" i="9"/>
  <c r="K55" i="9"/>
  <c r="K61" i="9"/>
  <c r="M110" i="9"/>
  <c r="O110" i="9"/>
  <c r="M118" i="9"/>
  <c r="K135" i="9"/>
  <c r="M138" i="9"/>
  <c r="O163" i="9"/>
  <c r="K171" i="9"/>
  <c r="O174" i="9"/>
  <c r="K196" i="9"/>
  <c r="O210" i="9"/>
  <c r="K216" i="9"/>
  <c r="O230" i="9"/>
  <c r="K236" i="9"/>
  <c r="O258" i="9"/>
  <c r="O259" i="9"/>
  <c r="K55" i="8"/>
  <c r="M60" i="8"/>
  <c r="O60" i="8"/>
  <c r="M40" i="14"/>
  <c r="O40" i="14"/>
  <c r="O42" i="14"/>
  <c r="M16" i="12"/>
  <c r="O16" i="12"/>
  <c r="M29" i="10"/>
  <c r="O29" i="10"/>
  <c r="K48" i="10"/>
  <c r="K28" i="9"/>
  <c r="M38" i="9"/>
  <c r="O38" i="9"/>
  <c r="M62" i="9"/>
  <c r="O62" i="9"/>
  <c r="O66" i="9"/>
  <c r="K92" i="9"/>
  <c r="K100" i="9"/>
  <c r="K108" i="9"/>
  <c r="O119" i="9"/>
  <c r="O142" i="9"/>
  <c r="O146" i="9"/>
  <c r="M154" i="9"/>
  <c r="O154" i="9"/>
  <c r="K175" i="9"/>
  <c r="O178" i="9"/>
  <c r="M178" i="9"/>
  <c r="K179" i="9"/>
  <c r="O182" i="9"/>
  <c r="K193" i="9"/>
  <c r="O250" i="9"/>
  <c r="O254" i="9"/>
  <c r="O255" i="9"/>
  <c r="M255" i="9"/>
  <c r="M68" i="8"/>
  <c r="O68" i="8"/>
  <c r="O18" i="14"/>
  <c r="O22" i="14"/>
  <c r="O26" i="14"/>
  <c r="O30" i="14"/>
  <c r="M44" i="14"/>
  <c r="O44" i="14"/>
  <c r="M20" i="12"/>
  <c r="O20" i="12"/>
  <c r="K16" i="11"/>
  <c r="M20" i="10"/>
  <c r="K23" i="10"/>
  <c r="M28" i="10"/>
  <c r="K28" i="10"/>
  <c r="M36" i="10"/>
  <c r="O36" i="10"/>
  <c r="M43" i="10"/>
  <c r="M51" i="10"/>
  <c r="O18" i="9"/>
  <c r="K35" i="9"/>
  <c r="K46" i="9"/>
  <c r="K49" i="9"/>
  <c r="M58" i="9"/>
  <c r="K67" i="9"/>
  <c r="O74" i="9"/>
  <c r="M74" i="9"/>
  <c r="K77" i="9"/>
  <c r="K123" i="9"/>
  <c r="K172" i="9"/>
  <c r="M174" i="9"/>
  <c r="M186" i="9"/>
  <c r="O186" i="9"/>
  <c r="M194" i="9"/>
  <c r="O194" i="9"/>
  <c r="M202" i="9"/>
  <c r="K217" i="9"/>
  <c r="K221" i="9"/>
  <c r="O235" i="9"/>
  <c r="O238" i="9"/>
  <c r="M238" i="9"/>
  <c r="K243" i="9"/>
  <c r="O246" i="9"/>
  <c r="O247" i="9"/>
  <c r="K268" i="9"/>
  <c r="K31" i="8"/>
  <c r="K51" i="8"/>
  <c r="K65" i="8"/>
  <c r="K16" i="7"/>
  <c r="O30" i="7"/>
  <c r="M30" i="7"/>
  <c r="M16" i="14"/>
  <c r="M20" i="14"/>
  <c r="O20" i="14"/>
  <c r="M24" i="14"/>
  <c r="M28" i="14"/>
  <c r="O28" i="14"/>
  <c r="M32" i="14"/>
  <c r="O34" i="14"/>
  <c r="K17" i="13"/>
  <c r="M19" i="13"/>
  <c r="K25" i="13"/>
  <c r="K33" i="13"/>
  <c r="K37" i="13"/>
  <c r="M24" i="12"/>
  <c r="O24" i="12"/>
  <c r="M33" i="10"/>
  <c r="M48" i="10"/>
  <c r="K36" i="9"/>
  <c r="K44" i="9"/>
  <c r="K51" i="9"/>
  <c r="M54" i="9"/>
  <c r="K60" i="9"/>
  <c r="M66" i="9"/>
  <c r="K68" i="9"/>
  <c r="K79" i="9"/>
  <c r="M82" i="9"/>
  <c r="O86" i="9"/>
  <c r="M86" i="9"/>
  <c r="K90" i="9"/>
  <c r="K93" i="9"/>
  <c r="O98" i="9"/>
  <c r="O106" i="9"/>
  <c r="K109" i="9"/>
  <c r="K113" i="9"/>
  <c r="O115" i="9"/>
  <c r="K124" i="9"/>
  <c r="O131" i="9"/>
  <c r="O134" i="9"/>
  <c r="M142" i="9"/>
  <c r="M146" i="9"/>
  <c r="K156" i="9"/>
  <c r="K159" i="9"/>
  <c r="M162" i="9"/>
  <c r="O166" i="9"/>
  <c r="M166" i="9"/>
  <c r="K169" i="9"/>
  <c r="M182" i="9"/>
  <c r="K187" i="9"/>
  <c r="O190" i="9"/>
  <c r="K191" i="9"/>
  <c r="O214" i="9"/>
  <c r="M214" i="9"/>
  <c r="O215" i="9"/>
  <c r="M250" i="9"/>
  <c r="K261" i="9"/>
  <c r="K265" i="9"/>
  <c r="K21" i="8"/>
  <c r="M64" i="8"/>
  <c r="O64" i="8"/>
  <c r="K30" i="8"/>
  <c r="K34" i="8"/>
  <c r="K38" i="8"/>
  <c r="K50" i="8"/>
  <c r="K54" i="8"/>
  <c r="K59" i="8"/>
  <c r="O261" i="9"/>
  <c r="O185" i="9"/>
  <c r="O89" i="9"/>
  <c r="K21" i="9"/>
  <c r="M16" i="6"/>
  <c r="K16" i="6"/>
  <c r="O26" i="9"/>
  <c r="M30" i="9"/>
  <c r="O34" i="9"/>
  <c r="M50" i="9"/>
  <c r="K59" i="9"/>
  <c r="M78" i="9"/>
  <c r="O91" i="9"/>
  <c r="O111" i="9"/>
  <c r="M122" i="9"/>
  <c r="O130" i="9"/>
  <c r="K147" i="9"/>
  <c r="K155" i="9"/>
  <c r="K164" i="9"/>
  <c r="M170" i="9"/>
  <c r="O207" i="9"/>
  <c r="K219" i="9"/>
  <c r="O234" i="9"/>
  <c r="K251" i="9"/>
  <c r="K263" i="9"/>
  <c r="M32" i="8"/>
  <c r="M40" i="8"/>
  <c r="M44" i="8"/>
  <c r="O44" i="8"/>
  <c r="M52" i="8"/>
  <c r="K17" i="7"/>
  <c r="M16" i="8"/>
  <c r="K62" i="8"/>
  <c r="K66" i="8"/>
  <c r="N56" i="10"/>
  <c r="N52" i="10"/>
  <c r="N48" i="10"/>
  <c r="O44" i="10"/>
  <c r="N44" i="10"/>
  <c r="N37" i="10"/>
  <c r="N33" i="10"/>
  <c r="N29" i="10"/>
  <c r="L29" i="10"/>
  <c r="N25" i="10"/>
  <c r="N267" i="9"/>
  <c r="M267" i="9"/>
  <c r="L267" i="9"/>
  <c r="N263" i="9"/>
  <c r="L263" i="9"/>
  <c r="N259" i="9"/>
  <c r="L259" i="9"/>
  <c r="L255" i="9"/>
  <c r="N255" i="9"/>
  <c r="N251" i="9"/>
  <c r="L251" i="9"/>
  <c r="N247" i="9"/>
  <c r="M247" i="9"/>
  <c r="L247" i="9"/>
  <c r="N243" i="9"/>
  <c r="L243" i="9"/>
  <c r="M239" i="9"/>
  <c r="L239" i="9"/>
  <c r="N239" i="9"/>
  <c r="N235" i="9"/>
  <c r="L235" i="9"/>
  <c r="L231" i="9"/>
  <c r="N231" i="9"/>
  <c r="N227" i="9"/>
  <c r="L227" i="9"/>
  <c r="N223" i="9"/>
  <c r="L223" i="9"/>
  <c r="N219" i="9"/>
  <c r="L219" i="9"/>
  <c r="N215" i="9"/>
  <c r="M215" i="9"/>
  <c r="L215" i="9"/>
  <c r="N211" i="9"/>
  <c r="M211" i="9"/>
  <c r="L211" i="9"/>
  <c r="L207" i="9"/>
  <c r="N207" i="9"/>
  <c r="O203" i="9"/>
  <c r="N203" i="9"/>
  <c r="L203" i="9"/>
  <c r="L199" i="9"/>
  <c r="N199" i="9"/>
  <c r="N195" i="9"/>
  <c r="L195" i="9"/>
  <c r="N191" i="9"/>
  <c r="L191" i="9"/>
  <c r="L187" i="9"/>
  <c r="N187" i="9"/>
  <c r="L183" i="9"/>
  <c r="O183" i="9"/>
  <c r="N179" i="9"/>
  <c r="L179" i="9"/>
  <c r="L175" i="9"/>
  <c r="L171" i="9"/>
  <c r="N171" i="9"/>
  <c r="M167" i="9"/>
  <c r="L167" i="9"/>
  <c r="L163" i="9"/>
  <c r="N163" i="9"/>
  <c r="L159" i="9"/>
  <c r="N159" i="9"/>
  <c r="N155" i="9"/>
  <c r="L155" i="9"/>
  <c r="N151" i="9"/>
  <c r="L151" i="9"/>
  <c r="N147" i="9"/>
  <c r="L147" i="9"/>
  <c r="N143" i="9"/>
  <c r="L143" i="9"/>
  <c r="N139" i="9"/>
  <c r="L139" i="9"/>
  <c r="N135" i="9"/>
  <c r="M135" i="9"/>
  <c r="L135" i="9"/>
  <c r="N131" i="9"/>
  <c r="L131" i="9"/>
  <c r="M127" i="9"/>
  <c r="L127" i="9"/>
  <c r="N127" i="9"/>
  <c r="L123" i="9"/>
  <c r="N123" i="9"/>
  <c r="L119" i="9"/>
  <c r="N115" i="9"/>
  <c r="M115" i="9"/>
  <c r="L115" i="9"/>
  <c r="N111" i="9"/>
  <c r="L111" i="9"/>
  <c r="N107" i="9"/>
  <c r="L107" i="9"/>
  <c r="N103" i="9"/>
  <c r="L103" i="9"/>
  <c r="L99" i="9"/>
  <c r="O99" i="9"/>
  <c r="M95" i="9"/>
  <c r="L95" i="9"/>
  <c r="N95" i="9"/>
  <c r="L91" i="9"/>
  <c r="N91" i="9"/>
  <c r="L87" i="9"/>
  <c r="N87" i="9"/>
  <c r="O83" i="9"/>
  <c r="N83" i="9"/>
  <c r="L83" i="9"/>
  <c r="L79" i="9"/>
  <c r="N79" i="9"/>
  <c r="N75" i="9"/>
  <c r="L75" i="9"/>
  <c r="L71" i="9"/>
  <c r="L67" i="9"/>
  <c r="N67" i="9"/>
  <c r="M67" i="9"/>
  <c r="N63" i="9"/>
  <c r="L63" i="9"/>
  <c r="N59" i="9"/>
  <c r="N55" i="9"/>
  <c r="L55" i="9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69" i="8"/>
  <c r="M69" i="8"/>
  <c r="L69" i="8"/>
  <c r="N65" i="8"/>
  <c r="L65" i="8"/>
  <c r="N61" i="8"/>
  <c r="L61" i="8"/>
  <c r="O61" i="8"/>
  <c r="L57" i="8"/>
  <c r="O57" i="8"/>
  <c r="N57" i="8"/>
  <c r="O53" i="8"/>
  <c r="N53" i="8"/>
  <c r="L53" i="8"/>
  <c r="N49" i="8"/>
  <c r="L49" i="8"/>
  <c r="O49" i="8"/>
  <c r="L45" i="8"/>
  <c r="O45" i="8"/>
  <c r="N45" i="8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L17" i="6"/>
  <c r="N17" i="6"/>
  <c r="M49" i="8"/>
  <c r="M17" i="8"/>
  <c r="M25" i="8"/>
  <c r="M19" i="7"/>
  <c r="M53" i="8"/>
  <c r="M45" i="8"/>
  <c r="M21" i="8"/>
  <c r="M57" i="8"/>
  <c r="M37" i="8"/>
  <c r="M65" i="8"/>
  <c r="M23" i="7"/>
  <c r="M31" i="7"/>
  <c r="O228" i="9"/>
  <c r="O224" i="9"/>
  <c r="O208" i="9"/>
  <c r="O128" i="9"/>
  <c r="O72" i="9"/>
  <c r="O64" i="9"/>
  <c r="O52" i="9"/>
  <c r="O32" i="7"/>
  <c r="N18" i="12"/>
  <c r="L18" i="12"/>
  <c r="L14" i="12"/>
  <c r="H14" i="12"/>
  <c r="O14" i="12" s="1"/>
  <c r="L14" i="8"/>
  <c r="H14" i="8"/>
  <c r="M14" i="8" s="1"/>
  <c r="K14" i="4"/>
  <c r="K14" i="9"/>
  <c r="O29" i="14"/>
  <c r="O21" i="14"/>
  <c r="O17" i="14"/>
  <c r="O26" i="11"/>
  <c r="O22" i="11"/>
  <c r="O18" i="11"/>
  <c r="O25" i="10"/>
  <c r="O26" i="7"/>
  <c r="O22" i="7"/>
  <c r="O18" i="7"/>
  <c r="P18" i="7" s="1"/>
  <c r="O17" i="6"/>
  <c r="O14" i="9"/>
  <c r="O14" i="5"/>
  <c r="P14" i="5" s="1"/>
  <c r="L14" i="14"/>
  <c r="M14" i="14"/>
  <c r="L43" i="14"/>
  <c r="O43" i="14"/>
  <c r="N43" i="14"/>
  <c r="L39" i="14"/>
  <c r="O39" i="14"/>
  <c r="N39" i="14"/>
  <c r="L35" i="14"/>
  <c r="O35" i="14"/>
  <c r="N35" i="14"/>
  <c r="L31" i="14"/>
  <c r="O31" i="14"/>
  <c r="N31" i="14"/>
  <c r="L27" i="14"/>
  <c r="O27" i="14"/>
  <c r="N27" i="14"/>
  <c r="L23" i="14"/>
  <c r="O23" i="14"/>
  <c r="N23" i="14"/>
  <c r="L19" i="14"/>
  <c r="O19" i="14"/>
  <c r="N19" i="14"/>
  <c r="L15" i="14"/>
  <c r="O15" i="14"/>
  <c r="N15" i="14"/>
  <c r="M37" i="13"/>
  <c r="L37" i="13"/>
  <c r="O37" i="13"/>
  <c r="N37" i="13"/>
  <c r="N33" i="13"/>
  <c r="M33" i="13"/>
  <c r="L33" i="13"/>
  <c r="O33" i="13"/>
  <c r="N29" i="13"/>
  <c r="M29" i="13"/>
  <c r="L29" i="13"/>
  <c r="L25" i="13"/>
  <c r="N25" i="13"/>
  <c r="M25" i="13"/>
  <c r="M21" i="13"/>
  <c r="L21" i="13"/>
  <c r="N21" i="13"/>
  <c r="N17" i="13"/>
  <c r="M17" i="13"/>
  <c r="L17" i="13"/>
  <c r="N23" i="12"/>
  <c r="L23" i="12"/>
  <c r="N19" i="12"/>
  <c r="L19" i="12"/>
  <c r="L15" i="12"/>
  <c r="N15" i="12"/>
  <c r="N29" i="11"/>
  <c r="M29" i="11"/>
  <c r="M21" i="11"/>
  <c r="N21" i="11"/>
  <c r="M17" i="11"/>
  <c r="L17" i="11"/>
  <c r="O23" i="12"/>
  <c r="O19" i="12"/>
  <c r="O15" i="12"/>
  <c r="M15" i="14"/>
  <c r="M19" i="14"/>
  <c r="K21" i="14"/>
  <c r="M23" i="14"/>
  <c r="M27" i="14"/>
  <c r="K29" i="14"/>
  <c r="M31" i="14"/>
  <c r="M35" i="14"/>
  <c r="M39" i="14"/>
  <c r="M43" i="14"/>
  <c r="M15" i="12"/>
  <c r="M217" i="9"/>
  <c r="K20" i="9"/>
  <c r="K15" i="8"/>
  <c r="K19" i="8"/>
  <c r="K18" i="7"/>
  <c r="O24" i="10"/>
  <c r="O16" i="10"/>
  <c r="O27" i="9"/>
  <c r="O23" i="9"/>
  <c r="O19" i="9"/>
  <c r="O15" i="9"/>
  <c r="K23" i="8"/>
  <c r="O14" i="13"/>
  <c r="L14" i="13"/>
  <c r="L36" i="13"/>
  <c r="O36" i="13"/>
  <c r="O32" i="13"/>
  <c r="N32" i="13"/>
  <c r="O28" i="13"/>
  <c r="N28" i="13"/>
  <c r="L28" i="13"/>
  <c r="O24" i="13"/>
  <c r="N24" i="13"/>
  <c r="L24" i="13"/>
  <c r="O20" i="13"/>
  <c r="N20" i="13"/>
  <c r="L20" i="13"/>
  <c r="O16" i="13"/>
  <c r="N16" i="13"/>
  <c r="L16" i="13"/>
  <c r="N22" i="12"/>
  <c r="L22" i="12"/>
  <c r="N28" i="11"/>
  <c r="L28" i="11"/>
  <c r="N24" i="11"/>
  <c r="L24" i="11"/>
  <c r="N20" i="11"/>
  <c r="L20" i="11"/>
  <c r="N16" i="11"/>
  <c r="L16" i="11"/>
  <c r="O22" i="12"/>
  <c r="O18" i="12"/>
  <c r="O25" i="11"/>
  <c r="K25" i="11"/>
  <c r="K18" i="12"/>
  <c r="K22" i="12"/>
  <c r="K15" i="9"/>
  <c r="K18" i="8"/>
  <c r="M112" i="9"/>
  <c r="M116" i="9"/>
  <c r="K19" i="9"/>
  <c r="K23" i="9"/>
  <c r="M48" i="9"/>
  <c r="M52" i="9"/>
  <c r="M144" i="9"/>
  <c r="M152" i="9"/>
  <c r="M176" i="9"/>
  <c r="M204" i="9"/>
  <c r="M212" i="9"/>
  <c r="M120" i="9"/>
  <c r="M184" i="9"/>
  <c r="K27" i="9"/>
  <c r="M76" i="9"/>
  <c r="M252" i="9"/>
  <c r="M56" i="9"/>
  <c r="K26" i="8"/>
  <c r="K22" i="8"/>
  <c r="L14" i="7"/>
  <c r="N14" i="7"/>
  <c r="L14" i="10"/>
  <c r="O14" i="10"/>
  <c r="O14" i="6"/>
  <c r="N14" i="6"/>
  <c r="L14" i="6"/>
  <c r="L29" i="11"/>
  <c r="N25" i="11"/>
  <c r="M25" i="11"/>
  <c r="L21" i="11"/>
  <c r="O21" i="11"/>
  <c r="N17" i="11"/>
  <c r="O54" i="10"/>
  <c r="N54" i="10"/>
  <c r="L50" i="10"/>
  <c r="O50" i="10"/>
  <c r="O46" i="10"/>
  <c r="N46" i="10"/>
  <c r="L42" i="10"/>
  <c r="O42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L269" i="9"/>
  <c r="O269" i="9"/>
  <c r="N269" i="9"/>
  <c r="O265" i="9"/>
  <c r="N265" i="9"/>
  <c r="L261" i="9"/>
  <c r="N261" i="9"/>
  <c r="O257" i="9"/>
  <c r="L257" i="9"/>
  <c r="N257" i="9"/>
  <c r="L253" i="9"/>
  <c r="O253" i="9"/>
  <c r="N253" i="9"/>
  <c r="O249" i="9"/>
  <c r="N249" i="9"/>
  <c r="O245" i="9"/>
  <c r="N245" i="9"/>
  <c r="L245" i="9"/>
  <c r="L241" i="9"/>
  <c r="O241" i="9"/>
  <c r="N241" i="9"/>
  <c r="N237" i="9"/>
  <c r="O237" i="9"/>
  <c r="L233" i="9"/>
  <c r="N233" i="9"/>
  <c r="O233" i="9"/>
  <c r="O229" i="9"/>
  <c r="N229" i="9"/>
  <c r="L229" i="9"/>
  <c r="O225" i="9"/>
  <c r="N225" i="9"/>
  <c r="L225" i="9"/>
  <c r="O221" i="9"/>
  <c r="L221" i="9"/>
  <c r="N221" i="9"/>
  <c r="L217" i="9"/>
  <c r="O217" i="9"/>
  <c r="N217" i="9"/>
  <c r="N213" i="9"/>
  <c r="O213" i="9"/>
  <c r="L213" i="9"/>
  <c r="O209" i="9"/>
  <c r="L209" i="9"/>
  <c r="N205" i="9"/>
  <c r="L205" i="9"/>
  <c r="O205" i="9"/>
  <c r="N201" i="9"/>
  <c r="O201" i="9"/>
  <c r="N197" i="9"/>
  <c r="L197" i="9"/>
  <c r="N193" i="9"/>
  <c r="L193" i="9"/>
  <c r="L189" i="9"/>
  <c r="O189" i="9"/>
  <c r="N189" i="9"/>
  <c r="L185" i="9"/>
  <c r="N185" i="9"/>
  <c r="L181" i="9"/>
  <c r="O181" i="9"/>
  <c r="O177" i="9"/>
  <c r="N177" i="9"/>
  <c r="L177" i="9"/>
  <c r="L173" i="9"/>
  <c r="O173" i="9"/>
  <c r="N173" i="9"/>
  <c r="O169" i="9"/>
  <c r="N169" i="9"/>
  <c r="L169" i="9"/>
  <c r="L165" i="9"/>
  <c r="O165" i="9"/>
  <c r="N165" i="9"/>
  <c r="N161" i="9"/>
  <c r="L161" i="9"/>
  <c r="O161" i="9"/>
  <c r="L157" i="9"/>
  <c r="O157" i="9"/>
  <c r="N157" i="9"/>
  <c r="L153" i="9"/>
  <c r="N153" i="9"/>
  <c r="O153" i="9"/>
  <c r="L149" i="9"/>
  <c r="O149" i="9"/>
  <c r="N149" i="9"/>
  <c r="O145" i="9"/>
  <c r="N145" i="9"/>
  <c r="L145" i="9"/>
  <c r="N141" i="9"/>
  <c r="O141" i="9"/>
  <c r="L137" i="9"/>
  <c r="O137" i="9"/>
  <c r="N137" i="9"/>
  <c r="N133" i="9"/>
  <c r="O133" i="9"/>
  <c r="L133" i="9"/>
  <c r="L129" i="9"/>
  <c r="O129" i="9"/>
  <c r="N125" i="9"/>
  <c r="L125" i="9"/>
  <c r="O121" i="9"/>
  <c r="L121" i="9"/>
  <c r="N121" i="9"/>
  <c r="N117" i="9"/>
  <c r="L117" i="9"/>
  <c r="N113" i="9"/>
  <c r="L113" i="9"/>
  <c r="N109" i="9"/>
  <c r="L109" i="9"/>
  <c r="O109" i="9"/>
  <c r="O105" i="9"/>
  <c r="L105" i="9"/>
  <c r="N105" i="9"/>
  <c r="L101" i="9"/>
  <c r="O101" i="9"/>
  <c r="N101" i="9"/>
  <c r="L97" i="9"/>
  <c r="N97" i="9"/>
  <c r="O97" i="9"/>
  <c r="O93" i="9"/>
  <c r="L93" i="9"/>
  <c r="L89" i="9"/>
  <c r="N89" i="9"/>
  <c r="O85" i="9"/>
  <c r="N85" i="9"/>
  <c r="L85" i="9"/>
  <c r="O81" i="9"/>
  <c r="N81" i="9"/>
  <c r="O77" i="9"/>
  <c r="N77" i="9"/>
  <c r="L77" i="9"/>
  <c r="N14" i="14"/>
  <c r="N14" i="10"/>
  <c r="L73" i="9"/>
  <c r="O73" i="9"/>
  <c r="N73" i="9"/>
  <c r="O69" i="9"/>
  <c r="N69" i="9"/>
  <c r="L69" i="9"/>
  <c r="L65" i="9"/>
  <c r="O65" i="9"/>
  <c r="N65" i="9"/>
  <c r="O61" i="9"/>
  <c r="N61" i="9"/>
  <c r="L61" i="9"/>
  <c r="O57" i="9"/>
  <c r="N57" i="9"/>
  <c r="L57" i="9"/>
  <c r="N53" i="9"/>
  <c r="O53" i="9"/>
  <c r="L53" i="9"/>
  <c r="N49" i="9"/>
  <c r="O49" i="9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67" i="8"/>
  <c r="L67" i="8"/>
  <c r="O67" i="8"/>
  <c r="O63" i="8"/>
  <c r="N63" i="8"/>
  <c r="L63" i="8"/>
  <c r="N59" i="8"/>
  <c r="M59" i="8"/>
  <c r="L59" i="8"/>
  <c r="L55" i="8"/>
  <c r="O55" i="8"/>
  <c r="N55" i="8"/>
  <c r="M55" i="8"/>
  <c r="O51" i="8"/>
  <c r="N51" i="8"/>
  <c r="L51" i="8"/>
  <c r="N47" i="8"/>
  <c r="L47" i="8"/>
  <c r="L43" i="8"/>
  <c r="O43" i="8"/>
  <c r="N43" i="8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15" i="6"/>
  <c r="N15" i="6"/>
  <c r="L15" i="6"/>
  <c r="M101" i="9"/>
  <c r="M133" i="9"/>
  <c r="M185" i="9"/>
  <c r="M205" i="9"/>
  <c r="M14" i="10"/>
  <c r="M15" i="10"/>
  <c r="M19" i="10"/>
  <c r="M23" i="10"/>
  <c r="M27" i="10"/>
  <c r="M31" i="10"/>
  <c r="M35" i="10"/>
  <c r="M39" i="10"/>
  <c r="M42" i="10"/>
  <c r="M46" i="10"/>
  <c r="M50" i="10"/>
  <c r="M54" i="10"/>
  <c r="M29" i="9"/>
  <c r="M45" i="9"/>
  <c r="M137" i="9"/>
  <c r="M157" i="9"/>
  <c r="M197" i="9"/>
  <c r="M57" i="9"/>
  <c r="M109" i="9"/>
  <c r="M153" i="9"/>
  <c r="M161" i="9"/>
  <c r="M237" i="9"/>
  <c r="M249" i="9"/>
  <c r="M41" i="9"/>
  <c r="M93" i="9"/>
  <c r="M97" i="9"/>
  <c r="M261" i="9"/>
  <c r="M37" i="9"/>
  <c r="M49" i="9"/>
  <c r="M53" i="9"/>
  <c r="M77" i="9"/>
  <c r="M89" i="9"/>
  <c r="M117" i="9"/>
  <c r="M125" i="9"/>
  <c r="M129" i="9"/>
  <c r="M149" i="9"/>
  <c r="M169" i="9"/>
  <c r="M241" i="9"/>
  <c r="M21" i="9"/>
  <c r="M61" i="9"/>
  <c r="M69" i="9"/>
  <c r="M81" i="9"/>
  <c r="M113" i="9"/>
  <c r="M121" i="9"/>
  <c r="M181" i="9"/>
  <c r="M189" i="9"/>
  <c r="M193" i="9"/>
  <c r="M221" i="9"/>
  <c r="M225" i="9"/>
  <c r="M245" i="9"/>
  <c r="M265" i="9"/>
  <c r="M269" i="9"/>
  <c r="M17" i="7"/>
  <c r="O14" i="11"/>
  <c r="K16" i="4"/>
  <c r="M25" i="4"/>
  <c r="M30" i="4"/>
  <c r="P30" i="4" s="1"/>
  <c r="K32" i="4"/>
  <c r="M49" i="4"/>
  <c r="P49" i="4" s="1"/>
  <c r="M54" i="4"/>
  <c r="K56" i="4"/>
  <c r="M77" i="4"/>
  <c r="M24" i="5"/>
  <c r="P24" i="5" s="1"/>
  <c r="K24" i="5"/>
  <c r="M40" i="5"/>
  <c r="P40" i="5" s="1"/>
  <c r="K40" i="5"/>
  <c r="M21" i="4"/>
  <c r="M26" i="4"/>
  <c r="P26" i="4" s="1"/>
  <c r="M37" i="4"/>
  <c r="M41" i="4"/>
  <c r="M45" i="4"/>
  <c r="M50" i="4"/>
  <c r="M58" i="4"/>
  <c r="M62" i="4"/>
  <c r="M66" i="4"/>
  <c r="M70" i="4"/>
  <c r="P70" i="4" s="1"/>
  <c r="M74" i="4"/>
  <c r="M28" i="5"/>
  <c r="P28" i="5" s="1"/>
  <c r="K28" i="5"/>
  <c r="M44" i="5"/>
  <c r="P44" i="5" s="1"/>
  <c r="K44" i="5"/>
  <c r="M16" i="5"/>
  <c r="P16" i="5" s="1"/>
  <c r="K16" i="5"/>
  <c r="M32" i="5"/>
  <c r="P32" i="5" s="1"/>
  <c r="K32" i="5"/>
  <c r="K20" i="4"/>
  <c r="K36" i="4"/>
  <c r="M20" i="5"/>
  <c r="P20" i="5" s="1"/>
  <c r="K20" i="5"/>
  <c r="M36" i="5"/>
  <c r="P36" i="5" s="1"/>
  <c r="K36" i="5"/>
  <c r="K17" i="5"/>
  <c r="K21" i="5"/>
  <c r="K25" i="5"/>
  <c r="K29" i="5"/>
  <c r="K33" i="5"/>
  <c r="K37" i="5"/>
  <c r="K41" i="5"/>
  <c r="K45" i="5"/>
  <c r="K20" i="14"/>
  <c r="M22" i="14"/>
  <c r="M26" i="14"/>
  <c r="K28" i="14"/>
  <c r="M30" i="14"/>
  <c r="M34" i="14"/>
  <c r="K36" i="14"/>
  <c r="M38" i="14"/>
  <c r="P38" i="14" s="1"/>
  <c r="K40" i="14"/>
  <c r="M42" i="14"/>
  <c r="P42" i="14" s="1"/>
  <c r="K44" i="14"/>
  <c r="M19" i="12"/>
  <c r="K19" i="12"/>
  <c r="M23" i="12"/>
  <c r="K23" i="12"/>
  <c r="K15" i="12"/>
  <c r="K22" i="11"/>
  <c r="M22" i="11"/>
  <c r="K83" i="9"/>
  <c r="M83" i="9"/>
  <c r="M141" i="9"/>
  <c r="K141" i="9"/>
  <c r="K183" i="9"/>
  <c r="M183" i="9"/>
  <c r="M201" i="9"/>
  <c r="K201" i="9"/>
  <c r="M206" i="9"/>
  <c r="K206" i="9"/>
  <c r="M213" i="9"/>
  <c r="K213" i="9"/>
  <c r="M41" i="8"/>
  <c r="K41" i="8"/>
  <c r="K67" i="8"/>
  <c r="M67" i="8"/>
  <c r="K18" i="11"/>
  <c r="M18" i="11"/>
  <c r="K30" i="11"/>
  <c r="M30" i="11"/>
  <c r="K26" i="11"/>
  <c r="M26" i="11"/>
  <c r="M16" i="10"/>
  <c r="K16" i="10"/>
  <c r="M24" i="10"/>
  <c r="K24" i="10"/>
  <c r="M32" i="10"/>
  <c r="K32" i="10"/>
  <c r="M40" i="10"/>
  <c r="K40" i="10"/>
  <c r="M47" i="10"/>
  <c r="K47" i="10"/>
  <c r="M55" i="10"/>
  <c r="K55" i="10"/>
  <c r="K21" i="7"/>
  <c r="M21" i="7"/>
  <c r="K29" i="7"/>
  <c r="M29" i="7"/>
  <c r="M17" i="6"/>
  <c r="K17" i="6"/>
  <c r="M25" i="9"/>
  <c r="K25" i="9"/>
  <c r="M33" i="9"/>
  <c r="K33" i="9"/>
  <c r="M42" i="9"/>
  <c r="K42" i="9"/>
  <c r="M73" i="9"/>
  <c r="K73" i="9"/>
  <c r="M102" i="9"/>
  <c r="P102" i="9" s="1"/>
  <c r="K102" i="9"/>
  <c r="M165" i="9"/>
  <c r="K165" i="9"/>
  <c r="M173" i="9"/>
  <c r="K173" i="9"/>
  <c r="M218" i="9"/>
  <c r="K218" i="9"/>
  <c r="M233" i="9"/>
  <c r="K233" i="9"/>
  <c r="M242" i="9"/>
  <c r="K242" i="9"/>
  <c r="M253" i="9"/>
  <c r="K253" i="9"/>
  <c r="K262" i="9"/>
  <c r="M262" i="9"/>
  <c r="K19" i="10"/>
  <c r="K27" i="10"/>
  <c r="K35" i="10"/>
  <c r="K42" i="10"/>
  <c r="K50" i="10"/>
  <c r="M17" i="9"/>
  <c r="K17" i="9"/>
  <c r="K47" i="9"/>
  <c r="M47" i="9"/>
  <c r="M65" i="9"/>
  <c r="K65" i="9"/>
  <c r="M85" i="9"/>
  <c r="K85" i="9"/>
  <c r="M94" i="9"/>
  <c r="K94" i="9"/>
  <c r="M126" i="9"/>
  <c r="K126" i="9"/>
  <c r="M145" i="9"/>
  <c r="K145" i="9"/>
  <c r="M198" i="9"/>
  <c r="K198" i="9"/>
  <c r="K203" i="9"/>
  <c r="M203" i="9"/>
  <c r="M209" i="9"/>
  <c r="K209" i="9"/>
  <c r="M24" i="8"/>
  <c r="P24" i="8" s="1"/>
  <c r="K24" i="8"/>
  <c r="M33" i="8"/>
  <c r="K33" i="8"/>
  <c r="M22" i="9"/>
  <c r="K22" i="9"/>
  <c r="M70" i="9"/>
  <c r="K70" i="9"/>
  <c r="K99" i="9"/>
  <c r="M99" i="9"/>
  <c r="M105" i="9"/>
  <c r="K105" i="9"/>
  <c r="M114" i="9"/>
  <c r="K114" i="9"/>
  <c r="K151" i="9"/>
  <c r="M151" i="9"/>
  <c r="M177" i="9"/>
  <c r="K177" i="9"/>
  <c r="M222" i="9"/>
  <c r="K222" i="9"/>
  <c r="M229" i="9"/>
  <c r="K229" i="9"/>
  <c r="M257" i="9"/>
  <c r="K257" i="9"/>
  <c r="M266" i="9"/>
  <c r="K266" i="9"/>
  <c r="K42" i="8"/>
  <c r="M42" i="8"/>
  <c r="M61" i="8"/>
  <c r="K61" i="8"/>
  <c r="K45" i="9"/>
  <c r="K53" i="9"/>
  <c r="K57" i="9"/>
  <c r="K81" i="9"/>
  <c r="K89" i="9"/>
  <c r="K97" i="9"/>
  <c r="K129" i="9"/>
  <c r="K133" i="9"/>
  <c r="K149" i="9"/>
  <c r="K157" i="9"/>
  <c r="K181" i="9"/>
  <c r="K189" i="9"/>
  <c r="K204" i="9"/>
  <c r="K225" i="9"/>
  <c r="K237" i="9"/>
  <c r="K249" i="9"/>
  <c r="K269" i="9"/>
  <c r="K27" i="8"/>
  <c r="M27" i="8"/>
  <c r="M29" i="8"/>
  <c r="K29" i="8"/>
  <c r="K53" i="8"/>
  <c r="K57" i="8"/>
  <c r="K70" i="8"/>
  <c r="M70" i="8"/>
  <c r="M25" i="7"/>
  <c r="K25" i="7"/>
  <c r="M15" i="9"/>
  <c r="M31" i="9"/>
  <c r="M51" i="9"/>
  <c r="M63" i="9"/>
  <c r="M111" i="9"/>
  <c r="P111" i="9" s="1"/>
  <c r="M139" i="9"/>
  <c r="M155" i="9"/>
  <c r="M171" i="9"/>
  <c r="M187" i="9"/>
  <c r="M210" i="9"/>
  <c r="M227" i="9"/>
  <c r="M230" i="9"/>
  <c r="M246" i="9"/>
  <c r="M254" i="9"/>
  <c r="M258" i="9"/>
  <c r="M263" i="9"/>
  <c r="M47" i="8"/>
  <c r="K68" i="8"/>
  <c r="K23" i="7"/>
  <c r="M14" i="4"/>
  <c r="P14" i="4" s="1"/>
  <c r="N47" i="5"/>
  <c r="G17" i="2" s="1"/>
  <c r="P75" i="4"/>
  <c r="N14" i="9"/>
  <c r="L14" i="9"/>
  <c r="O53" i="10"/>
  <c r="N53" i="10"/>
  <c r="O49" i="10"/>
  <c r="N49" i="10"/>
  <c r="O45" i="10"/>
  <c r="N45" i="10"/>
  <c r="O41" i="10"/>
  <c r="N41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N14" i="13"/>
  <c r="M14" i="9"/>
  <c r="O268" i="9"/>
  <c r="N268" i="9"/>
  <c r="L268" i="9"/>
  <c r="O264" i="9"/>
  <c r="N264" i="9"/>
  <c r="L264" i="9"/>
  <c r="O260" i="9"/>
  <c r="N260" i="9"/>
  <c r="L260" i="9"/>
  <c r="O256" i="9"/>
  <c r="N256" i="9"/>
  <c r="L256" i="9"/>
  <c r="N252" i="9"/>
  <c r="L252" i="9"/>
  <c r="O252" i="9"/>
  <c r="O248" i="9"/>
  <c r="N248" i="9"/>
  <c r="O244" i="9"/>
  <c r="N244" i="9"/>
  <c r="L244" i="9"/>
  <c r="N240" i="9"/>
  <c r="O236" i="9"/>
  <c r="N236" i="9"/>
  <c r="L236" i="9"/>
  <c r="O232" i="9"/>
  <c r="N232" i="9"/>
  <c r="L228" i="9"/>
  <c r="N228" i="9"/>
  <c r="N224" i="9"/>
  <c r="L224" i="9"/>
  <c r="N220" i="9"/>
  <c r="L220" i="9"/>
  <c r="O220" i="9"/>
  <c r="L216" i="9"/>
  <c r="O216" i="9"/>
  <c r="N212" i="9"/>
  <c r="L212" i="9"/>
  <c r="O212" i="9"/>
  <c r="N208" i="9"/>
  <c r="L208" i="9"/>
  <c r="N204" i="9"/>
  <c r="L204" i="9"/>
  <c r="O204" i="9"/>
  <c r="O200" i="9"/>
  <c r="N200" i="9"/>
  <c r="L200" i="9"/>
  <c r="O196" i="9"/>
  <c r="N196" i="9"/>
  <c r="L196" i="9"/>
  <c r="O192" i="9"/>
  <c r="L192" i="9"/>
  <c r="L188" i="9"/>
  <c r="O188" i="9"/>
  <c r="O184" i="9"/>
  <c r="N184" i="9"/>
  <c r="L184" i="9"/>
  <c r="O180" i="9"/>
  <c r="N180" i="9"/>
  <c r="L180" i="9"/>
  <c r="O176" i="9"/>
  <c r="N176" i="9"/>
  <c r="L176" i="9"/>
  <c r="O172" i="9"/>
  <c r="N172" i="9"/>
  <c r="L172" i="9"/>
  <c r="L168" i="9"/>
  <c r="O168" i="9"/>
  <c r="L164" i="9"/>
  <c r="O164" i="9"/>
  <c r="L160" i="9"/>
  <c r="O160" i="9"/>
  <c r="L156" i="9"/>
  <c r="O156" i="9"/>
  <c r="O152" i="9"/>
  <c r="N152" i="9"/>
  <c r="L152" i="9"/>
  <c r="O148" i="9"/>
  <c r="N148" i="9"/>
  <c r="L148" i="9"/>
  <c r="O144" i="9"/>
  <c r="N144" i="9"/>
  <c r="L144" i="9"/>
  <c r="O140" i="9"/>
  <c r="N140" i="9"/>
  <c r="L140" i="9"/>
  <c r="L136" i="9"/>
  <c r="O136" i="9"/>
  <c r="O132" i="9"/>
  <c r="N132" i="9"/>
  <c r="N128" i="9"/>
  <c r="L128" i="9"/>
  <c r="O124" i="9"/>
  <c r="N124" i="9"/>
  <c r="L124" i="9"/>
  <c r="O120" i="9"/>
  <c r="N120" i="9"/>
  <c r="L120" i="9"/>
  <c r="N116" i="9"/>
  <c r="L116" i="9"/>
  <c r="O112" i="9"/>
  <c r="N112" i="9"/>
  <c r="L112" i="9"/>
  <c r="O108" i="9"/>
  <c r="N108" i="9"/>
  <c r="O104" i="9"/>
  <c r="N104" i="9"/>
  <c r="O100" i="9"/>
  <c r="N100" i="9"/>
  <c r="L100" i="9"/>
  <c r="O96" i="9"/>
  <c r="N96" i="9"/>
  <c r="L92" i="9"/>
  <c r="O92" i="9"/>
  <c r="L88" i="9"/>
  <c r="O88" i="9"/>
  <c r="N84" i="9"/>
  <c r="L80" i="9"/>
  <c r="O80" i="9"/>
  <c r="N76" i="9"/>
  <c r="L76" i="9"/>
  <c r="N72" i="9"/>
  <c r="L72" i="9"/>
  <c r="L68" i="9"/>
  <c r="O68" i="9"/>
  <c r="N64" i="9"/>
  <c r="L64" i="9"/>
  <c r="O60" i="9"/>
  <c r="N60" i="9"/>
  <c r="L60" i="9"/>
  <c r="O56" i="9"/>
  <c r="N56" i="9"/>
  <c r="L56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L70" i="8"/>
  <c r="O70" i="8"/>
  <c r="N70" i="8"/>
  <c r="N66" i="8"/>
  <c r="M66" i="8"/>
  <c r="O66" i="8"/>
  <c r="L66" i="8"/>
  <c r="L62" i="8"/>
  <c r="O62" i="8"/>
  <c r="N62" i="8"/>
  <c r="M62" i="8"/>
  <c r="L58" i="8"/>
  <c r="N58" i="8"/>
  <c r="M58" i="8"/>
  <c r="L54" i="8"/>
  <c r="O54" i="8"/>
  <c r="M54" i="8"/>
  <c r="L50" i="8"/>
  <c r="O50" i="8"/>
  <c r="N50" i="8"/>
  <c r="M50" i="8"/>
  <c r="O46" i="8"/>
  <c r="N46" i="8"/>
  <c r="O42" i="8"/>
  <c r="N42" i="8"/>
  <c r="L42" i="8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M28" i="9"/>
  <c r="M64" i="9"/>
  <c r="M68" i="9"/>
  <c r="M72" i="9"/>
  <c r="M92" i="9"/>
  <c r="M128" i="9"/>
  <c r="M156" i="9"/>
  <c r="M164" i="9"/>
  <c r="M188" i="9"/>
  <c r="M220" i="9"/>
  <c r="M256" i="9"/>
  <c r="M24" i="7"/>
  <c r="M20" i="9"/>
  <c r="M24" i="9"/>
  <c r="M44" i="9"/>
  <c r="M80" i="9"/>
  <c r="M84" i="9"/>
  <c r="M88" i="9"/>
  <c r="M136" i="9"/>
  <c r="M160" i="9"/>
  <c r="M168" i="9"/>
  <c r="M216" i="9"/>
  <c r="M224" i="9"/>
  <c r="M18" i="10"/>
  <c r="M22" i="10"/>
  <c r="M36" i="9"/>
  <c r="M40" i="9"/>
  <c r="M60" i="9"/>
  <c r="M96" i="9"/>
  <c r="M100" i="9"/>
  <c r="M104" i="9"/>
  <c r="M124" i="9"/>
  <c r="M132" i="9"/>
  <c r="M140" i="9"/>
  <c r="M148" i="9"/>
  <c r="M172" i="9"/>
  <c r="M180" i="9"/>
  <c r="M208" i="9"/>
  <c r="M232" i="9"/>
  <c r="M196" i="9"/>
  <c r="M228" i="9"/>
  <c r="M192" i="9"/>
  <c r="M200" i="9"/>
  <c r="M236" i="9"/>
  <c r="M244" i="9"/>
  <c r="M248" i="9"/>
  <c r="M260" i="9"/>
  <c r="M264" i="9"/>
  <c r="M268" i="9"/>
  <c r="M16" i="7"/>
  <c r="M20" i="7"/>
  <c r="M32" i="7"/>
  <c r="M28" i="7"/>
  <c r="K14" i="6"/>
  <c r="M14" i="6"/>
  <c r="P67" i="4"/>
  <c r="L47" i="5"/>
  <c r="I17" i="2" s="1"/>
  <c r="P15" i="4"/>
  <c r="P32" i="4"/>
  <c r="P71" i="4"/>
  <c r="P26" i="5"/>
  <c r="P30" i="5"/>
  <c r="P38" i="5"/>
  <c r="P42" i="5"/>
  <c r="P47" i="4"/>
  <c r="P55" i="4"/>
  <c r="P76" i="4"/>
  <c r="O14" i="7"/>
  <c r="N14" i="11"/>
  <c r="M15" i="5"/>
  <c r="P15" i="5" s="1"/>
  <c r="M19" i="5"/>
  <c r="P19" i="5" s="1"/>
  <c r="M23" i="5"/>
  <c r="M27" i="5"/>
  <c r="M31" i="5"/>
  <c r="M35" i="5"/>
  <c r="P35" i="5" s="1"/>
  <c r="M39" i="5"/>
  <c r="M43" i="5"/>
  <c r="K15" i="14"/>
  <c r="K19" i="14"/>
  <c r="M21" i="14"/>
  <c r="K23" i="14"/>
  <c r="K27" i="14"/>
  <c r="K31" i="14"/>
  <c r="K35" i="14"/>
  <c r="K39" i="14"/>
  <c r="K43" i="14"/>
  <c r="K20" i="13"/>
  <c r="M20" i="13"/>
  <c r="K28" i="13"/>
  <c r="M28" i="13"/>
  <c r="K36" i="13"/>
  <c r="M36" i="13"/>
  <c r="M18" i="13"/>
  <c r="K18" i="13"/>
  <c r="M26" i="13"/>
  <c r="K26" i="13"/>
  <c r="M34" i="13"/>
  <c r="K34" i="13"/>
  <c r="K16" i="13"/>
  <c r="M16" i="13"/>
  <c r="K24" i="13"/>
  <c r="M24" i="13"/>
  <c r="K32" i="13"/>
  <c r="M32" i="13"/>
  <c r="M14" i="13"/>
  <c r="K14" i="13"/>
  <c r="M22" i="13"/>
  <c r="K22" i="13"/>
  <c r="M30" i="13"/>
  <c r="K30" i="13"/>
  <c r="M38" i="13"/>
  <c r="K38" i="13"/>
  <c r="K16" i="12"/>
  <c r="M18" i="12"/>
  <c r="K20" i="12"/>
  <c r="M22" i="12"/>
  <c r="K24" i="12"/>
  <c r="M16" i="11"/>
  <c r="M20" i="11"/>
  <c r="M24" i="11"/>
  <c r="M28" i="11"/>
  <c r="K14" i="10"/>
  <c r="K18" i="10"/>
  <c r="K22" i="10"/>
  <c r="K26" i="10"/>
  <c r="K34" i="10"/>
  <c r="K49" i="10"/>
  <c r="M16" i="9"/>
  <c r="K16" i="9"/>
  <c r="K48" i="9"/>
  <c r="K64" i="9"/>
  <c r="K80" i="9"/>
  <c r="K96" i="9"/>
  <c r="K112" i="9"/>
  <c r="K128" i="9"/>
  <c r="K136" i="9"/>
  <c r="K152" i="9"/>
  <c r="K168" i="9"/>
  <c r="K184" i="9"/>
  <c r="K200" i="9"/>
  <c r="K212" i="9"/>
  <c r="K228" i="9"/>
  <c r="K248" i="9"/>
  <c r="K256" i="9"/>
  <c r="K264" i="9"/>
  <c r="M27" i="9"/>
  <c r="M43" i="9"/>
  <c r="M59" i="9"/>
  <c r="M75" i="9"/>
  <c r="M91" i="9"/>
  <c r="M107" i="9"/>
  <c r="M123" i="9"/>
  <c r="M147" i="9"/>
  <c r="M163" i="9"/>
  <c r="M179" i="9"/>
  <c r="M195" i="9"/>
  <c r="M223" i="9"/>
  <c r="M235" i="9"/>
  <c r="M23" i="9"/>
  <c r="K24" i="9"/>
  <c r="M39" i="9"/>
  <c r="K40" i="9"/>
  <c r="M55" i="9"/>
  <c r="K56" i="9"/>
  <c r="M71" i="9"/>
  <c r="K72" i="9"/>
  <c r="M87" i="9"/>
  <c r="K88" i="9"/>
  <c r="M103" i="9"/>
  <c r="K104" i="9"/>
  <c r="M119" i="9"/>
  <c r="K120" i="9"/>
  <c r="M131" i="9"/>
  <c r="K132" i="9"/>
  <c r="M143" i="9"/>
  <c r="K144" i="9"/>
  <c r="M159" i="9"/>
  <c r="K160" i="9"/>
  <c r="M175" i="9"/>
  <c r="K176" i="9"/>
  <c r="M191" i="9"/>
  <c r="K192" i="9"/>
  <c r="M207" i="9"/>
  <c r="K208" i="9"/>
  <c r="M219" i="9"/>
  <c r="K220" i="9"/>
  <c r="M231" i="9"/>
  <c r="K232" i="9"/>
  <c r="M243" i="9"/>
  <c r="K244" i="9"/>
  <c r="M251" i="9"/>
  <c r="K252" i="9"/>
  <c r="M259" i="9"/>
  <c r="K260" i="9"/>
  <c r="M48" i="8"/>
  <c r="P48" i="8" s="1"/>
  <c r="K48" i="8"/>
  <c r="M56" i="8"/>
  <c r="K56" i="8"/>
  <c r="K63" i="8"/>
  <c r="M63" i="8"/>
  <c r="K22" i="7"/>
  <c r="M22" i="7"/>
  <c r="P22" i="7" s="1"/>
  <c r="M20" i="8"/>
  <c r="K20" i="8"/>
  <c r="M28" i="8"/>
  <c r="K28" i="8"/>
  <c r="M36" i="8"/>
  <c r="K36" i="8"/>
  <c r="K43" i="8"/>
  <c r="M43" i="8"/>
  <c r="K44" i="8"/>
  <c r="K64" i="8"/>
  <c r="K19" i="7"/>
  <c r="M15" i="8"/>
  <c r="M23" i="8"/>
  <c r="M31" i="8"/>
  <c r="M51" i="8"/>
  <c r="K14" i="7"/>
  <c r="M14" i="7"/>
  <c r="M15" i="7"/>
  <c r="P15" i="7" s="1"/>
  <c r="K15" i="7"/>
  <c r="K26" i="7"/>
  <c r="M26" i="7"/>
  <c r="M27" i="7"/>
  <c r="P27" i="7" s="1"/>
  <c r="K27" i="7"/>
  <c r="M15" i="6"/>
  <c r="K15" i="6"/>
  <c r="N78" i="4"/>
  <c r="G16" i="2" s="1"/>
  <c r="K19" i="4"/>
  <c r="K23" i="4"/>
  <c r="K27" i="4"/>
  <c r="K31" i="4"/>
  <c r="K55" i="4"/>
  <c r="K59" i="4"/>
  <c r="K63" i="4"/>
  <c r="K71" i="4"/>
  <c r="K15" i="4"/>
  <c r="K35" i="4"/>
  <c r="K39" i="4"/>
  <c r="K43" i="4"/>
  <c r="K47" i="4"/>
  <c r="K51" i="4"/>
  <c r="K67" i="4"/>
  <c r="K75" i="4"/>
  <c r="L78" i="4"/>
  <c r="I16" i="2" s="1"/>
  <c r="K32" i="9" l="1"/>
  <c r="M33" i="14"/>
  <c r="P33" i="14" s="1"/>
  <c r="P55" i="10"/>
  <c r="P62" i="4"/>
  <c r="P16" i="12"/>
  <c r="P18" i="13"/>
  <c r="M41" i="14"/>
  <c r="P41" i="14" s="1"/>
  <c r="P43" i="5"/>
  <c r="P27" i="5"/>
  <c r="P14" i="6"/>
  <c r="M53" i="10"/>
  <c r="P53" i="10" s="1"/>
  <c r="P70" i="9"/>
  <c r="P34" i="14"/>
  <c r="P26" i="7"/>
  <c r="P39" i="5"/>
  <c r="P23" i="5"/>
  <c r="M38" i="10"/>
  <c r="P47" i="10"/>
  <c r="M56" i="10"/>
  <c r="M23" i="13"/>
  <c r="P68" i="8"/>
  <c r="P21" i="5"/>
  <c r="P28" i="4"/>
  <c r="P16" i="4"/>
  <c r="P23" i="4"/>
  <c r="P45" i="5"/>
  <c r="P29" i="5"/>
  <c r="P41" i="5"/>
  <c r="P25" i="5"/>
  <c r="P31" i="4"/>
  <c r="P19" i="4"/>
  <c r="P63" i="4"/>
  <c r="P46" i="4"/>
  <c r="P27" i="4"/>
  <c r="P36" i="14"/>
  <c r="P32" i="10"/>
  <c r="K25" i="10"/>
  <c r="P20" i="8"/>
  <c r="P270" i="9"/>
  <c r="P66" i="4"/>
  <c r="P34" i="4"/>
  <c r="P50" i="4"/>
  <c r="P51" i="8"/>
  <c r="P28" i="8"/>
  <c r="P94" i="9"/>
  <c r="P266" i="9"/>
  <c r="P230" i="9"/>
  <c r="P90" i="9"/>
  <c r="P66" i="9"/>
  <c r="P218" i="9"/>
  <c r="P114" i="9"/>
  <c r="P222" i="9"/>
  <c r="P198" i="9"/>
  <c r="P234" i="9"/>
  <c r="P106" i="9"/>
  <c r="P25" i="11"/>
  <c r="P26" i="13"/>
  <c r="P20" i="12"/>
  <c r="K21" i="12"/>
  <c r="P15" i="12"/>
  <c r="P23" i="13"/>
  <c r="P30" i="11"/>
  <c r="K14" i="11"/>
  <c r="P42" i="9"/>
  <c r="K46" i="8"/>
  <c r="M17" i="12"/>
  <c r="P17" i="12" s="1"/>
  <c r="P37" i="13"/>
  <c r="P23" i="7"/>
  <c r="P44" i="8"/>
  <c r="P134" i="9"/>
  <c r="P24" i="12"/>
  <c r="M15" i="13"/>
  <c r="P15" i="13" s="1"/>
  <c r="P30" i="14"/>
  <c r="P40" i="10"/>
  <c r="P23" i="8"/>
  <c r="P242" i="9"/>
  <c r="P41" i="4"/>
  <c r="P31" i="5"/>
  <c r="P36" i="8"/>
  <c r="P21" i="14"/>
  <c r="P15" i="8"/>
  <c r="M14" i="12"/>
  <c r="P14" i="12" s="1"/>
  <c r="P74" i="4"/>
  <c r="K27" i="11"/>
  <c r="P22" i="9"/>
  <c r="K41" i="10"/>
  <c r="M27" i="11"/>
  <c r="P27" i="11" s="1"/>
  <c r="P34" i="9"/>
  <c r="P15" i="6"/>
  <c r="P210" i="9"/>
  <c r="P56" i="8"/>
  <c r="P34" i="13"/>
  <c r="M17" i="14"/>
  <c r="P17" i="14" s="1"/>
  <c r="P254" i="9"/>
  <c r="P126" i="9"/>
  <c r="M21" i="12"/>
  <c r="P21" i="12" s="1"/>
  <c r="P21" i="4"/>
  <c r="P19" i="14"/>
  <c r="P49" i="8"/>
  <c r="P64" i="8"/>
  <c r="P28" i="14"/>
  <c r="P44" i="14"/>
  <c r="P178" i="9"/>
  <c r="P63" i="8"/>
  <c r="P18" i="12"/>
  <c r="P45" i="9"/>
  <c r="P15" i="14"/>
  <c r="P57" i="8"/>
  <c r="P64" i="4"/>
  <c r="P20" i="14"/>
  <c r="P40" i="14"/>
  <c r="P43" i="8"/>
  <c r="P22" i="12"/>
  <c r="P39" i="14"/>
  <c r="P238" i="9"/>
  <c r="P46" i="9"/>
  <c r="P22" i="14"/>
  <c r="P31" i="14"/>
  <c r="P22" i="13"/>
  <c r="P36" i="13"/>
  <c r="L39" i="13"/>
  <c r="I25" i="2" s="1"/>
  <c r="P19" i="13"/>
  <c r="P38" i="13"/>
  <c r="P30" i="13"/>
  <c r="P32" i="13"/>
  <c r="P24" i="13"/>
  <c r="P16" i="13"/>
  <c r="P28" i="13"/>
  <c r="P20" i="13"/>
  <c r="P36" i="10"/>
  <c r="K45" i="10"/>
  <c r="K30" i="10"/>
  <c r="P215" i="9"/>
  <c r="P247" i="9"/>
  <c r="P26" i="9"/>
  <c r="P158" i="9"/>
  <c r="P98" i="9"/>
  <c r="P58" i="9"/>
  <c r="P110" i="9"/>
  <c r="P146" i="9"/>
  <c r="P250" i="9"/>
  <c r="P18" i="9"/>
  <c r="P259" i="9"/>
  <c r="P131" i="9"/>
  <c r="P23" i="9"/>
  <c r="P235" i="9"/>
  <c r="P27" i="9"/>
  <c r="P258" i="9"/>
  <c r="P246" i="9"/>
  <c r="P203" i="9"/>
  <c r="P262" i="9"/>
  <c r="P206" i="9"/>
  <c r="P214" i="9"/>
  <c r="P166" i="9"/>
  <c r="P194" i="9"/>
  <c r="P74" i="9"/>
  <c r="P30" i="7"/>
  <c r="P37" i="4"/>
  <c r="P14" i="10"/>
  <c r="P15" i="9"/>
  <c r="O31" i="8"/>
  <c r="P31" i="8" s="1"/>
  <c r="P35" i="14"/>
  <c r="P23" i="14"/>
  <c r="P16" i="9"/>
  <c r="P27" i="14"/>
  <c r="P43" i="14"/>
  <c r="P38" i="9"/>
  <c r="P99" i="9"/>
  <c r="P18" i="14"/>
  <c r="K117" i="9"/>
  <c r="O117" i="9"/>
  <c r="P117" i="9" s="1"/>
  <c r="K197" i="9"/>
  <c r="O197" i="9"/>
  <c r="P197" i="9" s="1"/>
  <c r="P25" i="4"/>
  <c r="P42" i="10"/>
  <c r="P45" i="4"/>
  <c r="P77" i="4"/>
  <c r="P58" i="4"/>
  <c r="L45" i="14"/>
  <c r="I26" i="2" s="1"/>
  <c r="P189" i="9"/>
  <c r="K31" i="7"/>
  <c r="O31" i="7"/>
  <c r="P31" i="7" s="1"/>
  <c r="O21" i="10"/>
  <c r="M21" i="10"/>
  <c r="M31" i="11"/>
  <c r="O31" i="11"/>
  <c r="O23" i="11"/>
  <c r="P23" i="11" s="1"/>
  <c r="O27" i="13"/>
  <c r="M27" i="13"/>
  <c r="O25" i="14"/>
  <c r="P25" i="14" s="1"/>
  <c r="P50" i="10"/>
  <c r="P183" i="9"/>
  <c r="P83" i="9"/>
  <c r="K58" i="8"/>
  <c r="O58" i="8"/>
  <c r="P58" i="8" s="1"/>
  <c r="K84" i="9"/>
  <c r="O84" i="9"/>
  <c r="P84" i="9" s="1"/>
  <c r="P52" i="9"/>
  <c r="P109" i="9"/>
  <c r="P216" i="9"/>
  <c r="P60" i="8"/>
  <c r="K47" i="8"/>
  <c r="O47" i="8"/>
  <c r="P47" i="8" s="1"/>
  <c r="K35" i="8"/>
  <c r="O35" i="8"/>
  <c r="P35" i="8" s="1"/>
  <c r="P150" i="9"/>
  <c r="O24" i="4"/>
  <c r="P24" i="4" s="1"/>
  <c r="K24" i="4"/>
  <c r="K76" i="9"/>
  <c r="O76" i="9"/>
  <c r="P76" i="9" s="1"/>
  <c r="K24" i="11"/>
  <c r="O24" i="11"/>
  <c r="P24" i="11" s="1"/>
  <c r="O20" i="10"/>
  <c r="P20" i="10" s="1"/>
  <c r="K20" i="10"/>
  <c r="P190" i="9"/>
  <c r="O14" i="8"/>
  <c r="P14" i="8" s="1"/>
  <c r="P47" i="9"/>
  <c r="M17" i="10"/>
  <c r="O193" i="9"/>
  <c r="P193" i="9" s="1"/>
  <c r="P27" i="8"/>
  <c r="P151" i="9"/>
  <c r="P241" i="9"/>
  <c r="M19" i="11"/>
  <c r="M31" i="13"/>
  <c r="K31" i="13"/>
  <c r="P180" i="9"/>
  <c r="P19" i="7"/>
  <c r="P86" i="9"/>
  <c r="K240" i="9"/>
  <c r="O240" i="9"/>
  <c r="P240" i="9" s="1"/>
  <c r="P29" i="8"/>
  <c r="P61" i="8"/>
  <c r="P46" i="10"/>
  <c r="P186" i="9"/>
  <c r="K29" i="11"/>
  <c r="O29" i="11"/>
  <c r="P29" i="11" s="1"/>
  <c r="K39" i="8"/>
  <c r="O39" i="8"/>
  <c r="P39" i="8" s="1"/>
  <c r="K25" i="8"/>
  <c r="O25" i="8"/>
  <c r="P25" i="8" s="1"/>
  <c r="K17" i="8"/>
  <c r="O17" i="8"/>
  <c r="P17" i="8" s="1"/>
  <c r="P130" i="9"/>
  <c r="P236" i="9"/>
  <c r="P26" i="11"/>
  <c r="P33" i="8"/>
  <c r="P141" i="9"/>
  <c r="P196" i="9"/>
  <c r="M35" i="13"/>
  <c r="O116" i="9"/>
  <c r="P116" i="9" s="1"/>
  <c r="P202" i="9"/>
  <c r="P261" i="9"/>
  <c r="N45" i="14"/>
  <c r="G26" i="2" s="1"/>
  <c r="P77" i="9"/>
  <c r="P18" i="11"/>
  <c r="P36" i="9"/>
  <c r="P44" i="9"/>
  <c r="P100" i="9"/>
  <c r="P140" i="9"/>
  <c r="O32" i="14"/>
  <c r="P32" i="14" s="1"/>
  <c r="K32" i="14"/>
  <c r="O24" i="14"/>
  <c r="P24" i="14" s="1"/>
  <c r="K24" i="14"/>
  <c r="O16" i="14"/>
  <c r="P16" i="14" s="1"/>
  <c r="K16" i="14"/>
  <c r="O16" i="6"/>
  <c r="P16" i="6" s="1"/>
  <c r="P41" i="8"/>
  <c r="P26" i="14"/>
  <c r="P142" i="9"/>
  <c r="N18" i="6"/>
  <c r="G18" i="2" s="1"/>
  <c r="P136" i="9"/>
  <c r="P45" i="8"/>
  <c r="P62" i="9"/>
  <c r="K17" i="11"/>
  <c r="O17" i="11"/>
  <c r="P17" i="11" s="1"/>
  <c r="K29" i="9"/>
  <c r="O29" i="9"/>
  <c r="P29" i="9" s="1"/>
  <c r="K125" i="9"/>
  <c r="O125" i="9"/>
  <c r="P125" i="9" s="1"/>
  <c r="K28" i="11"/>
  <c r="O28" i="11"/>
  <c r="P28" i="11" s="1"/>
  <c r="P172" i="9"/>
  <c r="P64" i="9"/>
  <c r="O28" i="10"/>
  <c r="P28" i="10" s="1"/>
  <c r="P174" i="9"/>
  <c r="P67" i="8"/>
  <c r="P53" i="9"/>
  <c r="O37" i="10"/>
  <c r="P37" i="10" s="1"/>
  <c r="O52" i="10"/>
  <c r="P52" i="10" s="1"/>
  <c r="P69" i="9"/>
  <c r="N39" i="13"/>
  <c r="G25" i="2" s="1"/>
  <c r="O59" i="8"/>
  <c r="P59" i="8" s="1"/>
  <c r="O171" i="9"/>
  <c r="P171" i="9" s="1"/>
  <c r="P65" i="9"/>
  <c r="O48" i="10"/>
  <c r="P48" i="10" s="1"/>
  <c r="K44" i="4"/>
  <c r="O175" i="9"/>
  <c r="P175" i="9" s="1"/>
  <c r="K72" i="4"/>
  <c r="O55" i="9"/>
  <c r="P55" i="9" s="1"/>
  <c r="P182" i="9"/>
  <c r="K44" i="10"/>
  <c r="O15" i="11"/>
  <c r="K15" i="11"/>
  <c r="K64" i="4"/>
  <c r="M15" i="11"/>
  <c r="L18" i="6"/>
  <c r="I18" i="2" s="1"/>
  <c r="P20" i="9"/>
  <c r="P188" i="9"/>
  <c r="P224" i="9"/>
  <c r="N32" i="11"/>
  <c r="G23" i="2" s="1"/>
  <c r="P154" i="9"/>
  <c r="P17" i="9"/>
  <c r="P229" i="9"/>
  <c r="P192" i="9"/>
  <c r="K29" i="13"/>
  <c r="O29" i="13"/>
  <c r="P29" i="13" s="1"/>
  <c r="K21" i="13"/>
  <c r="O21" i="13"/>
  <c r="P21" i="13" s="1"/>
  <c r="P37" i="8"/>
  <c r="K14" i="14"/>
  <c r="O14" i="14"/>
  <c r="P14" i="14" s="1"/>
  <c r="P16" i="10"/>
  <c r="O113" i="9"/>
  <c r="P113" i="9" s="1"/>
  <c r="P23" i="12"/>
  <c r="P19" i="12"/>
  <c r="O17" i="13"/>
  <c r="P17" i="13" s="1"/>
  <c r="P160" i="9"/>
  <c r="P184" i="9"/>
  <c r="P25" i="9"/>
  <c r="P25" i="10"/>
  <c r="P29" i="10"/>
  <c r="K167" i="9"/>
  <c r="O167" i="9"/>
  <c r="P167" i="9" s="1"/>
  <c r="K20" i="11"/>
  <c r="O20" i="11"/>
  <c r="P20" i="11" s="1"/>
  <c r="K29" i="10"/>
  <c r="O123" i="9"/>
  <c r="P123" i="9" s="1"/>
  <c r="O56" i="10"/>
  <c r="K15" i="13"/>
  <c r="P89" i="9"/>
  <c r="P33" i="7"/>
  <c r="P253" i="9"/>
  <c r="P129" i="9"/>
  <c r="P34" i="8"/>
  <c r="P168" i="9"/>
  <c r="P31" i="10"/>
  <c r="P15" i="10"/>
  <c r="K223" i="9"/>
  <c r="O223" i="9"/>
  <c r="P223" i="9" s="1"/>
  <c r="K227" i="9"/>
  <c r="O227" i="9"/>
  <c r="P227" i="9" s="1"/>
  <c r="P208" i="9"/>
  <c r="P260" i="9"/>
  <c r="P96" i="9"/>
  <c r="P88" i="9"/>
  <c r="P225" i="9"/>
  <c r="P32" i="7"/>
  <c r="P152" i="9"/>
  <c r="O16" i="8"/>
  <c r="P16" i="8" s="1"/>
  <c r="K16" i="8"/>
  <c r="K143" i="9"/>
  <c r="O143" i="9"/>
  <c r="P143" i="9" s="1"/>
  <c r="K107" i="9"/>
  <c r="O107" i="9"/>
  <c r="P107" i="9" s="1"/>
  <c r="K31" i="9"/>
  <c r="O31" i="9"/>
  <c r="P31" i="9" s="1"/>
  <c r="K195" i="9"/>
  <c r="O195" i="9"/>
  <c r="P195" i="9" s="1"/>
  <c r="K63" i="9"/>
  <c r="O63" i="9"/>
  <c r="P63" i="9" s="1"/>
  <c r="K75" i="9"/>
  <c r="O75" i="9"/>
  <c r="P75" i="9" s="1"/>
  <c r="K33" i="10"/>
  <c r="O33" i="10"/>
  <c r="P33" i="10" s="1"/>
  <c r="K211" i="9"/>
  <c r="O211" i="9"/>
  <c r="P211" i="9" s="1"/>
  <c r="K103" i="9"/>
  <c r="O103" i="9"/>
  <c r="P103" i="9" s="1"/>
  <c r="K239" i="9"/>
  <c r="O239" i="9"/>
  <c r="P239" i="9" s="1"/>
  <c r="K43" i="9"/>
  <c r="O43" i="9"/>
  <c r="P43" i="9" s="1"/>
  <c r="P61" i="9"/>
  <c r="P93" i="9"/>
  <c r="P244" i="9"/>
  <c r="O51" i="9"/>
  <c r="P51" i="9" s="1"/>
  <c r="K36" i="10"/>
  <c r="P108" i="9"/>
  <c r="P80" i="9"/>
  <c r="P24" i="9"/>
  <c r="O191" i="9"/>
  <c r="P191" i="9" s="1"/>
  <c r="P32" i="9"/>
  <c r="P54" i="8"/>
  <c r="P53" i="8"/>
  <c r="O59" i="9"/>
  <c r="P59" i="9" s="1"/>
  <c r="K186" i="9"/>
  <c r="P68" i="9"/>
  <c r="P157" i="9"/>
  <c r="K95" i="9"/>
  <c r="O95" i="9"/>
  <c r="P95" i="9" s="1"/>
  <c r="O35" i="9"/>
  <c r="P35" i="9" s="1"/>
  <c r="O67" i="9"/>
  <c r="P67" i="9" s="1"/>
  <c r="O187" i="9"/>
  <c r="P187" i="9" s="1"/>
  <c r="K194" i="9"/>
  <c r="P19" i="9"/>
  <c r="K62" i="9"/>
  <c r="O65" i="8"/>
  <c r="P65" i="8" s="1"/>
  <c r="O243" i="9"/>
  <c r="P243" i="9" s="1"/>
  <c r="P19" i="10"/>
  <c r="P35" i="10"/>
  <c r="P248" i="9"/>
  <c r="P200" i="9"/>
  <c r="P132" i="9"/>
  <c r="O155" i="9"/>
  <c r="P155" i="9" s="1"/>
  <c r="O159" i="9"/>
  <c r="P159" i="9" s="1"/>
  <c r="P217" i="9"/>
  <c r="K267" i="9"/>
  <c r="O267" i="9"/>
  <c r="P267" i="9" s="1"/>
  <c r="K71" i="9"/>
  <c r="O71" i="9"/>
  <c r="P71" i="9" s="1"/>
  <c r="K39" i="9"/>
  <c r="O39" i="9"/>
  <c r="P39" i="9" s="1"/>
  <c r="K231" i="9"/>
  <c r="O231" i="9"/>
  <c r="P231" i="9" s="1"/>
  <c r="K199" i="9"/>
  <c r="O199" i="9"/>
  <c r="P199" i="9" s="1"/>
  <c r="K87" i="9"/>
  <c r="O87" i="9"/>
  <c r="P87" i="9" s="1"/>
  <c r="K139" i="9"/>
  <c r="O139" i="9"/>
  <c r="P139" i="9" s="1"/>
  <c r="K69" i="8"/>
  <c r="O69" i="8"/>
  <c r="P69" i="8" s="1"/>
  <c r="K127" i="9"/>
  <c r="O127" i="9"/>
  <c r="P127" i="9" s="1"/>
  <c r="K34" i="5"/>
  <c r="K31" i="5"/>
  <c r="K45" i="4"/>
  <c r="O79" i="9"/>
  <c r="P79" i="9" s="1"/>
  <c r="O219" i="9"/>
  <c r="P219" i="9" s="1"/>
  <c r="O251" i="9"/>
  <c r="P251" i="9" s="1"/>
  <c r="K17" i="12"/>
  <c r="K28" i="4"/>
  <c r="K66" i="4"/>
  <c r="P19" i="8"/>
  <c r="P55" i="8"/>
  <c r="K178" i="9"/>
  <c r="K26" i="4"/>
  <c r="K49" i="4"/>
  <c r="P33" i="13"/>
  <c r="K38" i="14"/>
  <c r="K150" i="9"/>
  <c r="P115" i="9"/>
  <c r="K50" i="4"/>
  <c r="K27" i="13"/>
  <c r="K23" i="13"/>
  <c r="P204" i="9"/>
  <c r="P97" i="9"/>
  <c r="P153" i="9"/>
  <c r="K22" i="14"/>
  <c r="K30" i="14"/>
  <c r="K254" i="9"/>
  <c r="K42" i="14"/>
  <c r="K74" i="4"/>
  <c r="K58" i="4"/>
  <c r="K62" i="4"/>
  <c r="K61" i="4"/>
  <c r="K19" i="13"/>
  <c r="K26" i="5"/>
  <c r="K23" i="5"/>
  <c r="P24" i="7"/>
  <c r="N34" i="7"/>
  <c r="G19" i="2" s="1"/>
  <c r="L34" i="7"/>
  <c r="I19" i="2" s="1"/>
  <c r="N71" i="8"/>
  <c r="G20" i="2" s="1"/>
  <c r="P46" i="8"/>
  <c r="P28" i="9"/>
  <c r="L271" i="9"/>
  <c r="I21" i="2" s="1"/>
  <c r="P60" i="9"/>
  <c r="P92" i="9"/>
  <c r="P124" i="9"/>
  <c r="P156" i="9"/>
  <c r="P164" i="9"/>
  <c r="P232" i="9"/>
  <c r="P256" i="9"/>
  <c r="P268" i="9"/>
  <c r="P17" i="7"/>
  <c r="P181" i="9"/>
  <c r="P148" i="9"/>
  <c r="P128" i="9"/>
  <c r="P21" i="7"/>
  <c r="P245" i="9"/>
  <c r="P54" i="10"/>
  <c r="P39" i="10"/>
  <c r="P23" i="10"/>
  <c r="P81" i="9"/>
  <c r="P145" i="9"/>
  <c r="P173" i="9"/>
  <c r="P177" i="9"/>
  <c r="P237" i="9"/>
  <c r="P269" i="9"/>
  <c r="K246" i="9"/>
  <c r="K146" i="9"/>
  <c r="K110" i="9"/>
  <c r="L57" i="10"/>
  <c r="I22" i="2" s="1"/>
  <c r="P14" i="9"/>
  <c r="P165" i="9"/>
  <c r="P21" i="11"/>
  <c r="N25" i="12"/>
  <c r="G24" i="2" s="1"/>
  <c r="L25" i="12"/>
  <c r="I24" i="2" s="1"/>
  <c r="K18" i="9"/>
  <c r="K238" i="9"/>
  <c r="K31" i="11"/>
  <c r="P213" i="9"/>
  <c r="P265" i="9"/>
  <c r="P205" i="9"/>
  <c r="P44" i="10"/>
  <c r="K215" i="9"/>
  <c r="P255" i="9"/>
  <c r="K65" i="4"/>
  <c r="K46" i="5"/>
  <c r="K43" i="5"/>
  <c r="K158" i="9"/>
  <c r="O226" i="9"/>
  <c r="P226" i="9" s="1"/>
  <c r="K226" i="9"/>
  <c r="P119" i="9"/>
  <c r="P49" i="10"/>
  <c r="P209" i="9"/>
  <c r="P17" i="6"/>
  <c r="O16" i="11"/>
  <c r="P16" i="11" s="1"/>
  <c r="O135" i="9"/>
  <c r="P135" i="9" s="1"/>
  <c r="O147" i="9"/>
  <c r="P147" i="9" s="1"/>
  <c r="O179" i="9"/>
  <c r="P179" i="9" s="1"/>
  <c r="O263" i="9"/>
  <c r="P263" i="9" s="1"/>
  <c r="K52" i="8"/>
  <c r="O52" i="8"/>
  <c r="P52" i="8" s="1"/>
  <c r="K40" i="8"/>
  <c r="O40" i="8"/>
  <c r="P40" i="8" s="1"/>
  <c r="K207" i="9"/>
  <c r="K130" i="9"/>
  <c r="K111" i="9"/>
  <c r="K91" i="9"/>
  <c r="K131" i="9"/>
  <c r="K115" i="9"/>
  <c r="O82" i="9"/>
  <c r="P82" i="9" s="1"/>
  <c r="K82" i="9"/>
  <c r="K34" i="14"/>
  <c r="K235" i="9"/>
  <c r="K38" i="9"/>
  <c r="K51" i="10"/>
  <c r="O51" i="10"/>
  <c r="P51" i="10" s="1"/>
  <c r="K255" i="9"/>
  <c r="K250" i="9"/>
  <c r="K142" i="9"/>
  <c r="K119" i="9"/>
  <c r="K66" i="9"/>
  <c r="K259" i="9"/>
  <c r="K210" i="9"/>
  <c r="K174" i="9"/>
  <c r="K163" i="9"/>
  <c r="K35" i="13"/>
  <c r="O35" i="13"/>
  <c r="K37" i="14"/>
  <c r="K22" i="5"/>
  <c r="K19" i="5"/>
  <c r="K18" i="4"/>
  <c r="K70" i="4"/>
  <c r="K17" i="4"/>
  <c r="K34" i="4"/>
  <c r="K42" i="5"/>
  <c r="K39" i="5"/>
  <c r="O60" i="4"/>
  <c r="P60" i="4" s="1"/>
  <c r="K60" i="4"/>
  <c r="K42" i="4"/>
  <c r="K33" i="4"/>
  <c r="K22" i="4"/>
  <c r="K77" i="4"/>
  <c r="K46" i="4"/>
  <c r="K53" i="4"/>
  <c r="P163" i="9"/>
  <c r="P91" i="9"/>
  <c r="O21" i="8"/>
  <c r="O170" i="9"/>
  <c r="P170" i="9" s="1"/>
  <c r="K170" i="9"/>
  <c r="O122" i="9"/>
  <c r="P122" i="9" s="1"/>
  <c r="K122" i="9"/>
  <c r="K166" i="9"/>
  <c r="K106" i="9"/>
  <c r="O54" i="9"/>
  <c r="P54" i="9" s="1"/>
  <c r="K54" i="9"/>
  <c r="K30" i="7"/>
  <c r="K247" i="9"/>
  <c r="K74" i="9"/>
  <c r="K26" i="14"/>
  <c r="K18" i="14"/>
  <c r="K182" i="9"/>
  <c r="K41" i="14"/>
  <c r="K60" i="8"/>
  <c r="K138" i="9"/>
  <c r="O138" i="9"/>
  <c r="P138" i="9" s="1"/>
  <c r="K118" i="9"/>
  <c r="O118" i="9"/>
  <c r="P118" i="9" s="1"/>
  <c r="K38" i="5"/>
  <c r="K35" i="5"/>
  <c r="K29" i="4"/>
  <c r="K38" i="4"/>
  <c r="K18" i="5"/>
  <c r="K15" i="5"/>
  <c r="K54" i="4"/>
  <c r="K37" i="4"/>
  <c r="K30" i="5"/>
  <c r="K27" i="5"/>
  <c r="P207" i="9"/>
  <c r="N271" i="9"/>
  <c r="G21" i="2" s="1"/>
  <c r="P220" i="9"/>
  <c r="P24" i="10"/>
  <c r="P22" i="11"/>
  <c r="O25" i="13"/>
  <c r="K32" i="8"/>
  <c r="O32" i="8"/>
  <c r="P32" i="8" s="1"/>
  <c r="K234" i="9"/>
  <c r="K34" i="9"/>
  <c r="K26" i="9"/>
  <c r="K214" i="9"/>
  <c r="K190" i="9"/>
  <c r="O162" i="9"/>
  <c r="P162" i="9" s="1"/>
  <c r="K162" i="9"/>
  <c r="K134" i="9"/>
  <c r="K98" i="9"/>
  <c r="K86" i="9"/>
  <c r="K33" i="14"/>
  <c r="K43" i="10"/>
  <c r="O43" i="10"/>
  <c r="K154" i="9"/>
  <c r="K258" i="9"/>
  <c r="K230" i="9"/>
  <c r="O73" i="4"/>
  <c r="P73" i="4" s="1"/>
  <c r="K73" i="4"/>
  <c r="K68" i="4"/>
  <c r="O68" i="4"/>
  <c r="P68" i="4" s="1"/>
  <c r="K52" i="4"/>
  <c r="O52" i="4"/>
  <c r="P52" i="4" s="1"/>
  <c r="K41" i="4"/>
  <c r="K30" i="4"/>
  <c r="K21" i="4"/>
  <c r="K25" i="4"/>
  <c r="O78" i="9"/>
  <c r="P78" i="9" s="1"/>
  <c r="K78" i="9"/>
  <c r="O50" i="9"/>
  <c r="P50" i="9" s="1"/>
  <c r="K50" i="9"/>
  <c r="O30" i="9"/>
  <c r="K30" i="9"/>
  <c r="O48" i="4"/>
  <c r="P48" i="4" s="1"/>
  <c r="K48" i="4"/>
  <c r="O40" i="4"/>
  <c r="K40" i="4"/>
  <c r="K69" i="4"/>
  <c r="P133" i="9"/>
  <c r="P185" i="9"/>
  <c r="P49" i="9"/>
  <c r="P73" i="9"/>
  <c r="P33" i="9"/>
  <c r="P101" i="9"/>
  <c r="K14" i="12"/>
  <c r="P257" i="9"/>
  <c r="P233" i="9"/>
  <c r="P21" i="9"/>
  <c r="P42" i="8"/>
  <c r="K14" i="5"/>
  <c r="P62" i="8"/>
  <c r="P212" i="9"/>
  <c r="N57" i="10"/>
  <c r="G22" i="2" s="1"/>
  <c r="P56" i="9"/>
  <c r="P120" i="9"/>
  <c r="P29" i="7"/>
  <c r="P37" i="9"/>
  <c r="P57" i="9"/>
  <c r="P121" i="9"/>
  <c r="P149" i="9"/>
  <c r="P249" i="9"/>
  <c r="P27" i="10"/>
  <c r="L71" i="8"/>
  <c r="I20" i="2" s="1"/>
  <c r="P48" i="9"/>
  <c r="P112" i="9"/>
  <c r="P144" i="9"/>
  <c r="P176" i="9"/>
  <c r="P228" i="9"/>
  <c r="P264" i="9"/>
  <c r="P45" i="10"/>
  <c r="P25" i="7"/>
  <c r="P105" i="9"/>
  <c r="P85" i="9"/>
  <c r="P201" i="9"/>
  <c r="P221" i="9"/>
  <c r="P41" i="9"/>
  <c r="P16" i="7"/>
  <c r="P30" i="10"/>
  <c r="P38" i="10"/>
  <c r="P22" i="10"/>
  <c r="P40" i="9"/>
  <c r="P34" i="10"/>
  <c r="P18" i="10"/>
  <c r="L32" i="11"/>
  <c r="I23" i="2" s="1"/>
  <c r="P20" i="7"/>
  <c r="P104" i="9"/>
  <c r="P41" i="10"/>
  <c r="P26" i="10"/>
  <c r="P161" i="9"/>
  <c r="P137" i="9"/>
  <c r="P169" i="9"/>
  <c r="P18" i="8"/>
  <c r="P22" i="8"/>
  <c r="P72" i="9"/>
  <c r="P50" i="8"/>
  <c r="P252" i="9"/>
  <c r="P26" i="8"/>
  <c r="P66" i="8"/>
  <c r="P28" i="7"/>
  <c r="P38" i="8"/>
  <c r="P70" i="8"/>
  <c r="P30" i="8"/>
  <c r="P14" i="11"/>
  <c r="M34" i="7"/>
  <c r="F19" i="2" s="1"/>
  <c r="P14" i="7"/>
  <c r="M271" i="9"/>
  <c r="F21" i="2" s="1"/>
  <c r="P14" i="13"/>
  <c r="M18" i="6"/>
  <c r="F18" i="2" s="1"/>
  <c r="M47" i="5"/>
  <c r="F17" i="2" s="1"/>
  <c r="M71" i="8"/>
  <c r="F20" i="2" s="1"/>
  <c r="M78" i="4"/>
  <c r="F16" i="2" s="1"/>
  <c r="M57" i="10" l="1"/>
  <c r="F22" i="2" s="1"/>
  <c r="P56" i="10"/>
  <c r="P35" i="13"/>
  <c r="P21" i="10"/>
  <c r="K21" i="10"/>
  <c r="K23" i="11"/>
  <c r="P31" i="11"/>
  <c r="K25" i="14"/>
  <c r="P27" i="13"/>
  <c r="O31" i="13"/>
  <c r="P31" i="13" s="1"/>
  <c r="K14" i="8"/>
  <c r="O17" i="10"/>
  <c r="P17" i="10" s="1"/>
  <c r="K17" i="10"/>
  <c r="O19" i="11"/>
  <c r="P19" i="11" s="1"/>
  <c r="K19" i="11"/>
  <c r="M25" i="12"/>
  <c r="F24" i="2" s="1"/>
  <c r="M32" i="11"/>
  <c r="F23" i="2" s="1"/>
  <c r="M45" i="14"/>
  <c r="F26" i="2" s="1"/>
  <c r="K52" i="10"/>
  <c r="K37" i="10"/>
  <c r="P15" i="11"/>
  <c r="M39" i="13"/>
  <c r="F25" i="2" s="1"/>
  <c r="O34" i="7"/>
  <c r="H19" i="2" s="1"/>
  <c r="P40" i="4"/>
  <c r="P78" i="4" s="1"/>
  <c r="E16" i="2" s="1"/>
  <c r="O78" i="4"/>
  <c r="H16" i="2" s="1"/>
  <c r="P43" i="10"/>
  <c r="P30" i="9"/>
  <c r="P25" i="13"/>
  <c r="O71" i="8"/>
  <c r="H20" i="2" s="1"/>
  <c r="P21" i="8"/>
  <c r="P71" i="8" s="1"/>
  <c r="N9" i="8" s="1"/>
  <c r="O18" i="6"/>
  <c r="H18" i="2" s="1"/>
  <c r="O47" i="5"/>
  <c r="H17" i="2" s="1"/>
  <c r="P47" i="5"/>
  <c r="E17" i="2" s="1"/>
  <c r="P34" i="7"/>
  <c r="E19" i="2" s="1"/>
  <c r="P18" i="6"/>
  <c r="N9" i="6" s="1"/>
  <c r="P57" i="10" l="1"/>
  <c r="E22" i="2" s="1"/>
  <c r="B22" i="2" s="1"/>
  <c r="O57" i="10"/>
  <c r="H22" i="2" s="1"/>
  <c r="B16" i="2"/>
  <c r="D1" i="4"/>
  <c r="B17" i="2"/>
  <c r="D1" i="5"/>
  <c r="B19" i="2"/>
  <c r="D1" i="7"/>
  <c r="N9" i="4"/>
  <c r="O271" i="9"/>
  <c r="H21" i="2" s="1"/>
  <c r="O45" i="14"/>
  <c r="H26" i="2" s="1"/>
  <c r="O32" i="11"/>
  <c r="H23" i="2" s="1"/>
  <c r="P271" i="9"/>
  <c r="N9" i="9" s="1"/>
  <c r="O25" i="12"/>
  <c r="H24" i="2" s="1"/>
  <c r="P25" i="12"/>
  <c r="N9" i="12" s="1"/>
  <c r="P45" i="14"/>
  <c r="N9" i="14" s="1"/>
  <c r="O39" i="13"/>
  <c r="H25" i="2" s="1"/>
  <c r="E18" i="2"/>
  <c r="N9" i="5"/>
  <c r="P32" i="11"/>
  <c r="E23" i="2" s="1"/>
  <c r="P39" i="13"/>
  <c r="N9" i="13" s="1"/>
  <c r="N9" i="7"/>
  <c r="E20" i="2"/>
  <c r="N9" i="10" l="1"/>
  <c r="D1" i="10"/>
  <c r="B18" i="2"/>
  <c r="D1" i="6"/>
  <c r="B20" i="2"/>
  <c r="D1" i="8"/>
  <c r="B23" i="2"/>
  <c r="D1" i="11"/>
  <c r="E21" i="2"/>
  <c r="E24" i="2"/>
  <c r="E26" i="2"/>
  <c r="N9" i="11"/>
  <c r="E25" i="2"/>
  <c r="B24" i="2" l="1"/>
  <c r="D1" i="12"/>
  <c r="B21" i="2"/>
  <c r="D1" i="9"/>
  <c r="B26" i="2"/>
  <c r="D1" i="14"/>
  <c r="B25" i="2"/>
  <c r="D1" i="13"/>
  <c r="H14" i="3"/>
  <c r="M14" i="3" s="1"/>
  <c r="N151" i="3"/>
  <c r="L151" i="3"/>
  <c r="H151" i="3"/>
  <c r="N150" i="3"/>
  <c r="L150" i="3"/>
  <c r="H150" i="3"/>
  <c r="N149" i="3"/>
  <c r="L149" i="3"/>
  <c r="H149" i="3"/>
  <c r="N148" i="3"/>
  <c r="L148" i="3"/>
  <c r="H148" i="3"/>
  <c r="N147" i="3"/>
  <c r="L147" i="3"/>
  <c r="H147" i="3"/>
  <c r="N146" i="3"/>
  <c r="L146" i="3"/>
  <c r="H146" i="3"/>
  <c r="N145" i="3"/>
  <c r="L145" i="3"/>
  <c r="H145" i="3"/>
  <c r="N144" i="3"/>
  <c r="L144" i="3"/>
  <c r="H144" i="3"/>
  <c r="N143" i="3"/>
  <c r="L143" i="3"/>
  <c r="H143" i="3"/>
  <c r="N142" i="3"/>
  <c r="L142" i="3"/>
  <c r="H142" i="3"/>
  <c r="N141" i="3"/>
  <c r="L141" i="3"/>
  <c r="H141" i="3"/>
  <c r="N140" i="3"/>
  <c r="L140" i="3"/>
  <c r="H140" i="3"/>
  <c r="N139" i="3"/>
  <c r="L139" i="3"/>
  <c r="H139" i="3"/>
  <c r="N138" i="3"/>
  <c r="L138" i="3"/>
  <c r="H138" i="3"/>
  <c r="N137" i="3"/>
  <c r="L137" i="3"/>
  <c r="H137" i="3"/>
  <c r="N136" i="3"/>
  <c r="L136" i="3"/>
  <c r="H136" i="3"/>
  <c r="N135" i="3"/>
  <c r="L135" i="3"/>
  <c r="H135" i="3"/>
  <c r="N134" i="3"/>
  <c r="L134" i="3"/>
  <c r="H134" i="3"/>
  <c r="N133" i="3"/>
  <c r="L133" i="3"/>
  <c r="H133" i="3"/>
  <c r="N132" i="3"/>
  <c r="L132" i="3"/>
  <c r="H132" i="3"/>
  <c r="N131" i="3"/>
  <c r="L131" i="3"/>
  <c r="H131" i="3"/>
  <c r="N130" i="3"/>
  <c r="L130" i="3"/>
  <c r="H130" i="3"/>
  <c r="N124" i="3"/>
  <c r="L124" i="3"/>
  <c r="H124" i="3"/>
  <c r="N118" i="3"/>
  <c r="L118" i="3"/>
  <c r="H118" i="3"/>
  <c r="N117" i="3"/>
  <c r="L117" i="3"/>
  <c r="H117" i="3"/>
  <c r="N116" i="3"/>
  <c r="L116" i="3"/>
  <c r="H116" i="3"/>
  <c r="N115" i="3"/>
  <c r="L115" i="3"/>
  <c r="H115" i="3"/>
  <c r="N114" i="3"/>
  <c r="L114" i="3"/>
  <c r="H114" i="3"/>
  <c r="N113" i="3"/>
  <c r="L113" i="3"/>
  <c r="H113" i="3"/>
  <c r="N104" i="3"/>
  <c r="L104" i="3"/>
  <c r="H104" i="3"/>
  <c r="N103" i="3"/>
  <c r="L103" i="3"/>
  <c r="H103" i="3"/>
  <c r="N102" i="3"/>
  <c r="L102" i="3"/>
  <c r="H102" i="3"/>
  <c r="N101" i="3"/>
  <c r="L101" i="3"/>
  <c r="H101" i="3"/>
  <c r="N100" i="3"/>
  <c r="L100" i="3"/>
  <c r="H100" i="3"/>
  <c r="N99" i="3"/>
  <c r="L99" i="3"/>
  <c r="H99" i="3"/>
  <c r="N98" i="3"/>
  <c r="L98" i="3"/>
  <c r="H98" i="3"/>
  <c r="N94" i="3"/>
  <c r="L94" i="3"/>
  <c r="H94" i="3"/>
  <c r="N90" i="3"/>
  <c r="L90" i="3"/>
  <c r="H90" i="3"/>
  <c r="N86" i="3"/>
  <c r="L86" i="3"/>
  <c r="H86" i="3"/>
  <c r="N85" i="3"/>
  <c r="L85" i="3"/>
  <c r="H85" i="3"/>
  <c r="N84" i="3"/>
  <c r="L84" i="3"/>
  <c r="H84" i="3"/>
  <c r="N83" i="3"/>
  <c r="L83" i="3"/>
  <c r="H83" i="3"/>
  <c r="N82" i="3"/>
  <c r="L82" i="3"/>
  <c r="H82" i="3"/>
  <c r="N81" i="3"/>
  <c r="L81" i="3"/>
  <c r="H81" i="3"/>
  <c r="N80" i="3"/>
  <c r="L80" i="3"/>
  <c r="H80" i="3"/>
  <c r="N79" i="3"/>
  <c r="L79" i="3"/>
  <c r="H79" i="3"/>
  <c r="N78" i="3"/>
  <c r="L78" i="3"/>
  <c r="H78" i="3"/>
  <c r="N77" i="3"/>
  <c r="L77" i="3"/>
  <c r="H77" i="3"/>
  <c r="N76" i="3"/>
  <c r="L76" i="3"/>
  <c r="H76" i="3"/>
  <c r="N75" i="3"/>
  <c r="L75" i="3"/>
  <c r="H75" i="3"/>
  <c r="N74" i="3"/>
  <c r="L74" i="3"/>
  <c r="H74" i="3"/>
  <c r="N66" i="3"/>
  <c r="L66" i="3"/>
  <c r="H66" i="3"/>
  <c r="N65" i="3"/>
  <c r="L65" i="3"/>
  <c r="H65" i="3"/>
  <c r="N64" i="3"/>
  <c r="L64" i="3"/>
  <c r="H64" i="3"/>
  <c r="N63" i="3"/>
  <c r="L63" i="3"/>
  <c r="H63" i="3"/>
  <c r="N62" i="3"/>
  <c r="L62" i="3"/>
  <c r="H62" i="3"/>
  <c r="N61" i="3"/>
  <c r="L61" i="3"/>
  <c r="H61" i="3"/>
  <c r="N60" i="3"/>
  <c r="L60" i="3"/>
  <c r="H60" i="3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L14" i="3"/>
  <c r="O116" i="3" l="1"/>
  <c r="O141" i="3"/>
  <c r="M143" i="3"/>
  <c r="O143" i="3"/>
  <c r="O54" i="3"/>
  <c r="O55" i="3"/>
  <c r="M56" i="3"/>
  <c r="O56" i="3"/>
  <c r="M57" i="3"/>
  <c r="O57" i="3"/>
  <c r="O76" i="3"/>
  <c r="O77" i="3"/>
  <c r="M78" i="3"/>
  <c r="O78" i="3"/>
  <c r="M79" i="3"/>
  <c r="O79" i="3"/>
  <c r="O100" i="3"/>
  <c r="O101" i="3"/>
  <c r="M102" i="3"/>
  <c r="O102" i="3"/>
  <c r="M103" i="3"/>
  <c r="O103" i="3"/>
  <c r="O133" i="3"/>
  <c r="O134" i="3"/>
  <c r="M135" i="3"/>
  <c r="O135" i="3"/>
  <c r="M136" i="3"/>
  <c r="O136" i="3"/>
  <c r="O149" i="3"/>
  <c r="O150" i="3"/>
  <c r="M151" i="3"/>
  <c r="O151" i="3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M44" i="3"/>
  <c r="O44" i="3"/>
  <c r="M45" i="3"/>
  <c r="O58" i="3"/>
  <c r="O59" i="3"/>
  <c r="M60" i="3"/>
  <c r="O60" i="3"/>
  <c r="M61" i="3"/>
  <c r="O80" i="3"/>
  <c r="O81" i="3"/>
  <c r="M82" i="3"/>
  <c r="O82" i="3"/>
  <c r="M83" i="3"/>
  <c r="O104" i="3"/>
  <c r="O113" i="3"/>
  <c r="M114" i="3"/>
  <c r="O114" i="3"/>
  <c r="M115" i="3"/>
  <c r="O137" i="3"/>
  <c r="O138" i="3"/>
  <c r="M139" i="3"/>
  <c r="O139" i="3"/>
  <c r="M140" i="3"/>
  <c r="M118" i="3"/>
  <c r="O118" i="3"/>
  <c r="M144" i="3"/>
  <c r="O144" i="3"/>
  <c r="O46" i="3"/>
  <c r="O47" i="3"/>
  <c r="M48" i="3"/>
  <c r="O48" i="3"/>
  <c r="M49" i="3"/>
  <c r="O49" i="3"/>
  <c r="O62" i="3"/>
  <c r="O63" i="3"/>
  <c r="M64" i="3"/>
  <c r="O64" i="3"/>
  <c r="M65" i="3"/>
  <c r="O65" i="3"/>
  <c r="O84" i="3"/>
  <c r="O85" i="3"/>
  <c r="M86" i="3"/>
  <c r="O86" i="3"/>
  <c r="M117" i="3"/>
  <c r="O117" i="3"/>
  <c r="O142" i="3"/>
  <c r="O50" i="3"/>
  <c r="O51" i="3"/>
  <c r="M52" i="3"/>
  <c r="O52" i="3"/>
  <c r="M53" i="3"/>
  <c r="O66" i="3"/>
  <c r="M74" i="3"/>
  <c r="O74" i="3"/>
  <c r="M75" i="3"/>
  <c r="O90" i="3"/>
  <c r="O94" i="3"/>
  <c r="M98" i="3"/>
  <c r="O98" i="3"/>
  <c r="M99" i="3"/>
  <c r="O124" i="3"/>
  <c r="O130" i="3"/>
  <c r="M131" i="3"/>
  <c r="O131" i="3"/>
  <c r="M132" i="3"/>
  <c r="K144" i="3"/>
  <c r="O145" i="3"/>
  <c r="O146" i="3"/>
  <c r="M147" i="3"/>
  <c r="O147" i="3"/>
  <c r="M148" i="3"/>
  <c r="O14" i="3"/>
  <c r="P14" i="3" s="1"/>
  <c r="M18" i="3"/>
  <c r="M22" i="3"/>
  <c r="M26" i="3"/>
  <c r="M30" i="3"/>
  <c r="M34" i="3"/>
  <c r="M38" i="3"/>
  <c r="M42" i="3"/>
  <c r="M46" i="3"/>
  <c r="M50" i="3"/>
  <c r="M54" i="3"/>
  <c r="M58" i="3"/>
  <c r="M62" i="3"/>
  <c r="M66" i="3"/>
  <c r="M76" i="3"/>
  <c r="K78" i="3"/>
  <c r="M80" i="3"/>
  <c r="M84" i="3"/>
  <c r="M90" i="3"/>
  <c r="M100" i="3"/>
  <c r="P100" i="3" s="1"/>
  <c r="M104" i="3"/>
  <c r="M116" i="3"/>
  <c r="M124" i="3"/>
  <c r="M133" i="3"/>
  <c r="K135" i="3"/>
  <c r="M137" i="3"/>
  <c r="M141" i="3"/>
  <c r="M145" i="3"/>
  <c r="M149" i="3"/>
  <c r="P149" i="3" s="1"/>
  <c r="K151" i="3"/>
  <c r="L152" i="3"/>
  <c r="M15" i="3"/>
  <c r="M19" i="3"/>
  <c r="M23" i="3"/>
  <c r="M27" i="3"/>
  <c r="M31" i="3"/>
  <c r="M35" i="3"/>
  <c r="M39" i="3"/>
  <c r="M43" i="3"/>
  <c r="M47" i="3"/>
  <c r="M51" i="3"/>
  <c r="M55" i="3"/>
  <c r="M59" i="3"/>
  <c r="M63" i="3"/>
  <c r="M77" i="3"/>
  <c r="M81" i="3"/>
  <c r="M85" i="3"/>
  <c r="M94" i="3"/>
  <c r="M101" i="3"/>
  <c r="M113" i="3"/>
  <c r="M130" i="3"/>
  <c r="M134" i="3"/>
  <c r="M138" i="3"/>
  <c r="M142" i="3"/>
  <c r="M146" i="3"/>
  <c r="M150" i="3"/>
  <c r="N152" i="3"/>
  <c r="P41" i="3" l="1"/>
  <c r="P16" i="3"/>
  <c r="P138" i="3"/>
  <c r="P133" i="3"/>
  <c r="P58" i="3"/>
  <c r="P18" i="3"/>
  <c r="P26" i="3"/>
  <c r="P103" i="3"/>
  <c r="P55" i="3"/>
  <c r="P141" i="3"/>
  <c r="P21" i="3"/>
  <c r="P135" i="3"/>
  <c r="P101" i="3"/>
  <c r="P80" i="3"/>
  <c r="P57" i="3"/>
  <c r="P137" i="3"/>
  <c r="P78" i="3"/>
  <c r="P54" i="3"/>
  <c r="P42" i="3"/>
  <c r="P34" i="3"/>
  <c r="P104" i="3"/>
  <c r="P30" i="3"/>
  <c r="P98" i="3"/>
  <c r="P86" i="3"/>
  <c r="P49" i="3"/>
  <c r="P146" i="3"/>
  <c r="P76" i="3"/>
  <c r="P38" i="3"/>
  <c r="P22" i="3"/>
  <c r="P142" i="3"/>
  <c r="P84" i="3"/>
  <c r="P144" i="3"/>
  <c r="P139" i="3"/>
  <c r="P82" i="3"/>
  <c r="P44" i="3"/>
  <c r="P36" i="3"/>
  <c r="P33" i="3"/>
  <c r="P28" i="3"/>
  <c r="P25" i="3"/>
  <c r="P20" i="3"/>
  <c r="P17" i="3"/>
  <c r="P151" i="3"/>
  <c r="P136" i="3"/>
  <c r="P102" i="3"/>
  <c r="P79" i="3"/>
  <c r="P56" i="3"/>
  <c r="P143" i="3"/>
  <c r="P31" i="3"/>
  <c r="K102" i="3"/>
  <c r="K82" i="3"/>
  <c r="P66" i="3"/>
  <c r="K20" i="3"/>
  <c r="P134" i="3"/>
  <c r="P77" i="3"/>
  <c r="K41" i="3"/>
  <c r="P124" i="3"/>
  <c r="P46" i="3"/>
  <c r="P114" i="3"/>
  <c r="P60" i="3"/>
  <c r="P40" i="3"/>
  <c r="P37" i="3"/>
  <c r="P32" i="3"/>
  <c r="P29" i="3"/>
  <c r="P24" i="3"/>
  <c r="P47" i="3"/>
  <c r="P85" i="3"/>
  <c r="K139" i="3"/>
  <c r="K28" i="3"/>
  <c r="P39" i="3"/>
  <c r="K17" i="3"/>
  <c r="K25" i="3"/>
  <c r="P15" i="3"/>
  <c r="P116" i="3"/>
  <c r="K36" i="3"/>
  <c r="P51" i="3"/>
  <c r="P113" i="3"/>
  <c r="P59" i="3"/>
  <c r="K33" i="3"/>
  <c r="P23" i="3"/>
  <c r="K143" i="3"/>
  <c r="K56" i="3"/>
  <c r="K44" i="3"/>
  <c r="P130" i="3"/>
  <c r="K98" i="3"/>
  <c r="K64" i="3"/>
  <c r="P90" i="3"/>
  <c r="P131" i="3"/>
  <c r="P65" i="3"/>
  <c r="P118" i="3"/>
  <c r="K52" i="3"/>
  <c r="K136" i="3"/>
  <c r="P63" i="3"/>
  <c r="K37" i="3"/>
  <c r="K29" i="3"/>
  <c r="P81" i="3"/>
  <c r="P43" i="3"/>
  <c r="P35" i="3"/>
  <c r="P27" i="3"/>
  <c r="P19" i="3"/>
  <c r="G15" i="2"/>
  <c r="K21" i="3"/>
  <c r="P150" i="3"/>
  <c r="K16" i="3"/>
  <c r="K60" i="3"/>
  <c r="K114" i="3"/>
  <c r="K48" i="3"/>
  <c r="K40" i="3"/>
  <c r="K32" i="3"/>
  <c r="K24" i="3"/>
  <c r="K147" i="3"/>
  <c r="K131" i="3"/>
  <c r="K117" i="3"/>
  <c r="P62" i="3"/>
  <c r="K124" i="3"/>
  <c r="P147" i="3"/>
  <c r="K130" i="3"/>
  <c r="K104" i="3"/>
  <c r="K59" i="3"/>
  <c r="K113" i="3"/>
  <c r="K58" i="3"/>
  <c r="K65" i="3"/>
  <c r="P117" i="3"/>
  <c r="K84" i="3"/>
  <c r="P64" i="3"/>
  <c r="K62" i="3"/>
  <c r="P48" i="3"/>
  <c r="K46" i="3"/>
  <c r="P50" i="3"/>
  <c r="K74" i="3"/>
  <c r="P145" i="3"/>
  <c r="K86" i="3"/>
  <c r="P74" i="3"/>
  <c r="K66" i="3"/>
  <c r="P52" i="3"/>
  <c r="K49" i="3"/>
  <c r="K142" i="3"/>
  <c r="K85" i="3"/>
  <c r="K63" i="3"/>
  <c r="K47" i="3"/>
  <c r="O99" i="3"/>
  <c r="P99" i="3" s="1"/>
  <c r="K99" i="3"/>
  <c r="K140" i="3"/>
  <c r="O140" i="3"/>
  <c r="P140" i="3" s="1"/>
  <c r="K45" i="3"/>
  <c r="O45" i="3"/>
  <c r="P45" i="3" s="1"/>
  <c r="K145" i="3"/>
  <c r="K94" i="3"/>
  <c r="O75" i="3"/>
  <c r="P75" i="3" s="1"/>
  <c r="K75" i="3"/>
  <c r="K50" i="3"/>
  <c r="K138" i="3"/>
  <c r="K115" i="3"/>
  <c r="O115" i="3"/>
  <c r="P115" i="3" s="1"/>
  <c r="K103" i="3"/>
  <c r="K80" i="3"/>
  <c r="K43" i="3"/>
  <c r="K39" i="3"/>
  <c r="K35" i="3"/>
  <c r="K31" i="3"/>
  <c r="K27" i="3"/>
  <c r="K23" i="3"/>
  <c r="K19" i="3"/>
  <c r="K15" i="3"/>
  <c r="K150" i="3"/>
  <c r="K134" i="3"/>
  <c r="K101" i="3"/>
  <c r="K77" i="3"/>
  <c r="K55" i="3"/>
  <c r="K141" i="3"/>
  <c r="K116" i="3"/>
  <c r="P94" i="3"/>
  <c r="O148" i="3"/>
  <c r="P148" i="3" s="1"/>
  <c r="K148" i="3"/>
  <c r="O53" i="3"/>
  <c r="P53" i="3" s="1"/>
  <c r="K53" i="3"/>
  <c r="K83" i="3"/>
  <c r="O83" i="3"/>
  <c r="P83" i="3" s="1"/>
  <c r="K79" i="3"/>
  <c r="K146" i="3"/>
  <c r="O132" i="3"/>
  <c r="P132" i="3" s="1"/>
  <c r="K132" i="3"/>
  <c r="K118" i="3"/>
  <c r="K90" i="3"/>
  <c r="K51" i="3"/>
  <c r="K137" i="3"/>
  <c r="K81" i="3"/>
  <c r="K61" i="3"/>
  <c r="O61" i="3"/>
  <c r="P61" i="3" s="1"/>
  <c r="K57" i="3"/>
  <c r="K42" i="3"/>
  <c r="K38" i="3"/>
  <c r="K34" i="3"/>
  <c r="K30" i="3"/>
  <c r="K26" i="3"/>
  <c r="K22" i="3"/>
  <c r="K18" i="3"/>
  <c r="K149" i="3"/>
  <c r="K133" i="3"/>
  <c r="K100" i="3"/>
  <c r="K76" i="3"/>
  <c r="K54" i="3"/>
  <c r="K14" i="3"/>
  <c r="I15" i="2"/>
  <c r="M152" i="3"/>
  <c r="P152" i="3" l="1"/>
  <c r="O152" i="3"/>
  <c r="F15" i="2"/>
  <c r="H15" i="2" l="1"/>
  <c r="N9" i="3"/>
  <c r="E15" i="2"/>
  <c r="B15" i="2" l="1"/>
  <c r="D1" i="3"/>
  <c r="I27" i="2"/>
  <c r="H27" i="2"/>
  <c r="G27" i="2"/>
  <c r="F27" i="2"/>
  <c r="E27" i="2"/>
  <c r="E30" i="2" s="1"/>
  <c r="D11" i="2" l="1"/>
  <c r="E28" i="2"/>
  <c r="E29" i="2" s="1"/>
  <c r="E31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<sst xmlns="http://schemas.openxmlformats.org/spreadsheetml/2006/main" count="2292" uniqueCount="678">
  <si>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</si>
  <si>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</si>
  <si>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</si>
  <si>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</si>
  <si>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</si>
  <si>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</si>
  <si>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</si>
  <si>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</si>
  <si>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</si>
  <si>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</si>
  <si>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</si>
  <si>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</si>
  <si>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</si>
  <si>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</si>
  <si>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</si>
  <si>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</si>
  <si>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</si>
  <si>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</si>
  <si>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</si>
  <si>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</si>
  <si>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</si>
  <si>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</si>
  <si>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</si>
  <si>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</si>
  <si>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</si>
  <si>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</si>
  <si>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</si>
  <si>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</si>
  <si>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</si>
  <si>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</si>
  <si>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</si>
  <si>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</si>
  <si>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</si>
  <si>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</si>
  <si>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</si>
  <si>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</si>
  <si>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</si>
  <si>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</si>
  <si>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</si>
  <si>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</si>
  <si>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</si>
  <si>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</si>
  <si>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</si>
  <si>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</si>
  <si>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</si>
  <si>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</si>
  <si>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</si>
  <si>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</si>
  <si>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</si>
  <si>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</si>
  <si>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</si>
  <si>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</si>
  <si>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</si>
  <si>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</si>
  <si>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</si>
  <si>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Dzīvojamās ēkas vienkāršotā atjaunošana</t>
  </si>
  <si>
    <t>Daudzdzīvokļu dzīvojjamā ēkas energoefektivitātes paaugstināšanas pasākumi</t>
  </si>
  <si>
    <t>Grīzupes iela 93, Liepāja</t>
  </si>
  <si>
    <t>WS-57-17</t>
  </si>
  <si>
    <t>Daudzdzīvokļu dzīvojamās ēkas Grīzupes ielā 93, Liepājā, energoefektivitātes paaugstināšanas pasākumi</t>
  </si>
  <si>
    <t>Finanšu rezerve</t>
  </si>
  <si>
    <t>Kopā ar finanšu rezervi</t>
  </si>
  <si>
    <t>Ievērībai!</t>
  </si>
  <si>
    <t>Pretendents ir tiesīgs izmantot tikai Pasūtītāja pievienoto būvizmaksu noteikšanas tāmes veidni.</t>
  </si>
  <si>
    <t>Fasādes atjaunošana</t>
  </si>
  <si>
    <t>Tāme sastādīta  20__. gada tirgus cenās, pamatojoties uz AR un BK daļas rasējumiem</t>
  </si>
  <si>
    <t>līg.c.</t>
  </si>
  <si>
    <t>Pārvietojamās moduļmājas uzstādīšana( paredzēts 24 cilvēkiem).</t>
  </si>
  <si>
    <t>gb</t>
  </si>
  <si>
    <t>Moduļu tualetes uzstādīšana</t>
  </si>
  <si>
    <t>Instrumentu noliktavas uzstādīšana</t>
  </si>
  <si>
    <t>Metāla nožogojuma montāža, h=2,0 m</t>
  </si>
  <si>
    <t>m</t>
  </si>
  <si>
    <t xml:space="preserve">Sastatņu montēšana </t>
  </si>
  <si>
    <t>m²</t>
  </si>
  <si>
    <t>Esošo skārda āra palodžu demontāža, b=0,25m.</t>
  </si>
  <si>
    <t>Ielas puses ieejas mezgla koka stiklota ārdurvju bloka demontāža (b×h=2,76*2,96m).</t>
  </si>
  <si>
    <t>Sētas puses ieejas mezgla koka ārdurvju demontāža,  (b×h=1,34*2,17m).</t>
  </si>
  <si>
    <t>Atkritumu konteineru novietnes ieejas koka durvju demontāža (b×h=1,2*2,1m).</t>
  </si>
  <si>
    <t>Veco koka logu demontāža (b×h=1850x1500mm).</t>
  </si>
  <si>
    <t>Veco koka logu demontāža (b×h=1120x1500mm).</t>
  </si>
  <si>
    <t>Veco koka logu demontāža (b×h=1500x1500).</t>
  </si>
  <si>
    <t>Veco koka logu demontāža (b×h=1280x1500).</t>
  </si>
  <si>
    <t>Veco lodžijas koka logu un durvju demontāža; (logs - b×h= 1850x1500, durvis - b×h=650x2200mm).</t>
  </si>
  <si>
    <t>Koridora veco koka logu demontāža (b×h=1350x600).</t>
  </si>
  <si>
    <t>Vējtvera koka k-ciju stiklotu iekšdurvju demontāža (b×h=2,76*2,96m)</t>
  </si>
  <si>
    <t>Atvērumu bēniņu ventilācijas režģu izbūves vajadzībām izveidošana ārsienas panelī, Ø120mm.</t>
  </si>
  <si>
    <t>vietas</t>
  </si>
  <si>
    <t>Azbestcementa atkritumu šahtas demontāža visā augstumā (~Ø430mm)</t>
  </si>
  <si>
    <t>Logu montāžas palīgmateriāli uz  apjomu</t>
  </si>
  <si>
    <t>Lodžiju iekšpuses siltinājuma karkasa izveidošana:</t>
  </si>
  <si>
    <t xml:space="preserve"> </t>
  </si>
  <si>
    <t>Augšējais dēlis 150x100</t>
  </si>
  <si>
    <t>m³</t>
  </si>
  <si>
    <t>Apakšējais dēlis 150x50</t>
  </si>
  <si>
    <t>Koka stati 50x150</t>
  </si>
  <si>
    <t xml:space="preserve">  kokmateriāli</t>
  </si>
  <si>
    <t>Būvkalums 60x60x60x2</t>
  </si>
  <si>
    <t xml:space="preserve">Ķīļenkuri  Ø10x80 </t>
  </si>
  <si>
    <t>Pretuguns un pretrupes sastāvs</t>
  </si>
  <si>
    <t xml:space="preserve">   1 kārta ruberoīda ieklāšana pa  karkasa perimetru, b=150mm</t>
  </si>
  <si>
    <t xml:space="preserve">Akmensvates plātnes pretvēja barjeras, λ=0,033W/mK, b=30mm, montēšana starp proj. karkasu    </t>
  </si>
  <si>
    <t xml:space="preserve">Siltinâjuma  mīkstās akmensvates,  λ=0,036W/mK, b=120mm, montēšana starp proj. karkasu   </t>
  </si>
  <si>
    <t xml:space="preserve">Tvaika barjeras ieklāšana, b=0.2 mm </t>
  </si>
  <si>
    <t>Projektētā siltinājuma karkasa apdare ar cementbetona apdares loksnēm, b=8 mm</t>
  </si>
  <si>
    <t>Esošo PVC lodžiju aizstiklojuma izņemšana un atpakaļmontēšana uz proj. koka karkasa</t>
  </si>
  <si>
    <t xml:space="preserve">Betona laukuma un pakāpienu virsmas noņemšana ~ 50 mm </t>
  </si>
  <si>
    <t>Keramzītbetona bloku sieniņas mūrēšana un piestiprināšana ar enkuriem pie esošās sienas
rietumu puses ieejas mezglu durvju ailēs (4 vietas); b=250mm</t>
  </si>
  <si>
    <t>Jaunās bloku mūra sieniņas iekšpuses apmešana un krāsošana ar emulsijas krāsu</t>
  </si>
  <si>
    <t>Ārējās hidroizolācijas lentas montēšana logos.</t>
  </si>
  <si>
    <t>Jaunu iekštelpu PVC palodžu montēšana, b=300mm.</t>
  </si>
  <si>
    <t>Apmetuma atjaunošana pēc logu nomaiņas telpu iekšpusē, remonts ap logu un durvju ailām.</t>
  </si>
  <si>
    <t>Jaunu ārdurvju bloku D-1 montēšana,  stiklotas alumīnja konstrukciju. Ārdurvis ar rokturi un eņģēm, ar pašaiizvēršanās meh., spec. blīvgumijām un piedurlīstēm, vienpunktu slēdzeni un čipu. Siltuma caurlaidības koef.: 1,6 w/m²×K, bxh=2610x2960mm.</t>
  </si>
  <si>
    <t>Jaunu  ārdurvju bloku D-2 montēšana,  alumīnija konstrukciju. Ārdurvis ar rokturi un eņģēm, ar pašaiizvēršanās meh., spec. blīvgumijām un piedurlīstēm, vienpunktu slēdzeni, domofonu. Siltuma caurlaidības koef.: 1,6 w/m²×K, bxh=1200x2170mm</t>
  </si>
  <si>
    <t>Jaunu ārdurvju bloku D-3 montēšana. Stikotu alumīnija konstrukciju. Ārdurvis ar rokturi un eņģēm, ar pašaiizvēršanās meh., spec. blīvgumijām un piedurlīstēm, vienpunktu slēdzeni un mehānisko koda atslēgu., siltumcaurl. koef. 1.6w/mxK (b×h=1190x2100);</t>
  </si>
  <si>
    <t>Durvju montāžas palīgmateriāli uz  apjomu</t>
  </si>
  <si>
    <t>Vēdināšanas komplektu montēšana izveidotajos bēniņu atvērumos, axb=0,15x0,15m.</t>
  </si>
  <si>
    <t>Cokola profila līstes montēšana (≥ 160 g/m² ).</t>
  </si>
  <si>
    <t>Paneļu sienu virsmas notīrīšana, sagatavošana siltināšanai.</t>
  </si>
  <si>
    <t>Paneļu salaidumu šuvju attīrīšana un aizpildīšana ar auksti cietējošu divkomponentu poliuretāna hermētiķi.</t>
  </si>
  <si>
    <t>Kāpņu telpu paneļa  dekoratīvo ierāvumu aizpildīšana ar remontjavu.</t>
  </si>
  <si>
    <t>Difūzujas lentas montēšana nomaināmajos logos.</t>
  </si>
  <si>
    <t>Ventilācijas vārstu iestrādāšana gan jaunos gan esošos PVC logu rāmjos</t>
  </si>
  <si>
    <t>Ārsienu  siltināšanas kārtas izveidošana ar akmensvati, λ=0,037W/mK, b=30mm, piestiprinot to pie ārsienas ar līmi un dībeļiem  atbilstoši ETA virsmas klasifikācijai A,B,C,D,E - galvas Ø60, nagla tērauda Ø8, punkta siltumatdeves koeficients 0,001 W/K, min iestrādes dziļums &gt;35mm.</t>
  </si>
  <si>
    <t>Ārsienu  siltināšanas kārtas izveidošana ar akmensvati, λ=0,037W/mK, b=150mm, piestiprinot to pie ārsienas ar līmi un dībeļiem atbilstoši ETA virsmas klasifikācijai A,B,C,D,E - galvas Ø60, nagla tērauda Ø8, punkta siltumatdeves koeficients 0,001 W/K, min iestrādes dziļums &gt;35mm</t>
  </si>
  <si>
    <t>Ārsienu  siltināšanas kārtas izveidošana ar akmensvati,  λ=0,037W/mK, b=180mm, piestiprinot to pie ārsienas ar līmi un dībeļiem atbilstoši ETA virsmas klasifikācijai A,B,C,D,E - galvas Ø60, nagla tērauda Ø8, punkta siltumatdeves koeficients 0,001 W/K, min iestrādes dziļums &gt;35mm</t>
  </si>
  <si>
    <t>Fasādes siltinājuma izvirzījuma mezgla izveide:</t>
  </si>
  <si>
    <t>kpl</t>
  </si>
  <si>
    <t xml:space="preserve">             Metāla plāksnes -4x40, l=200mm piedībelēšana pie ārsienas paneļa, solis 700mm.</t>
  </si>
  <si>
    <t xml:space="preserve">             Metāla plāksnes krāsošana ar antikorozijas sastāvu.</t>
  </si>
  <si>
    <t xml:space="preserve">             Gropes izfrēzēšana paneļa ārsienā, axb=20x20mm</t>
  </si>
  <si>
    <t xml:space="preserve">             Skārda apmales izvietošana, b=250mm</t>
  </si>
  <si>
    <t xml:space="preserve">             Gropes aizblīvēšana ar hermetizējošu blīvējumu</t>
  </si>
  <si>
    <t>Logu un durvju aiļu apdare ar akmensvates plātnēm, λ=0,037W/mK, platums~0.15*m, b=0,03m</t>
  </si>
  <si>
    <t>Zemapmetuma PVC  ārējā stūra profila montāža (≥ 160 g/m² ).</t>
  </si>
  <si>
    <t>Zemapmetuma PVC  loga pielaiduma profila montāža (≥ 160 g/m² ).</t>
  </si>
  <si>
    <t>Zemapmetuma PVC  loga logailas augšas profila montāža (≥ 160 g/m² ).</t>
  </si>
  <si>
    <t>Zemapmetuma palodzes PVC profila montāža (≥ 160 g/m² ).</t>
  </si>
  <si>
    <t>gb.</t>
  </si>
  <si>
    <t>1. meh. klases apmetuma izveidošana: 2 kārtas armējošās javas un armējošā stikla šķiedras sieta uzklāšana, zemapmetuma grunts uzklāšana , dekoratīvā gatavā silikāta - silikona apmetuma ar tonējumu uznešana .</t>
  </si>
  <si>
    <t xml:space="preserve">2. meh. klases apmetuma izveidošana: armējošās javas un armējošā stikla šķiedras sieta ieklāšana, zemapmetuma grunts  uzklāšana,  dekoratīvā gatavā silikona apmetuma ar tonējumu uznešana </t>
  </si>
  <si>
    <t>Lodžiju norobežojošo plātņu gruntēšana, virsmas armēšana ar stiklaškiedras sietu un apdare ar dekoratīvo silikona apmetumu</t>
  </si>
  <si>
    <t>Ārējo skārda palodžu montēšana,  b=0,35m</t>
  </si>
  <si>
    <t>Pārsegumu virs pagraba noejas un 1. stāva lodžiju grīdas paneļa apakšas siltināšanas darbi:</t>
  </si>
  <si>
    <t>Pārsegumu notīrīšana un gruntēšana siltināšanai</t>
  </si>
  <si>
    <t>Pārsegumu siltinājuma stiprināšana ar akmensvates silt. materiālu, λ=0,037W/mK, b=150mm</t>
  </si>
  <si>
    <t>2. meh. klases apmetuma izveidošana: armējošās javas (slāņa biezums 4-6 mm)  un armējošā stikla šķiedras sieta ieklāšana (≥ 160 g/m²), zemapmetuma grunts  uzklāšana (tonējama sintētisko sveķu dispersija),  dekoratīvā gatavā silikona apmetuma ar tonējumu uznešana (Ugunsizturības 
klase:  A2 - s1,d0;  Tvaika caurlaidība: ūdens tvaika pretestības gaisa difūzijas ekvivalents sd =  0,12  m.).</t>
  </si>
  <si>
    <t>Karoga metāla turētāja montāža</t>
  </si>
  <si>
    <t>Plāksne -5</t>
  </si>
  <si>
    <t>kg</t>
  </si>
  <si>
    <t>Plāksne -3x50</t>
  </si>
  <si>
    <t>∅48.3x3</t>
  </si>
  <si>
    <t>Pretkorozijas krāsojums, un 
metāla krāsa</t>
  </si>
  <si>
    <t>Demontētās atkrimu šahtas atvērumu aizbetonēšana:</t>
  </si>
  <si>
    <t xml:space="preserve">      Betons B15, F50 </t>
  </si>
  <si>
    <t xml:space="preserve">      L75x50x5</t>
  </si>
  <si>
    <t xml:space="preserve">      M12x80 enkuri</t>
  </si>
  <si>
    <t xml:space="preserve">     Siets ∅6 AI, 100x100 </t>
  </si>
  <si>
    <t xml:space="preserve">     Siets ∅6 AI, 75x75 </t>
  </si>
  <si>
    <t xml:space="preserve">      Pretkorozijas sastāvs</t>
  </si>
  <si>
    <t xml:space="preserve">      PVC caurule, ∅50 , l=100</t>
  </si>
  <si>
    <t>Bēniņu ārsienu nesiltinātās daļas  gruntēšana, virsmas armēšana ar stiklaškiedras sietu un apdare ar dekoratīvo silikona apmetumu</t>
  </si>
  <si>
    <t xml:space="preserve">Tiešās izmaksas kopā, t. sk. darba devēja sociālais nodoklis 24.09% </t>
  </si>
  <si>
    <t>Piezīme:</t>
  </si>
  <si>
    <t xml:space="preserve">• Visiem būvmateriāliem jābūt marķētiem ar CE zīmi. </t>
  </si>
  <si>
    <t>• Siltināšanas un apmešanas darbi veicami saskaņā ar ETAG 004 „Eiropas tehniskā apstiprinājuma pamatnostādne ārējās siltumizolācijas sistēmām un
 apmetumam”.</t>
  </si>
  <si>
    <t>Cokola atjaunošana</t>
  </si>
  <si>
    <t>Esošo sētas puses betona laukumu demontāža</t>
  </si>
  <si>
    <t>Esoša betona plātņu seguma demontāža</t>
  </si>
  <si>
    <t>Esoša betonēta seguma demontāža</t>
  </si>
  <si>
    <t xml:space="preserve">Betona apmales demontāža </t>
  </si>
  <si>
    <t>Augsnes virskārtas norakšana</t>
  </si>
  <si>
    <t>Esošo gaismas lūku demontāža:</t>
  </si>
  <si>
    <t xml:space="preserve">         Betona sieniņu demontāža</t>
  </si>
  <si>
    <t xml:space="preserve">         Betona grīdas un pamatu demontāža</t>
  </si>
  <si>
    <t>Esošo pagraba logu tērauda lokšņu aizpildījuma demontāža (axb=1200*1200mm)</t>
  </si>
  <si>
    <t>Atvērumu ventilācijas režģu izbūves vajadzībām izveidošana ārsienas panelī, Ø120mm.</t>
  </si>
  <si>
    <t>Pagraba lodziņu apakšējās daļas aizmūrēšana ar keramzītbetona blokiem</t>
  </si>
  <si>
    <t>Noeju uz pagraba atjaunošana:</t>
  </si>
  <si>
    <t xml:space="preserve">             Betona sieniņas izdrupumu aizpildīšana ar remontbetonu.</t>
  </si>
  <si>
    <t xml:space="preserve">             Betona sieniņas virsmas gruntēšana, apmešana un krāsošana .</t>
  </si>
  <si>
    <t xml:space="preserve">             Betona sieniņas ārmalu noklāšana ar hidroizolācijas sastāvu</t>
  </si>
  <si>
    <t xml:space="preserve">             Esošo betona grīdu demontāža</t>
  </si>
  <si>
    <t xml:space="preserve">             Esošas grunts noblietēšana</t>
  </si>
  <si>
    <t xml:space="preserve">             Blietētu šķembu sagatavojuma kārtas izveidošana ~  b=100mm</t>
  </si>
  <si>
    <t xml:space="preserve">             Monolīta betona B15,F50 kārtas izveidošana, b=150mm</t>
  </si>
  <si>
    <t xml:space="preserve">             Atvērumu izveidošana betona sieniņā,  Ø50mm, b=250mm</t>
  </si>
  <si>
    <t xml:space="preserve">gb </t>
  </si>
  <si>
    <t xml:space="preserve">             Drenažas caurules Ø50, l=0,3m</t>
  </si>
  <si>
    <t xml:space="preserve">             Drenējoša - šķembu pildījuma izbūve 0,5m³ uz vienu vietu</t>
  </si>
  <si>
    <t xml:space="preserve">             Smilts pabēruma izveidošana zem proj. pakāpiena pamata</t>
  </si>
  <si>
    <t xml:space="preserve">             Monolīta betona B15,F50 pakāpiena pamata izveidošana</t>
  </si>
  <si>
    <t xml:space="preserve">             Noejas esošo betona pakāpienu un pandusa augšējās virsmas gruntēšana</t>
  </si>
  <si>
    <t xml:space="preserve">             Pakāpienu un pandusa laukuma virsmas noklāšana ar betona B20 kārtu </t>
  </si>
  <si>
    <t xml:space="preserve">             Pandusa fragmenta betonēšana no no btona B15 F50</t>
  </si>
  <si>
    <t>Grunts rakšanas darbi,1,0m platumā un ~1.0m dziļumā.</t>
  </si>
  <si>
    <t>Ārsienas virsmas gruntēšana un jaunas vertikālās hidroizolācijas mastikas uzklāšana uz siltinātāšanai paredzētās cokola daļas virsmas.</t>
  </si>
  <si>
    <t xml:space="preserve">Zemapmetuma PVC  ārējā stūra profila montāža </t>
  </si>
  <si>
    <t>Cokola sienu siltināšanas putupolistirola plātņu stiprināšana pie cokola virsmas ~1.0 m dziļumā zem zemes līmeņa,  λ=0,034W/mK, b=0,1m</t>
  </si>
  <si>
    <t>Cokola pilastru sienu siltināšanas putupolistirola plātņu stiprināšana pie cokola virsmas, λ=0,034W/mK, b=0,03m</t>
  </si>
  <si>
    <t>Pagrabu logu un durvju aiļu apdare ar  putupolistirola plātnēm, λ=0,034W/mK, b=30mm</t>
  </si>
  <si>
    <t>Zemapmetuma PVC  durvju un loga pielaiduma profila montāža (≥ 160 g/m² ).</t>
  </si>
  <si>
    <t>Zemapmetuma PVC  durvju un logu ailas augšas profila montāža (≥ 160 g/m² ).</t>
  </si>
  <si>
    <t xml:space="preserve">Pagraba vēdināšanas komplekta montēšana izveidotajos, axb=0,15x0,15m. </t>
  </si>
  <si>
    <t>Uz cementa bāzes veidots  hidroizolācijas materiāla ieklāšana</t>
  </si>
  <si>
    <t>Hidroizolācijas virsmas krāsošana ar nanonsilikona fasādes krāsu</t>
  </si>
  <si>
    <t>Cinkota tērauda žalūzijas R-1 komplektā ar montāžas rāmi montēšana axb=1200x500mm. Restes  malas veidotas ar lāseni.</t>
  </si>
  <si>
    <t>Esošo tērauda konstrukcijas durvju krāsošana ar metāla krāsu</t>
  </si>
  <si>
    <t>Atrakto vietu aizbēršana ar minerālgrunti</t>
  </si>
  <si>
    <t>Betona lietusūdens novadīšanas apmaļu ierīkošana:</t>
  </si>
  <si>
    <t xml:space="preserve">           Vidēji rupjas sagatavojuma kārtas izveidošana, b=100mm </t>
  </si>
  <si>
    <t xml:space="preserve">           Monolītā betona B15, F50, armēta ar B-I  klases ∅6 100x100 stiegrojumu, ieklāšana b=100mm</t>
  </si>
  <si>
    <t xml:space="preserve">Bruģakmens kantes izvietošana  200x160x90 </t>
  </si>
  <si>
    <t>Oļu pabēruma lietusūdens novadīšanas apmales ierīkošana:</t>
  </si>
  <si>
    <t xml:space="preserve">         Esošas grunts blietēšana</t>
  </si>
  <si>
    <t xml:space="preserve">         Ģeotekstila plēves 3mm iesegšana </t>
  </si>
  <si>
    <t xml:space="preserve">         Šķembu fr.0-40mm ieklāšana, biezums 150mm</t>
  </si>
  <si>
    <t xml:space="preserve">         Oļu pabēruma izveidošana, biezums 100mm</t>
  </si>
  <si>
    <t xml:space="preserve">         Betons B7,5 izveidošana apmales apamatnei</t>
  </si>
  <si>
    <t xml:space="preserve">         Apmales 80x200x1000 montēšana</t>
  </si>
  <si>
    <t>Betona bruģa iesegšana:</t>
  </si>
  <si>
    <t xml:space="preserve">        Zemes darbi bruģa iesegšanai</t>
  </si>
  <si>
    <t xml:space="preserve">        Smilts pabēruma ieklāšana, b=100mm</t>
  </si>
  <si>
    <t xml:space="preserve">        Šķembu ieklāšana, b=200mm</t>
  </si>
  <si>
    <t xml:space="preserve">        Betona bruģa ieklāšana 80mm</t>
  </si>
  <si>
    <t xml:space="preserve">        Trotuāra apmales montēšana (80x200x1000)</t>
  </si>
  <si>
    <t xml:space="preserve">Melnzemes uzbēršana zālāju sējumiem </t>
  </si>
  <si>
    <t>Zālāju sējumu ierīkošana</t>
  </si>
  <si>
    <t>Ieejas mezglu atjaunošana</t>
  </si>
  <si>
    <t>Ielas puses ieejas mezglu atjaunošanas darbi</t>
  </si>
  <si>
    <t>Ārējo betona kāpņu izbūve:</t>
  </si>
  <si>
    <t xml:space="preserve">       Betona pakāpiena plātņu demontāža (a×b×h=3,0×0,1×0,3).</t>
  </si>
  <si>
    <t xml:space="preserve">       Pakāpiena plātņu betona balstkonstrukciju sienu demontāža.</t>
  </si>
  <si>
    <t xml:space="preserve">       Zemes darbi pamatu izbūvei</t>
  </si>
  <si>
    <t xml:space="preserve">       Vidēji rupja smilts ieklāšna zem un gar projektētajiem pamatiem</t>
  </si>
  <si>
    <t xml:space="preserve">        Betona B15 F50 ārējo kāpņu izbūve</t>
  </si>
  <si>
    <t xml:space="preserve">        Stiegrojuma Ø6AI montēšana betona masā</t>
  </si>
  <si>
    <t>Kāpņu laukuma atjaunošana:</t>
  </si>
  <si>
    <t xml:space="preserve">         Esošā betona laukuma virsmas attīrīšana, gruntēšana</t>
  </si>
  <si>
    <t xml:space="preserve">     Laukuma un pakāpienu atjaunošana ar betona B20, F50 sastāvu</t>
  </si>
  <si>
    <t>Pakāpienu margu montāža:</t>
  </si>
  <si>
    <t>Marga. Liekta tērauda caurule ∅48.3x3</t>
  </si>
  <si>
    <t>Margas stats. Tērauda caurule ∅48.3x3</t>
  </si>
  <si>
    <t>- 130x130x6</t>
  </si>
  <si>
    <t>Ķīmiskie dībeļi  Ø10, l=110mm</t>
  </si>
  <si>
    <t>Pretkorozijas krāsojums</t>
  </si>
  <si>
    <t>Sētas puses ieejas mezglu atjaunošanas darbi</t>
  </si>
  <si>
    <t>Pakāpienu atjaunošana:</t>
  </si>
  <si>
    <t xml:space="preserve">        Projektētās un esošās betona masas enkurēšana ar metāla stieņiem(Ø15mm), l=100mm</t>
  </si>
  <si>
    <t xml:space="preserve">         Laukuma un pakāpienu virsmas atjaunošana ar betona B20,F50 sastāvu, b=50mm</t>
  </si>
  <si>
    <t>Jumtiņa atjaunošana:</t>
  </si>
  <si>
    <t xml:space="preserve">        Cementa izlīdzinošāās kārtas uzklāšana, b=0,02-0,07mm</t>
  </si>
  <si>
    <t xml:space="preserve">        Ruberoīda seguma ieklāšana, 2 kārtas</t>
  </si>
  <si>
    <t xml:space="preserve">        Gropes izfrēzēšana axb 0,02x0,02 m ārsienā ruberoīda iesegšanai</t>
  </si>
  <si>
    <t xml:space="preserve">        Gropes vietas hermetizēšana</t>
  </si>
  <si>
    <t xml:space="preserve">        Skārda lāseņa montēšana ap plātnes malu, b=0,4m</t>
  </si>
  <si>
    <t xml:space="preserve">       Jumtiņa apakšējās virsmas špaktelēšana, krāsošana.</t>
  </si>
  <si>
    <t>Pagraba pārseguma siltināšana</t>
  </si>
  <si>
    <t>Esošo elektrības u.c. komunikāciju atvirzīšana no griestu virsmas</t>
  </si>
  <si>
    <t>Pārseguma paneļu virsmas attīrīšana, gruntēšana</t>
  </si>
  <si>
    <t>Siltumizolācijas akmensvates lameļu līmēšana pie pārseguma apakšas,λ=0,038 W/mK, b=120mm</t>
  </si>
  <si>
    <t xml:space="preserve">Ārsienas iekšpuses augšējās daļas siltināšana ar putupolistirola materiālu, λ=0,034W/mK, h~0,3m, b=0,10m </t>
  </si>
  <si>
    <t>Bēniņu siltināšana</t>
  </si>
  <si>
    <t>Būvgružu izvešana</t>
  </si>
  <si>
    <t>Esošo koka lūku demontāža, axb=630x900mm.</t>
  </si>
  <si>
    <t>Esošā seguma grīdas izlīdzināšana.</t>
  </si>
  <si>
    <t>Tvaika izolācijas ieklāšana.</t>
  </si>
  <si>
    <t>Bēniņu lūku izbūve (3 k-pkti.):</t>
  </si>
  <si>
    <t>∟50×5 (1 k-pkts)</t>
  </si>
  <si>
    <t>Ķīmiskie dībeļi  Ø8, l=80mm (1 k-pkts)</t>
  </si>
  <si>
    <t>Plāksne -5x60x200 (1 k-pkts)</t>
  </si>
  <si>
    <t>apaļtērauds Ø16 (1 k-ts)</t>
  </si>
  <si>
    <t>Pretkorozijas krāsojums (1 k-pkts)</t>
  </si>
  <si>
    <t>Metāla lūku ar minimālo ugunsizturību EI30 montāža, axb=630x900mm</t>
  </si>
  <si>
    <t>Bēniņu laipu izbūve (63 k-pkti.):</t>
  </si>
  <si>
    <t>Koka brusas 75×150 (1 k-pkts)</t>
  </si>
  <si>
    <t>Dēļi 120×25 (1 k-pkts)</t>
  </si>
  <si>
    <t>Bloku paliktņi 150×150x200 (1 k-pkts)</t>
  </si>
  <si>
    <t>Papes loksne (1 k-pkts)</t>
  </si>
  <si>
    <t>Prettrupes un prettuguns krāsojums (1 k-pkts)</t>
  </si>
  <si>
    <t>Metāla jumta lūkas kāpņu krāsošana ar pretkorozijas sastāvu</t>
  </si>
  <si>
    <t>Jumta atjaunošana</t>
  </si>
  <si>
    <t>Ēkas jumta atjaunošana</t>
  </si>
  <si>
    <t xml:space="preserve">       Esošo ūdensnovadīšanas piltuvju demontāža</t>
  </si>
  <si>
    <t xml:space="preserve">       Esošo koka jumta lūku demontāža, axb=600x800mm</t>
  </si>
  <si>
    <t xml:space="preserve">       Esošo tērauda jumta margu demontāža</t>
  </si>
  <si>
    <t xml:space="preserve">        Esošo ventilācijas izvadu skārda jumtiņu demontāža</t>
  </si>
  <si>
    <t xml:space="preserve">        Esošo ventilācijas izvadu cementbetona cauruļu saīsināšana par 1 metru.</t>
  </si>
  <si>
    <t xml:space="preserve">        Esošo ruberoīda segumu fragmentu demontāža</t>
  </si>
  <si>
    <t xml:space="preserve">        Paneļu saduršuvju attīrīšana no vecās javas, mastikas u.c.:šuves starp paneļiem; gar teknēm un dzegu,  šuves pie galasienām</t>
  </si>
  <si>
    <t xml:space="preserve">        Saduršuvju iztīrīšana gar jumta lūkām, visiem jumta izvadiem </t>
  </si>
  <si>
    <t xml:space="preserve">        Iztīrīto šuvju hermetizēšana ar hermētiķi</t>
  </si>
  <si>
    <t xml:space="preserve">     Jumta paneļu virsmu un sānu, nosegjumtiņu, parapetu plātņu, tekņu virsmas mehāniska attīrīšana un 
mazgāšana ar ūdens strūklu.</t>
  </si>
  <si>
    <t xml:space="preserve">        Jumta paneļu virsmu un sānu, nosegjumtiņu, parapetu plātņu, tekņu virsma špaktelēšana ar
 šķidru cementa javu.</t>
  </si>
  <si>
    <t xml:space="preserve">        Jumta paneļu virsmu un sānu, nosegjumtiņu, parapetu plātņu, tekņu noklāšana ar hidroizolācijas sastāvu .</t>
  </si>
  <si>
    <t xml:space="preserve">        Jumta paneļu šuvju nosegplātņu apakšējo malu aizpildīšana ar hermētisku materiālu.</t>
  </si>
  <si>
    <t xml:space="preserve">        Parapetu plātņu apakšējo malu aizpildīšana ar hermētisku materiālu.</t>
  </si>
  <si>
    <t xml:space="preserve">        Jumta ūdensnovadīšanas piltuvju uzstādīšana (Ø100mm)</t>
  </si>
  <si>
    <t>Siltināta jumta seguma izveidošana virs kāpņu telpām un 5. stāva dzīvokļiem:</t>
  </si>
  <si>
    <t xml:space="preserve">         Esošās skārda apmales demontāža, b=0,3m</t>
  </si>
  <si>
    <t xml:space="preserve">         Esošā skārda ārsienas pieslēguma demontāža, b=0,15m</t>
  </si>
  <si>
    <t xml:space="preserve">         Esošā ruļļmateriāla seguma demontāža</t>
  </si>
  <si>
    <t xml:space="preserve">         Gāzbetona bloku, h=400mm,b=150mm, mūrēšana jumtiņa sānos</t>
  </si>
  <si>
    <t xml:space="preserve">          Esošās virsmas attīrīšana</t>
  </si>
  <si>
    <t xml:space="preserve">         Cementa izlīdzinošās kārtas uzklāšana, b=0,02-0,07mm</t>
  </si>
  <si>
    <t xml:space="preserve">         Tvaika izolācijas iesešana</t>
  </si>
  <si>
    <t xml:space="preserve">        Dzegas karkasa izveidošana:</t>
  </si>
  <si>
    <t>Dzegas spāru balstlata axh,=75x150.</t>
  </si>
  <si>
    <t>Dzegas spāres, axh=50x125</t>
  </si>
  <si>
    <t>Dzegas karkasa brusas, axb=75x50</t>
  </si>
  <si>
    <t>Malas dēlis, axh=25x125.</t>
  </si>
  <si>
    <t>Dēlis, axb=32x150 visā dzegas garumā.</t>
  </si>
  <si>
    <t>Koka el.apstrāde ar pretuguns un prettrupes sastāvu.</t>
  </si>
  <si>
    <t>Metāla stūra uzliknis, axbxcxt 100x100x60x2,5mm</t>
  </si>
  <si>
    <t>Tērauda leņķa profils Nr.14/9, b=8mm</t>
  </si>
  <si>
    <t>Ruberoīda kārta zem latojuma</t>
  </si>
  <si>
    <t xml:space="preserve">Dzegas dēļu krāsošana ar koka krāsu (ekvivalents Pinotex) </t>
  </si>
  <si>
    <t xml:space="preserve">         Akmensvates stūra elementa izvietošana </t>
  </si>
  <si>
    <t xml:space="preserve">         Ruberoīda seguma ieklāšana, 2 kārtas</t>
  </si>
  <si>
    <t xml:space="preserve">         Papildus ruberoīda kārtu ieklāšana salaidumu vietā, 2 kārtas</t>
  </si>
  <si>
    <t xml:space="preserve">        Skārda lāseņa montēšana, b=0.15m</t>
  </si>
  <si>
    <t xml:space="preserve">         Anitseptizētu brusu montēšana virs proj. sieniņas, a×b=50×50mm</t>
  </si>
  <si>
    <t xml:space="preserve">         Ar pretkorozijas krāsu apstrādātas metāla plāksnes 4x50mm montēšana virs brusām</t>
  </si>
  <si>
    <t xml:space="preserve">        Akmensvates siltumizolācijas montēšana gar proj. sieniņas malām un virsas, b=50</t>
  </si>
  <si>
    <t>Jumta margu montēšana:</t>
  </si>
  <si>
    <t xml:space="preserve">         Tērauda margas stats : -6×40x300</t>
  </si>
  <si>
    <t xml:space="preserve">         Tērauda margas stats : -6×60x800</t>
  </si>
  <si>
    <t xml:space="preserve">                  Tērauda plāksne 6x160x120</t>
  </si>
  <si>
    <t xml:space="preserve">                  Tērauda plāksne 6x60x140</t>
  </si>
  <si>
    <t xml:space="preserve">         ∅10 AII </t>
  </si>
  <si>
    <t xml:space="preserve">         Ķīmiskie dībeļi  Ø10</t>
  </si>
  <si>
    <t xml:space="preserve">        Pretkorozijas krāsojums un metāla krāsa</t>
  </si>
  <si>
    <t>Apkures sistēmas atjaunošana</t>
  </si>
  <si>
    <t>Tāme sastādīta  20__. gada tirgus cenās, pamatojoties uz AVK daļas rasējumiem</t>
  </si>
  <si>
    <t>Koplietošanas apkures tīkli</t>
  </si>
  <si>
    <t>Esošas apkures sistēmas demontāža</t>
  </si>
  <si>
    <t>kmpl</t>
  </si>
  <si>
    <t>Polipropilēna caurules PPR, DN50, montāža, stiprināšana pie sienas vai griestiem</t>
  </si>
  <si>
    <t>Polipropilēna caurules PPR, DN40, montāža, stiprināšana pie sienas vai griestiem</t>
  </si>
  <si>
    <t>Polipropilēna caurules PPR, DN32, montāža, stiprināšana pie sienas vai griestiem</t>
  </si>
  <si>
    <t>Polipropilēna caurules PPR, DN25, montāža, stiprināšana pie sienas vai griestiem</t>
  </si>
  <si>
    <t>Polipropilēna caurules PPR, DN20, montāža, stiprināšana pie sienas vai griestiem</t>
  </si>
  <si>
    <t>Polipropilēna caurules PPR, DN15, montāža, stiprināšana pie sienas vai griestiem</t>
  </si>
  <si>
    <t>Cauruļvada Dn50 siltumizolācijas čaula, b=&gt;50 mm, l= 0.040 W/K×m², caurules siltumizolēšana</t>
  </si>
  <si>
    <t>Cauruļvada Dn40 siltumizolācijas čaula, b=&gt;50 mm, l= 0.040 W/K×m², caurules siltumizolēšana</t>
  </si>
  <si>
    <t>Cauruļvada Dn32 siltumizolācijas čaula, b=&gt;50 mm, l= 0.040 W/K×m², caurules siltumizolēšana</t>
  </si>
  <si>
    <t>Cauruļvada Dn25 siltumizolācijas čaula, b=&gt;30 mm, l= 0.040 W/K×m², caurules siltumizolēšana</t>
  </si>
  <si>
    <t>Cauruļvada Dn20 siltumizolācijas čaula, b=&gt;30 mm, l= 0.040 W/K×m², caurules siltumizolēšana</t>
  </si>
  <si>
    <t>Cauruļvada Dn15 siltumizolācijas čaula, b=&gt;30 mm, l= 0.040 W/K×m², caurules siltumizolēšana</t>
  </si>
  <si>
    <t>Ventilis lodveida; t=110°C; P=8 bar; Dn50; uzstādīšana</t>
  </si>
  <si>
    <t>Ventilis lodveida; t=110°C; P=8 bar; Dn32; uzstādīšana</t>
  </si>
  <si>
    <t>Polipropilēna cauruļvadu diametru maiņa DN50→DN32, montāža</t>
  </si>
  <si>
    <t>Polipropilēna cauruļvadu diametru maiņa DN40→DN32, montāža</t>
  </si>
  <si>
    <t>Polipropilēna cauruļvadu diametru maiņa DN50→DN40, montāža</t>
  </si>
  <si>
    <t>Polipropilēna cauruļvadu diametru maiņa DN32→DN25, montāža</t>
  </si>
  <si>
    <t>Polipropilēna cauruļvadu diametru maiņa DN25→DN20, montāža</t>
  </si>
  <si>
    <t>Polipropilēna cauruļvadu trejgabali DN50,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</si>
  <si>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</si>
  <si>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</si>
  <si>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</si>
  <si>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</si>
  <si>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DN32 pagrieziens 90°</t>
  </si>
  <si>
    <t>Cauruļvadu slīdošie balsti ar pagarinājumiem un stiprinājumiem DN50</t>
  </si>
  <si>
    <t>Cauruļvadu slīdošie balsti ar pagarinājumiem un stiprinājumiem DN40</t>
  </si>
  <si>
    <t>Cauruļvadu slīdošie balsti ar pagarinājumiem un stiprinājumiem DN32</t>
  </si>
  <si>
    <t>Atgaisotājs automātisks, t=110°C, P=9 bar, uzstādīšana</t>
  </si>
  <si>
    <t>Metāla konstrukcijas cauruļvadu un iekārtu stiprināšanai</t>
  </si>
  <si>
    <t>Cauruļvadu un pievienojumu fasondetaļas un veidgabali</t>
  </si>
  <si>
    <t>Palīgmateriāli</t>
  </si>
  <si>
    <t>Apkures sistēmas ieregulēšana pārbaude un nodošana ekspluatācijā</t>
  </si>
  <si>
    <t>Ventilācijas sistēma</t>
  </si>
  <si>
    <t>Esošo ventilācijas kanālu (skursteņu, cuku) apskate, tīrīšana</t>
  </si>
  <si>
    <t>Dzīvokļu siltuma uzskaites mezgls (pavisam uzstāda 42 dzīvokļos)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</si>
  <si>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</si>
  <si>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Ventilis lodveida; t=110°C; P=8 bar; Dn15</t>
  </si>
  <si>
    <t>Netīrumu savācējs; t=110°C; P=8 bar; Dn15</t>
  </si>
  <si>
    <t>Palīgmateriāli cauruļvadu savienošanai</t>
  </si>
  <si>
    <t>Slēdzams metāla skapis 300×350×500 (siltuma skaitītāja uzstādīšanai)</t>
  </si>
  <si>
    <t>Apkures sistēmas ieregulēšana, pārbaude un nodošana ekspluatācijā</t>
  </si>
  <si>
    <t>Trīsistabu dzīvoklim Nr. 1</t>
  </si>
  <si>
    <t>Pavisam 1 šāds dzīvoklis</t>
  </si>
  <si>
    <t>Esošās apkures sistēmas demontāža</t>
  </si>
  <si>
    <t>Tērauda radiatori firmas "Purmo" PC 22 vai ekvivalents; h=400mm; N=307W; l=400; t 70/50/24°C; komplektā ar atgaisotāju un uzstādīšanas mezglu</t>
  </si>
  <si>
    <t>Tērauda radiatori firmas "Purmo" PC 22 vai ekvivalents; h=400mm; N=461W; l=600; t 70/50/24°C; komplektā ar atgaisotāju un uzstādīšanas mezglu</t>
  </si>
  <si>
    <t>Tērauda radiatori firmas "Purmo" PC 22 vai ekvivalents; h=400mm; N=614W; l=800; t 70/50/24°C; komplektā ar atgaisotāju un uzstādīšanas mezglu</t>
  </si>
  <si>
    <t>Vara caurule apkurei, DN15, montāža, stiprināšana pie sienas</t>
  </si>
  <si>
    <t>Vara caurules pagrieziens 90°, DN15, montāža</t>
  </si>
  <si>
    <t>Vara caurules trejgabals Dn15, montāža</t>
  </si>
  <si>
    <t>Ventilis lodveida; t=110°C; P=8 bar; Dn15; uzstādīšana</t>
  </si>
  <si>
    <t>Vara cauruļvada savienojošā mufe Dn 15</t>
  </si>
  <si>
    <t>Cauruļvada DN15 termokompensējošs balsts, izbūve caur sienu, hermetizācija, apmetuma un krāsojuma atjaunošana</t>
  </si>
  <si>
    <t>Dažādi palīgmateriāli montāžai</t>
  </si>
  <si>
    <t>Trīsistabu dzīvoklim Nr. 2</t>
  </si>
  <si>
    <t>Tērauda radiatori firmas "Purmo" PC 22 vai ekvivalents; h=400mm; N=384W; l=500; t 70/50/24°C; komplektā ar atgaisotāju un uzstādīšanas mezglu</t>
  </si>
  <si>
    <t>Tērauda radiatori firmas "Purmo" PC 22 vai ekvivalents; h=400mm; N=538W; l=700; t 70/50/24°C; komplektā ar atgaisotāju un uzstādīšanas mezglu</t>
  </si>
  <si>
    <t>Atgaisotājs</t>
  </si>
  <si>
    <t>Trīsistabu dzīvoklim Nr. 5; 8; 11; 14</t>
  </si>
  <si>
    <t>Pavisam 4 šādi dzīvokļi</t>
  </si>
  <si>
    <t>Trīsistabu dzīvokļiem Nr. 15; 19; 22; 25; 28</t>
  </si>
  <si>
    <t>Pavisam 5 šādi dzīvokļi</t>
  </si>
  <si>
    <t>Trīsistabu dzīvoklim Nr. 29</t>
  </si>
  <si>
    <t>Trīsistabu dzīvokļiem Nr. 16; 30</t>
  </si>
  <si>
    <t>Pavisam 2 šādi dzīvokļi</t>
  </si>
  <si>
    <t>Divistabu dzīvoklim Nr. 17; 20; 23; 26; 31; 34; 37; 40</t>
  </si>
  <si>
    <t>Pavisam 8 šādi dzīvokļi</t>
  </si>
  <si>
    <t>Divistabu dzīvoklim Nr. 3; 6; 9; 12</t>
  </si>
  <si>
    <t>Divistabu dzīvoklim Nr. 33; 36; 39; 42</t>
  </si>
  <si>
    <t>Vara caurule apkurei, DN15, Ø18×1,2, montāža, stiprināšana pie sienas</t>
  </si>
  <si>
    <t>Divistabu dzīvoklim Nr. 32; 35; 38; 41</t>
  </si>
  <si>
    <t>Cauruļvada DN15 izolācija ar čaulu b=30mm</t>
  </si>
  <si>
    <t>Vienistabas dzīvokļiem Nr. 4; 7; 10; 13; 18; 21; 24; 27</t>
  </si>
  <si>
    <t>Zibensaizsardzības ierīkošana</t>
  </si>
  <si>
    <t>Tāme sastādīta  20__. gada tirgus cenās, pamatojoties uz ELT daļas rasējumiem</t>
  </si>
  <si>
    <t>Zibensaizsardzība, aktīvā</t>
  </si>
  <si>
    <t>Materiāli</t>
  </si>
  <si>
    <t xml:space="preserve">Stieple cinkota tērauda ø 8 mm, sieta un uztvērēju montāžai </t>
  </si>
  <si>
    <t>Stieple alumīnija, Al ø 10 mm, novadītājiem</t>
  </si>
  <si>
    <t>PVC caurule Dn 12, 100 kV, novadītājiem</t>
  </si>
  <si>
    <t>Uztvērēja stieples kronšteins (jumts), .ø8÷10mm</t>
  </si>
  <si>
    <t>gab</t>
  </si>
  <si>
    <t>Uztvērēja stieples kronšteins (vent. izvadi), .ø8÷10mm</t>
  </si>
  <si>
    <t>Uztvērēja stieples kronšteina apskava (vent. izvadi), .ø300÷500mm</t>
  </si>
  <si>
    <t>Novadītāja PVC caurules kronšteins (sienas), .ø8÷10mm</t>
  </si>
  <si>
    <t xml:space="preserve">Novadītāja stieples kronšteins (sienas), </t>
  </si>
  <si>
    <t>Kompensācijas savienojums</t>
  </si>
  <si>
    <t xml:space="preserve">Savienojums universālsT-veida , </t>
  </si>
  <si>
    <t xml:space="preserve">Savienojums krustveida , </t>
  </si>
  <si>
    <t xml:space="preserve">Savienojums universāls , </t>
  </si>
  <si>
    <t xml:space="preserve"> Kontūra mērklemmes kaste 165×115×71mm, vai nosegvāks 305×330 mm ar montāžas rāmi</t>
  </si>
  <si>
    <t xml:space="preserve"> Kontūra mērklemme, mērklemmes kastē</t>
  </si>
  <si>
    <t xml:space="preserve"> Adapters kontūra mērklemmei</t>
  </si>
  <si>
    <t xml:space="preserve">Zemējuma ievads, tērauda cinkots, ø 16 mm, l- 1,50 m, </t>
  </si>
  <si>
    <t xml:space="preserve">Zemējuma lenta, tērauda cinkota, 30×3,5 mm, </t>
  </si>
  <si>
    <t xml:space="preserve"> Zemēšanas elektrods ø 20 mm, l-1,5 m, cinkots </t>
  </si>
  <si>
    <t xml:space="preserve"> Elektrodu spice</t>
  </si>
  <si>
    <t xml:space="preserve"> Elektrodu uzmava, M 20</t>
  </si>
  <si>
    <t xml:space="preserve"> Elektrodu pievienojuma klemme</t>
  </si>
  <si>
    <t>Barjeras  kronšteins</t>
  </si>
  <si>
    <t xml:space="preserve"> Pretkorozijas mastika</t>
  </si>
  <si>
    <t>iepakoj.</t>
  </si>
  <si>
    <t xml:space="preserve"> Dalīta caurule kabeļu aizsardzībai, D 110 mm, l- 2,0 m.</t>
  </si>
  <si>
    <t>Darbi</t>
  </si>
  <si>
    <t xml:space="preserve">Zibens uztvērēja sieta un stiepļu montāža </t>
  </si>
  <si>
    <t>kompl</t>
  </si>
  <si>
    <t>Novadītāja stieples montāža zem siltinājuma, l~15m</t>
  </si>
  <si>
    <t>Novadītāja stieplesievilkšana PVC caurulē, l~15m</t>
  </si>
  <si>
    <t>Novadītāja PVC caurules montāža zem siltinājuma, l~15m</t>
  </si>
  <si>
    <t xml:space="preserve"> Kontūra mērklemmes kaste 165×115×71mm, vai nosegvāks 305×330 mm ar montāžas rāmi, montāža siltinājumā</t>
  </si>
  <si>
    <t>Zemējuma ievada montāža</t>
  </si>
  <si>
    <t>Zemējuma lenta, zemē ~ 0,8 m dziļumā.</t>
  </si>
  <si>
    <t xml:space="preserve"> Zemēšanas elektrods ø 20 mm, l-1,5 m, iedzīšana</t>
  </si>
  <si>
    <t>Esošo komunikāciju apsekošana</t>
  </si>
  <si>
    <t>Tranšejas rakšana un aizbēršana zemējuma kontūram</t>
  </si>
  <si>
    <t xml:space="preserve"> Zemējuma kontūra ierīkošana, mērījumi</t>
  </si>
  <si>
    <t xml:space="preserve"> Šķērsojums ar citām inženierkomunikācijām.precizēt </t>
  </si>
  <si>
    <t>Grunts blietēšana, virskārtas atjaunošana</t>
  </si>
  <si>
    <t>Sistēmas montāža, palaišana</t>
  </si>
  <si>
    <t>Sistēmas nodošana ekspluatācijā</t>
  </si>
  <si>
    <t>Kanalizācijas sistēma</t>
  </si>
  <si>
    <t>Tāme sastādīta  20__. gada tirgus cenās, pamatojoties uz UK daļas rasējumiem</t>
  </si>
  <si>
    <t>Dn100</t>
  </si>
  <si>
    <t>Ø110, SN4</t>
  </si>
  <si>
    <t>Ø75, SN4</t>
  </si>
  <si>
    <t>Ø110, T8</t>
  </si>
  <si>
    <t>Dn114×9mm</t>
  </si>
  <si>
    <t>Dn76×9mm</t>
  </si>
  <si>
    <t>Ø110</t>
  </si>
  <si>
    <t>Ø75</t>
  </si>
  <si>
    <t>Dn 110</t>
  </si>
  <si>
    <t>Dn 75</t>
  </si>
  <si>
    <t>M6</t>
  </si>
  <si>
    <t>Ø75-110</t>
  </si>
  <si>
    <t>d100  &gt; Ø110</t>
  </si>
  <si>
    <t>d75 &gt; Ø75</t>
  </si>
  <si>
    <t>Iekšējā sadzīves kanalizācija K1, stāvvadi</t>
  </si>
  <si>
    <t>Demontējamā kanalizācija (t.sk.- cauruļvadi,  stiprinājumi) /apjomi doti attiecīgi izbūvējamiem apjomiem un var nesakrist ar reālo apjomu daudzumu/</t>
  </si>
  <si>
    <t xml:space="preserve">Iekšdarbu kanalizācijas caurule, t.sk. skaitā veidgaba;i pārejas peislēgumi </t>
  </si>
  <si>
    <t>Ārējā kanalizācijas caurule</t>
  </si>
  <si>
    <t>Kanalizācijas sistēmas iekšdarbu revīzija</t>
  </si>
  <si>
    <t>Ārsienas cauriešanas vietas hermatizācija</t>
  </si>
  <si>
    <t>Aizbāznis ar uzskrūvējamu vāku</t>
  </si>
  <si>
    <t>Cauruļvadu stiprinājumi ar izolāciju cauruļvadu nostiprināšanai</t>
  </si>
  <si>
    <t>Iesitamais enkurs stiprinājumiem</t>
  </si>
  <si>
    <t>Dzelzbetona pārsegumu ugunsdrošais blīvējums EI60 PPR cauruļvadu cauriešanas vietās</t>
  </si>
  <si>
    <t>Vītņstienis cauruļvadu stiprinājumiem</t>
  </si>
  <si>
    <t>Dzīvokļu kanalizācijas tīklu pievienojums pie jaunizbūvētā stāvvada</t>
  </si>
  <si>
    <t>kmpl.</t>
  </si>
  <si>
    <t>Pretkondensāta izolācija ar pašlīmējošu maliņu  beniņstāvā kaučuka izolācija</t>
  </si>
  <si>
    <t>Lietus kanalizācijas sistēma</t>
  </si>
  <si>
    <t>Ø160, T8</t>
  </si>
  <si>
    <t>Iekšējā lietus kanalizācija LK1, stāvvadi</t>
  </si>
  <si>
    <t>Lietus kanalizācijas pāreja</t>
  </si>
  <si>
    <t>Pretkondensāta izolācija ar pašlīmējošu maliņu  beniņstāvā - kaučuka izolācija</t>
  </si>
  <si>
    <t>Ūdensapgādes sistēma</t>
  </si>
  <si>
    <t>Dn20÷50</t>
  </si>
  <si>
    <t>precizēt</t>
  </si>
  <si>
    <t>Ø63×5,8mm</t>
  </si>
  <si>
    <t>Ø50×4,6mm</t>
  </si>
  <si>
    <t>Ø40×3,7mm</t>
  </si>
  <si>
    <t>Ø25×2,3mm</t>
  </si>
  <si>
    <t>Ø20×2,3mm</t>
  </si>
  <si>
    <t>64/13</t>
  </si>
  <si>
    <t>54/13</t>
  </si>
  <si>
    <t>42/13</t>
  </si>
  <si>
    <t>.28/13</t>
  </si>
  <si>
    <t>.28/9</t>
  </si>
  <si>
    <t>.22/13</t>
  </si>
  <si>
    <t>.22/9</t>
  </si>
  <si>
    <t>Ø63-20</t>
  </si>
  <si>
    <t xml:space="preserve">D25  </t>
  </si>
  <si>
    <t>D25 × ½" × D25</t>
  </si>
  <si>
    <t>Ēkas aukstā ūdensapgādes tīkli Ū1, stāvvadi</t>
  </si>
  <si>
    <t>Demontējamas ūdensvada caurule (t.sk.- cauruļvadi,  stiprinājumi, izolācija) /apjomi doti attiecīgi izbūvējamiem apjomiem un var nesakrist ar reālo apjomu daudzumu/</t>
  </si>
  <si>
    <t>Jaunizbūvējamu ūdensvadu ievadu pievienošana pie esošajiem dzīvokļu ūdensapgādes tīkliem /precizēt izbūves gaitā/</t>
  </si>
  <si>
    <t>PPR caurules un veidgbali no polipropilēna random kopolimēra paredzēta aukstā ūdens  apgādei, PN10, t.sk. pārejas veidgabvali, līkumi</t>
  </si>
  <si>
    <t xml:space="preserve">Iesitamais enkurs stiprinājumiem </t>
  </si>
  <si>
    <t>PPR ventilis aukstajam ūdenim</t>
  </si>
  <si>
    <t>PPR trejgb.als ar iekšējo vītni tukšošanas krānu pievienošanai</t>
  </si>
  <si>
    <t>Izbūvētās ūdensvada sistēmas pārbaude un nodošana</t>
  </si>
  <si>
    <t>Pretkondensāta izolācijas čaula kaučuka izolācijas
čaulām, Siltumvadības koeficients λ pie +40°С = 0,040 W/mK; difūzijas tvaika
pretestība pēc DIN 52516 μ≥ 7 000</t>
  </si>
  <si>
    <t>Gāzes apgāde</t>
  </si>
  <si>
    <t>Tāme sastādīta  20__. gada tirgus cenās, pamatojoties uz GA daļas rasējumiem</t>
  </si>
  <si>
    <t>Dn50</t>
  </si>
  <si>
    <t>Ø60,3×3.6</t>
  </si>
  <si>
    <t>Dn50&gt;Dn40</t>
  </si>
  <si>
    <t>Dn40&gt;Dn32</t>
  </si>
  <si>
    <t>Dn40</t>
  </si>
  <si>
    <t>Dn32</t>
  </si>
  <si>
    <t>Dn80</t>
  </si>
  <si>
    <t>Gāzesvada pievads</t>
  </si>
  <si>
    <t>Termosarūkošā materiāla uzmava l=700mm;  caurulei</t>
  </si>
  <si>
    <t>Uzmavu krāns gāzei PN1 bar (gali piemetināmi)</t>
  </si>
  <si>
    <t>Izolējošais izjaucams, savienojums Pn10</t>
  </si>
  <si>
    <t>Atloku savienojumssavienojums Pn10</t>
  </si>
  <si>
    <t>Tērauda ievadlīkums PN16, EN10208-1</t>
  </si>
  <si>
    <t xml:space="preserve"> ar trīskāršo PE pretkarozijas pārklājumu EN10285</t>
  </si>
  <si>
    <t>Tērauda caurule ar polimēra izolāciju EN10285</t>
  </si>
  <si>
    <t>Tērauda caurules ar polimēra izolāciju līkums 3D-90° EN10253-1</t>
  </si>
  <si>
    <t>Tērauda caurules pāreja   Pn=4 bar; 
LVS EN 10208-2</t>
  </si>
  <si>
    <t>Gāzes tērauda caurule, PN16</t>
  </si>
  <si>
    <t>Tērauda līkums, PN16</t>
  </si>
  <si>
    <t>Tērauda aizsargcaurule  l=0,3m</t>
  </si>
  <si>
    <t>PE aizsargčaula Dn100 ar polipropilēnu un silikonu uz izvada no zemes pie ievada ēkā.</t>
  </si>
  <si>
    <t>k-ts</t>
  </si>
  <si>
    <t>Tērauda caurules antikorozijas apstrāde un krāsošana ar eļļas krāsu</t>
  </si>
  <si>
    <t>Indikācijas kabeļu savienojuma nozaruzmava</t>
  </si>
  <si>
    <t>Signālvads S=2×2,5 mm², ar vara dzīslām un izolāciju 
(Ar izvadu)</t>
  </si>
  <si>
    <t>Mitruma izturīga līmlenta signālkabeļa stiprināšanai</t>
  </si>
  <si>
    <t>Marķējuma lenta ar uzrakstu "Gāze"</t>
  </si>
  <si>
    <t>Smilšu seguma pabērums zem un virs gāzes vada B=100 mm</t>
  </si>
  <si>
    <t xml:space="preserve">Caurumu Ø15÷20mm izurbšana citu komunikāciju  aku vākos </t>
  </si>
  <si>
    <t>Gāzes vadu un iekārtu sazemēšana</t>
  </si>
  <si>
    <t>Metināto šuvju pārbaude 100%</t>
  </si>
  <si>
    <t>Gāzes vadi krāsojami atbilstoši ISO EN 12944</t>
  </si>
  <si>
    <t>Gāzes vada digitālā uzmērīšana un nodošana ekspluatācijā</t>
  </si>
  <si>
    <t>Īscaurule Dn15 ar noslēgtapu kontrolmonometra pielēgšanai (uz gāzes vada Dn50)</t>
  </si>
  <si>
    <t>Gāzes pievienojuma veidgbals, dn50</t>
  </si>
  <si>
    <t>pievienošanās pie esošā dzīvokļa uzksiates mezgla</t>
  </si>
  <si>
    <t>M12 ķīmiskie dībeļi, l=230mm</t>
  </si>
  <si>
    <t>Lodžiju PVC aizstiklojuma LS2 montēšana. Stikla paketes 2k4+4OTS3+Argons termix1,0. Siltuma caurlaidības koef.: Ug    1,0 w/m²×K. Rāmis Dziļums: 80 mm.  Siltuma caurlaidības koef.: kopējais U   1,1 W / m² K: axb=6240x1300mm.</t>
  </si>
  <si>
    <t xml:space="preserve">Lodžiju PVC aizstiklojuma LS1 montēšana. Stikla paketes 2k4+4OTS3+Argons termix1,0. Siltuma caurlaidības koef.: Ug    1,0 w/m²×K. Rāmis Dziļums: 80 mm.  Siltuma caurlaidības koef.: kopējais U   1,1 W / m² K: axb= 2960x1300mm. </t>
  </si>
  <si>
    <t>2. meh. klases apmetuma izveidošana: armējošās javas un armējošā stikla šķiedras sieta ieklāšana(≥ 160 g/m²), smalkgraudaina fasādes špakteles uznešana, nanosilikona fasādes krāsas uzklāšana (izturība pret beršanu ≥ 20 000 cikli kārtai, ūdens caurlaidība &lt; 0,1 kg/m²h 0,5).</t>
  </si>
  <si>
    <t>1. meh. klases apmetuma izveidošana: 2 kārtas armējošās javas un armējošā stikla šķiedras sieta uzklāšana (≥ 160 g/m²), smalkgraudaina fasādes špakteles uznešana, nanosilikona fasādes krāsas uzklāšana  (izturība pret beršanu ≥ 20 000 cikli kārtai, ūdens caurlaidība &lt; 0,1 kg/m²h 0,5).</t>
  </si>
  <si>
    <t>Logu aiļu ārējo stūru armēšana ar sietu 300×500 stiepes izturība &gt;200N/5cm, Struktūras stabilitāte &gt;22%, Atbilst REACH , sieta acojuma lielums 4×4mm.</t>
  </si>
  <si>
    <t>Enkurstienis, Ø10 l=175mm ar enkurmasu</t>
  </si>
  <si>
    <t>Enkurskrūve, Ø10, l=60mm  ar enkurmasu</t>
  </si>
  <si>
    <t xml:space="preserve">        Lūku uzstādīšana (a×b=600×800)</t>
  </si>
  <si>
    <t>Cauruļvada DN40 ugunsdrošais šķērsojums, izbūve caur sienu/ griestiem, hermetizācija, apmetuma un krāsojuma atjaunošana</t>
  </si>
  <si>
    <t>Cauruļvada DN32 ugunsdrošais šķērsojums, izbūve caur sienu/ griestiem, hermetizācija, apmetuma un krāsojuma atjaunošana</t>
  </si>
  <si>
    <t>Cauruļvada DN25 ugunsdrošais šķērsojums, izbūve caur sienu/ griestiem, hermetizācija, apmetuma un krāsojuma atjaunošana</t>
  </si>
  <si>
    <t>Cauruļvada DN20 ugunsdrošais šķērsojums, izbūve caur sienu/ griestiem, hermetizācija, apmetuma un krāsojuma atjaunošana</t>
  </si>
  <si>
    <t>Automātiskais balansējošais vārsts ASV - BD,  Dn25; t=110°C; P=8 bar firmas "Danfoss" vai ekvivalents, uzstādīšana, ieregulēšana</t>
  </si>
  <si>
    <t>Automātiskais balansējošais vārsts ASV - PV Dn25; t=110°C; P=8 bar firmas "Danfoss" vai ekvivalents, uzstādīšana, ieregulēšana</t>
  </si>
  <si>
    <t>Jaunu PVC logu montāža  L1, krāsa - balta. Stikla paketes 2k4+4OTS3+Argons termix. Siltuma caurlaidības koef.: Ug    1,0 w/m²×K. Rāmis Dziļums: 80 mm  Siltuma caurlaidības koef.:  U   1,0 W / m² K  (b×h=1120x1500);10,08 m²</t>
  </si>
  <si>
    <t>Jaunu PVC logu L2 montāža, krāsa - balta. Stikla paketes 2k4+4OTS3+Argons termix.Siltuma caurlaidības koef.: Ug    1,0 w/m²×K. Rāmis Dziļums: 80 mm. Siltuma caurlaidības koef.:  U   1,0 W / m² K (b×h=1500x1500); 2,25 m²</t>
  </si>
  <si>
    <t>Jaunu PVC logu L3 montāža, krāsa - balta. Stikla paketes 2k4+4OTS3+Argons termix.Siltuma caurlaidības koef.: Ug    1,0 w/m²×K. Rāmis Dziļums: 80 mm. Siltuma caurlaidības koef.:  U   1,0 W / m² K (b×h=1500x1500); 6,75 m²</t>
  </si>
  <si>
    <t>Jaunu PVC logu L4 montāža, krāsa - balta. Stikla paketes 2k4+4OTS3+Argons termix.Siltuma caurlaidības koef.: Ug    1,0 w/m²×K. Rāmis Dziļums: 80 mm. Siltuma caurlaidības koef.:  U   1,0 W / m² K (b×h=1850x1500);5,55 m²</t>
  </si>
  <si>
    <t>Jaunu PVC logu L5 montāža, krāsa - balta. Stikla paketes 2k4+4OTS3+Argons termix .Siltuma caurlaidības koef.: Ug    1,0 w/m²×K. Rāmis REHAU SYNEGO. Dziļums: 80 mm. Siltuma caurlaidības koef.:  U   1,0 W / m² K (b×h=1280x1500);11,52 m²</t>
  </si>
  <si>
    <t>Jaunu PVC  lodžiju logu un durvju L6 montēšana, krāsa - balta. Stikla paketes  2k4+4OTS3+Argons termix. Siltuma caurlaidības koef.: Ug    1,0 w/m²×K. Rāmis Dziļums: 80 mm. Siltuma caurlaidības koef.:  U    1,0 W / m² K (logs - b×h= 1850x1500m, durvis - b×h=650x2200m);11,1 m²</t>
  </si>
  <si>
    <t>Jaunu PVC  lodžiju logu un durvju L7 montēšana, krāsa - balta. Stikla paketes  2k4+4OTS3+Argons termix. Siltuma caurlaidības koef.: Ug    1,0 w/m²×K. Rāmis Dziļums: 80 mm. Siltuma caurlaidības koef.:  U    1,0 W / m² K (logs - b×h= 1850x1500m, durvis - b×h=650x2200m); 2,775 m²</t>
  </si>
  <si>
    <t xml:space="preserve">        Siltinājuma plāksnes piestiprināšana virsējai kārtai  (λ= 0,038 W/mK), b=30mm</t>
  </si>
  <si>
    <t xml:space="preserve">        Siltinājuma plāksnes piestiprināšana apakšējai kārtai (λ= 0,036 W/mK), b=2×100mm</t>
  </si>
  <si>
    <t>Izmēri</t>
  </si>
  <si>
    <t>Skaits</t>
  </si>
  <si>
    <t>Viena elementa parametri</t>
  </si>
  <si>
    <t>Visiem logiem kopējais apjoms</t>
  </si>
  <si>
    <t>Maināmajiem logiem</t>
  </si>
  <si>
    <t>b (m)</t>
  </si>
  <si>
    <t>c (m)</t>
  </si>
  <si>
    <t>d (m)</t>
  </si>
  <si>
    <t>Kopējais skaits(gab)</t>
  </si>
  <si>
    <t>Maina skaits (gab)</t>
  </si>
  <si>
    <t>Loga perimetrs (m)</t>
  </si>
  <si>
    <t>Palodze (m) b</t>
  </si>
  <si>
    <t>Ailes apdare (m) a;b;a</t>
  </si>
  <si>
    <t>Loga laukums (m2)</t>
  </si>
  <si>
    <t>Apdares platums (m)</t>
  </si>
  <si>
    <t>Ailes apdare (m2) a;b;a</t>
  </si>
  <si>
    <t>L1</t>
  </si>
  <si>
    <t>L2</t>
  </si>
  <si>
    <t>L3</t>
  </si>
  <si>
    <t>L4</t>
  </si>
  <si>
    <t>L5</t>
  </si>
  <si>
    <t>L6</t>
  </si>
  <si>
    <t>L7</t>
  </si>
  <si>
    <t>L8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</si>
  <si>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</si>
  <si>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</si>
  <si>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</si>
  <si>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</si>
  <si>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</si>
  <si>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</si>
  <si>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</si>
  <si>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</si>
  <si>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</si>
  <si>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</si>
  <si>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</si>
  <si>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Maināmām ailēm</t>
  </si>
  <si>
    <t>Durvju perimetrs (m)</t>
  </si>
  <si>
    <t>Slieksnis (m) b</t>
  </si>
  <si>
    <t>Durvju laukums (m2)</t>
  </si>
  <si>
    <t>Durvis</t>
  </si>
  <si>
    <t>Visām durvīm</t>
  </si>
  <si>
    <t>Maināmām durvīm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</si>
  <si>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</si>
  <si>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</si>
  <si>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</si>
  <si>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</si>
  <si>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</si>
  <si>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</si>
  <si>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</si>
  <si>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</si>
  <si>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</si>
  <si>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</si>
  <si>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</si>
  <si>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</si>
  <si>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</si>
  <si>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</si>
  <si>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</si>
  <si>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</si>
  <si>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</si>
  <si>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</si>
  <si>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</si>
  <si>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</si>
  <si>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</si>
  <si>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Loga 
marka</t>
  </si>
  <si>
    <t>H (m)</t>
  </si>
  <si>
    <t>Ailēm kopā</t>
  </si>
  <si>
    <t>esošie skaits(gab)</t>
  </si>
  <si>
    <t>IEKŠĒJĀ AILE</t>
  </si>
  <si>
    <t>ĀRĒJĀ AILE</t>
  </si>
  <si>
    <t>LS1</t>
  </si>
  <si>
    <t>LS2</t>
  </si>
  <si>
    <t>Lodžijas stiklojuma koka rāmjos demontāža</t>
  </si>
  <si>
    <t>Siltumizolācija atbilstoša biezuma</t>
  </si>
  <si>
    <t>Siets stikla šķiedra  (≥ 160 g/m²).</t>
  </si>
  <si>
    <t>Apmetuma atjaunošana pēc logu nomaiņas telpu iekšpusē, remonts ap logu ailu.</t>
  </si>
  <si>
    <t>šinas</t>
  </si>
  <si>
    <t>reģipsis</t>
  </si>
  <si>
    <t>perfix</t>
  </si>
  <si>
    <t xml:space="preserve">Špaktels </t>
  </si>
  <si>
    <t>krāsa</t>
  </si>
  <si>
    <t>Līmlente</t>
  </si>
  <si>
    <t>Logu un lodžiju aizstiklojuma skārda palodžu montāža, b=0,1m.</t>
  </si>
  <si>
    <t>Siltumizolācijas ieklāšana , λ=0,041W/mK , b=300mm, ar sablīvēsnas koef. 1,2.</t>
  </si>
  <si>
    <t>Tāme sastādīta 2020. gada</t>
  </si>
  <si>
    <t>Jaunu PVC logu montāža  L8, krāsa - balta. Stikla paketes2k4+4OTS3+Argons termix.Siltuma caurlaidības koef.: Ug    1,0 w/m²×K Rāmis. Dziļums: 80 mm. Siltuma caurlaidības koef.:  U    1,1 W / m² K  (b×h=1350x600); 19,44 m²</t>
  </si>
  <si>
    <t>Grunts</t>
  </si>
  <si>
    <t>Līmjava</t>
  </si>
  <si>
    <t>armējuma java</t>
  </si>
  <si>
    <t>Siets stikla šķiedra (≥ 160 g/m²).</t>
  </si>
  <si>
    <t>Siliktā -silikona homogēnais apmetums, 2mm graudu lielums</t>
  </si>
  <si>
    <t>Logu un durvju aiļu ārējo stūru armēšana ar sietu 300×500 stiepes izturība &gt;200N/5cm, Struktūras stabilitāte &gt;22%, Atbilst REACH, sieta acojuma lielums 4×4mm.</t>
  </si>
  <si>
    <t xml:space="preserve">        Esošā jumtiņa ruberoīda seguma demontāža.</t>
  </si>
  <si>
    <t>Vēdināšanas komplekts, montāža ārsienā ar atvērumu izveidi</t>
  </si>
  <si>
    <t xml:space="preserve">Balansējošais vārsts Dn15; uzstādīšana, ieregulēšana </t>
  </si>
  <si>
    <t>Termoregulators (vārsts) Dn 15 ar termostatisko sensoru, t=120°C, P=10 bar, DP=0.6 bar</t>
  </si>
  <si>
    <t>Sildķermeņa pievienojuma krāns komplektā ar tukšošanas krānu  t=110°C; P=8 bar; Dn15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</si>
</sst>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_-* #,##0.00_-;\-* #,##0.00_-;_-* \-??_-;_-@_-"/>
    <numFmt numFmtId="168" formatCode="_-* #,##0.00_-;\-* #,##0.00_-;_-* &quot;-&quot;_-;_-@_-"/>
    <numFmt numFmtId="169" formatCode="0.0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00B050"/>
      <name val="Arial"/>
      <family val="2"/>
      <charset val="186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/>
    <xf numFmtId="0" fontId="14" fillId="0" borderId="0"/>
    <xf numFmtId="0" fontId="15" fillId="0" borderId="0"/>
  </cellStyleXfs>
  <cellXfs count="360">
    <xf numFmtId="0" fontId="0" fillId="0" borderId="0" xfId="0"/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0" fillId="0" borderId="0" xfId="0" applyFont="1"/>
    <xf numFmtId="0" fontId="10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50" xfId="0" applyFont="1" applyBorder="1" applyAlignment="1">
      <alignment horizontal="right"/>
    </xf>
    <xf numFmtId="0" fontId="11" fillId="0" borderId="51" xfId="0" applyFont="1" applyBorder="1" applyAlignment="1">
      <alignment horizontal="right"/>
    </xf>
    <xf numFmtId="0" fontId="11" fillId="0" borderId="56" xfId="0" applyFont="1" applyBorder="1" applyAlignment="1">
      <alignment horizontal="right"/>
    </xf>
    <xf numFmtId="0" fontId="11" fillId="0" borderId="52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0" fillId="0" borderId="43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41" fontId="10" fillId="0" borderId="2" xfId="0" applyNumberFormat="1" applyFont="1" applyBorder="1"/>
    <xf numFmtId="41" fontId="10" fillId="0" borderId="21" xfId="0" applyNumberFormat="1" applyFont="1" applyBorder="1"/>
    <xf numFmtId="41" fontId="10" fillId="0" borderId="22" xfId="0" applyNumberFormat="1" applyFont="1" applyBorder="1"/>
    <xf numFmtId="41" fontId="10" fillId="0" borderId="20" xfId="0" applyNumberFormat="1" applyFont="1" applyBorder="1"/>
    <xf numFmtId="41" fontId="10" fillId="0" borderId="5" xfId="0" applyNumberFormat="1" applyFont="1" applyBorder="1"/>
    <xf numFmtId="41" fontId="10" fillId="0" borderId="29" xfId="0" applyNumberFormat="1" applyFont="1" applyBorder="1"/>
    <xf numFmtId="41" fontId="10" fillId="0" borderId="30" xfId="0" applyNumberFormat="1" applyFont="1" applyBorder="1"/>
    <xf numFmtId="41" fontId="10" fillId="0" borderId="53" xfId="0" applyNumberFormat="1" applyFont="1" applyBorder="1"/>
    <xf numFmtId="41" fontId="10" fillId="0" borderId="32" xfId="0" applyNumberFormat="1" applyFont="1" applyBorder="1"/>
    <xf numFmtId="41" fontId="10" fillId="0" borderId="33" xfId="0" applyNumberFormat="1" applyFont="1" applyBorder="1"/>
    <xf numFmtId="41" fontId="10" fillId="0" borderId="34" xfId="0" applyNumberFormat="1" applyFont="1" applyBorder="1"/>
    <xf numFmtId="41" fontId="10" fillId="0" borderId="54" xfId="0" applyNumberFormat="1" applyFont="1" applyBorder="1"/>
    <xf numFmtId="168" fontId="10" fillId="0" borderId="2" xfId="0" applyNumberFormat="1" applyFont="1" applyBorder="1"/>
    <xf numFmtId="168" fontId="10" fillId="0" borderId="21" xfId="0" applyNumberFormat="1" applyFont="1" applyBorder="1"/>
    <xf numFmtId="168" fontId="10" fillId="0" borderId="22" xfId="0" applyNumberFormat="1" applyFont="1" applyBorder="1"/>
    <xf numFmtId="168" fontId="10" fillId="0" borderId="20" xfId="0" applyNumberFormat="1" applyFont="1" applyBorder="1"/>
    <xf numFmtId="168" fontId="10" fillId="0" borderId="5" xfId="0" applyNumberFormat="1" applyFont="1" applyBorder="1"/>
    <xf numFmtId="168" fontId="10" fillId="0" borderId="29" xfId="0" applyNumberFormat="1" applyFont="1" applyBorder="1"/>
    <xf numFmtId="168" fontId="10" fillId="0" borderId="30" xfId="0" applyNumberFormat="1" applyFont="1" applyBorder="1"/>
    <xf numFmtId="168" fontId="10" fillId="0" borderId="53" xfId="0" applyNumberFormat="1" applyFont="1" applyBorder="1"/>
    <xf numFmtId="168" fontId="10" fillId="0" borderId="32" xfId="0" applyNumberFormat="1" applyFont="1" applyBorder="1"/>
    <xf numFmtId="168" fontId="10" fillId="0" borderId="33" xfId="0" applyNumberFormat="1" applyFont="1" applyBorder="1"/>
    <xf numFmtId="168" fontId="10" fillId="0" borderId="34" xfId="0" applyNumberFormat="1" applyFont="1" applyBorder="1"/>
    <xf numFmtId="168" fontId="10" fillId="0" borderId="54" xfId="0" applyNumberFormat="1" applyFont="1" applyBorder="1"/>
    <xf numFmtId="41" fontId="10" fillId="0" borderId="2" xfId="0" applyNumberFormat="1" applyFont="1" applyBorder="1" applyAlignment="1">
      <alignment horizontal="center" vertical="center"/>
    </xf>
    <xf numFmtId="41" fontId="10" fillId="0" borderId="21" xfId="0" applyNumberFormat="1" applyFont="1" applyBorder="1" applyAlignment="1">
      <alignment horizontal="center"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41" fontId="10" fillId="0" borderId="6" xfId="0" applyNumberFormat="1" applyFont="1" applyBorder="1" applyAlignment="1">
      <alignment horizontal="center" vertical="center"/>
    </xf>
    <xf numFmtId="41" fontId="10" fillId="0" borderId="32" xfId="0" applyNumberFormat="1" applyFont="1" applyBorder="1" applyAlignment="1">
      <alignment horizontal="center" vertical="center"/>
    </xf>
    <xf numFmtId="41" fontId="10" fillId="0" borderId="33" xfId="0" applyNumberFormat="1" applyFont="1" applyBorder="1" applyAlignment="1">
      <alignment horizontal="center" vertical="center"/>
    </xf>
    <xf numFmtId="41" fontId="10" fillId="0" borderId="42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6" borderId="45" xfId="0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41" fontId="10" fillId="2" borderId="21" xfId="0" applyNumberFormat="1" applyFont="1" applyFill="1" applyBorder="1"/>
    <xf numFmtId="41" fontId="10" fillId="2" borderId="29" xfId="0" applyNumberFormat="1" applyFont="1" applyFill="1" applyBorder="1"/>
    <xf numFmtId="41" fontId="10" fillId="2" borderId="21" xfId="0" applyNumberFormat="1" applyFont="1" applyFill="1" applyBorder="1" applyAlignment="1">
      <alignment horizontal="center" vertical="center"/>
    </xf>
    <xf numFmtId="41" fontId="10" fillId="2" borderId="29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58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/>
    </xf>
    <xf numFmtId="168" fontId="10" fillId="0" borderId="8" xfId="0" applyNumberFormat="1" applyFont="1" applyBorder="1"/>
    <xf numFmtId="168" fontId="10" fillId="0" borderId="27" xfId="0" applyNumberFormat="1" applyFont="1" applyBorder="1"/>
    <xf numFmtId="168" fontId="10" fillId="0" borderId="28" xfId="0" applyNumberFormat="1" applyFont="1" applyBorder="1"/>
    <xf numFmtId="168" fontId="10" fillId="0" borderId="26" xfId="0" applyNumberFormat="1" applyFont="1" applyBorder="1"/>
    <xf numFmtId="0" fontId="12" fillId="6" borderId="1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68" fontId="10" fillId="0" borderId="44" xfId="0" applyNumberFormat="1" applyFont="1" applyBorder="1"/>
    <xf numFmtId="168" fontId="10" fillId="0" borderId="45" xfId="0" applyNumberFormat="1" applyFont="1" applyBorder="1"/>
    <xf numFmtId="168" fontId="10" fillId="0" borderId="46" xfId="0" applyNumberFormat="1" applyFont="1" applyBorder="1"/>
    <xf numFmtId="168" fontId="10" fillId="0" borderId="59" xfId="0" applyNumberFormat="1" applyFont="1" applyBorder="1"/>
    <xf numFmtId="0" fontId="10" fillId="0" borderId="4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2" fontId="10" fillId="3" borderId="0" xfId="0" applyNumberFormat="1" applyFont="1" applyFill="1"/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center" wrapText="1"/>
    </xf>
    <xf numFmtId="164" fontId="16" fillId="0" borderId="45" xfId="0" applyNumberFormat="1" applyFont="1" applyFill="1" applyBorder="1" applyAlignment="1">
      <alignment horizontal="center" vertical="center" wrapText="1"/>
    </xf>
    <xf numFmtId="164" fontId="3" fillId="0" borderId="46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right" vertical="center"/>
    </xf>
    <xf numFmtId="9" fontId="3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16" fillId="0" borderId="34" xfId="0" applyFont="1" applyFill="1" applyBorder="1" applyAlignment="1">
      <alignment horizontal="center" vertical="center" textRotation="90" wrapText="1"/>
    </xf>
    <xf numFmtId="164" fontId="3" fillId="0" borderId="44" xfId="2" applyNumberFormat="1" applyFont="1" applyFill="1" applyBorder="1" applyAlignment="1">
      <alignment horizontal="center" vertical="center"/>
    </xf>
    <xf numFmtId="164" fontId="3" fillId="0" borderId="45" xfId="2" applyNumberFormat="1" applyFont="1" applyFill="1" applyBorder="1" applyAlignment="1">
      <alignment horizontal="center" vertical="center"/>
    </xf>
    <xf numFmtId="164" fontId="16" fillId="0" borderId="46" xfId="2" applyNumberFormat="1" applyFont="1" applyFill="1" applyBorder="1" applyAlignment="1">
      <alignment horizontal="center" vertical="center"/>
    </xf>
    <xf numFmtId="164" fontId="16" fillId="0" borderId="47" xfId="2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 wrapText="1"/>
    </xf>
    <xf numFmtId="164" fontId="3" fillId="0" borderId="29" xfId="2" applyNumberFormat="1" applyFont="1" applyFill="1" applyBorder="1" applyAlignment="1">
      <alignment horizontal="center" vertical="center"/>
    </xf>
    <xf numFmtId="164" fontId="16" fillId="0" borderId="30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164" fontId="16" fillId="0" borderId="6" xfId="2" applyNumberFormat="1" applyFont="1" applyFill="1" applyBorder="1" applyAlignment="1">
      <alignment horizontal="center" vertical="center"/>
    </xf>
    <xf numFmtId="164" fontId="16" fillId="0" borderId="10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14" xfId="3" applyNumberFormat="1" applyFont="1" applyFill="1" applyBorder="1" applyAlignment="1">
      <alignment horizontal="center" vertical="center"/>
    </xf>
    <xf numFmtId="9" fontId="3" fillId="0" borderId="40" xfId="0" applyNumberFormat="1" applyFont="1" applyFill="1" applyBorder="1" applyAlignment="1">
      <alignment vertical="center"/>
    </xf>
    <xf numFmtId="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2" fontId="9" fillId="0" borderId="0" xfId="5" applyNumberFormat="1" applyFont="1" applyFill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167" fontId="9" fillId="0" borderId="0" xfId="4" applyNumberFormat="1" applyFont="1" applyFill="1" applyAlignment="1">
      <alignment horizontal="center" vertical="center"/>
    </xf>
    <xf numFmtId="167" fontId="9" fillId="0" borderId="0" xfId="4" applyNumberFormat="1" applyFont="1" applyFill="1" applyAlignment="1">
      <alignment horizontal="center" vertical="center" wrapText="1"/>
    </xf>
    <xf numFmtId="164" fontId="16" fillId="0" borderId="29" xfId="0" applyNumberFormat="1" applyFont="1" applyFill="1" applyBorder="1" applyAlignment="1">
      <alignment vertical="center" wrapText="1"/>
    </xf>
    <xf numFmtId="164" fontId="16" fillId="0" borderId="45" xfId="0" applyNumberFormat="1" applyFont="1" applyFill="1" applyBorder="1" applyAlignment="1">
      <alignment horizontal="left" vertical="center" wrapText="1"/>
    </xf>
    <xf numFmtId="164" fontId="3" fillId="0" borderId="29" xfId="0" applyNumberFormat="1" applyFont="1" applyFill="1" applyBorder="1" applyAlignment="1">
      <alignment horizontal="left" vertical="center" wrapText="1"/>
    </xf>
    <xf numFmtId="164" fontId="16" fillId="0" borderId="29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9" fontId="3" fillId="0" borderId="0" xfId="0" applyNumberFormat="1" applyFont="1" applyFill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vertical="center"/>
    </xf>
    <xf numFmtId="0" fontId="3" fillId="0" borderId="60" xfId="0" applyFont="1" applyFill="1" applyBorder="1" applyAlignment="1">
      <alignment horizontal="center" vertical="center" wrapText="1"/>
    </xf>
    <xf numFmtId="49" fontId="3" fillId="0" borderId="60" xfId="7" applyNumberFormat="1" applyFont="1" applyFill="1" applyBorder="1" applyAlignment="1">
      <alignment horizontal="center" vertical="center" wrapText="1"/>
    </xf>
    <xf numFmtId="0" fontId="3" fillId="0" borderId="60" xfId="8" applyFont="1" applyFill="1" applyBorder="1" applyAlignment="1">
      <alignment vertical="center" wrapText="1"/>
    </xf>
    <xf numFmtId="0" fontId="3" fillId="0" borderId="60" xfId="8" applyFont="1" applyFill="1" applyBorder="1" applyAlignment="1">
      <alignment horizontal="center" vertical="center" wrapText="1"/>
    </xf>
    <xf numFmtId="169" fontId="3" fillId="0" borderId="60" xfId="8" applyNumberFormat="1" applyFont="1" applyFill="1" applyBorder="1" applyAlignment="1">
      <alignment horizontal="center" vertical="center" wrapText="1"/>
    </xf>
    <xf numFmtId="164" fontId="3" fillId="0" borderId="61" xfId="2" applyNumberFormat="1" applyFont="1" applyFill="1" applyBorder="1" applyAlignment="1">
      <alignment horizontal="center" vertical="center"/>
    </xf>
    <xf numFmtId="0" fontId="16" fillId="0" borderId="60" xfId="9" applyFont="1" applyFill="1" applyBorder="1" applyAlignment="1">
      <alignment horizontal="center" vertical="center" wrapText="1"/>
    </xf>
    <xf numFmtId="2" fontId="3" fillId="0" borderId="60" xfId="9" applyNumberFormat="1" applyFont="1" applyFill="1" applyBorder="1" applyAlignment="1">
      <alignment vertical="center" wrapText="1"/>
    </xf>
    <xf numFmtId="2" fontId="3" fillId="0" borderId="60" xfId="9" applyNumberFormat="1" applyFont="1" applyFill="1" applyBorder="1" applyAlignment="1">
      <alignment horizontal="center" vertical="center" wrapText="1"/>
    </xf>
    <xf numFmtId="0" fontId="3" fillId="0" borderId="60" xfId="7" applyFont="1" applyFill="1" applyBorder="1" applyAlignment="1">
      <alignment horizontal="left" vertical="center" wrapText="1"/>
    </xf>
    <xf numFmtId="164" fontId="16" fillId="0" borderId="62" xfId="2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2" fontId="3" fillId="0" borderId="60" xfId="7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horizontal="center" vertical="center" wrapText="1"/>
    </xf>
    <xf numFmtId="0" fontId="3" fillId="0" borderId="60" xfId="6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2" fontId="3" fillId="0" borderId="61" xfId="0" applyNumberFormat="1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4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4" fontId="3" fillId="0" borderId="16" xfId="0" quotePrefix="1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164" fontId="3" fillId="0" borderId="30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6" fontId="16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6" fontId="3" fillId="0" borderId="7" xfId="0" applyNumberFormat="1" applyFont="1" applyFill="1" applyBorder="1" applyAlignment="1">
      <alignment horizontal="center" vertical="center"/>
    </xf>
    <xf numFmtId="164" fontId="3" fillId="0" borderId="36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164" fontId="3" fillId="0" borderId="35" xfId="0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vertical="center" wrapText="1"/>
    </xf>
    <xf numFmtId="0" fontId="16" fillId="0" borderId="41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2" fontId="3" fillId="0" borderId="3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right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 vertical="center"/>
    </xf>
    <xf numFmtId="164" fontId="16" fillId="0" borderId="41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4" fontId="16" fillId="0" borderId="39" xfId="0" applyNumberFormat="1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left" vertical="center" wrapText="1"/>
    </xf>
    <xf numFmtId="164" fontId="3" fillId="0" borderId="3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left" vertical="center" wrapText="1"/>
    </xf>
    <xf numFmtId="164" fontId="3" fillId="0" borderId="22" xfId="0" applyNumberFormat="1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right" vertical="center"/>
    </xf>
    <xf numFmtId="0" fontId="16" fillId="0" borderId="38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right" vertical="center"/>
    </xf>
    <xf numFmtId="0" fontId="16" fillId="0" borderId="32" xfId="0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horizontal="right" vertical="center"/>
    </xf>
    <xf numFmtId="0" fontId="16" fillId="0" borderId="34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right" vertical="center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textRotation="90"/>
    </xf>
    <xf numFmtId="0" fontId="3" fillId="0" borderId="33" xfId="0" applyFont="1" applyFill="1" applyBorder="1" applyAlignment="1">
      <alignment horizontal="center" vertical="center" textRotation="90"/>
    </xf>
    <xf numFmtId="164" fontId="3" fillId="0" borderId="0" xfId="0" applyNumberFormat="1" applyFont="1" applyFill="1" applyAlignment="1">
      <alignment horizontal="center" vertical="center"/>
    </xf>
    <xf numFmtId="165" fontId="3" fillId="0" borderId="39" xfId="0" applyNumberFormat="1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 textRotation="90" wrapText="1"/>
    </xf>
    <xf numFmtId="165" fontId="3" fillId="0" borderId="1" xfId="0" applyNumberFormat="1" applyFont="1" applyFill="1" applyBorder="1" applyAlignment="1">
      <alignment vertical="center" wrapText="1"/>
    </xf>
    <xf numFmtId="0" fontId="16" fillId="0" borderId="10" xfId="3" applyFont="1" applyFill="1" applyBorder="1" applyAlignment="1">
      <alignment horizontal="right" vertical="center" wrapText="1"/>
    </xf>
    <xf numFmtId="0" fontId="16" fillId="0" borderId="13" xfId="3" applyFont="1" applyFill="1" applyBorder="1" applyAlignment="1">
      <alignment horizontal="right" vertical="center" wrapText="1"/>
    </xf>
    <xf numFmtId="0" fontId="16" fillId="0" borderId="14" xfId="3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164" fontId="3" fillId="0" borderId="27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</cellXfs>
  <cellStyles count="10">
    <cellStyle name="Komats" xfId="4" builtinId="3"/>
    <cellStyle name="Normal 2" xfId="2" xr:uid="{00000000-0005-0000-0000-000002000000}"/>
    <cellStyle name="Normal 2 2" xfId="6" xr:uid="{DD2667D2-51A1-44DE-969F-838CA87D21A2}"/>
    <cellStyle name="Normal_DA 2" xfId="8" xr:uid="{7534BFC3-F04E-4EA9-BEDD-C92A923BA755}"/>
    <cellStyle name="Parasts" xfId="0" builtinId="0"/>
    <cellStyle name="Parasts 3 2" xfId="9" xr:uid="{75E0C932-B649-489B-83E8-F6375D74A4FD}"/>
    <cellStyle name="Style 1" xfId="5" xr:uid="{00000000-0005-0000-0000-000003000000}"/>
    <cellStyle name="Style 1 2" xfId="7" xr:uid="{F6A7EDDD-4D4D-45B5-AE52-E096FC28E195}"/>
    <cellStyle name="Обычный_33. OZOLNIEKU NOVADA DOME_OZO SKOLA_TELPU, GAITENU, KAPNU TELPU REMONTS_TAME_VADIMS_2011_02_25_melnraksts" xfId="1" xr:uid="{00000000-0005-0000-0000-000004000000}"/>
    <cellStyle name="Обычный_saulkrasti_tame" xfId="3" xr:uid="{00000000-0005-0000-0000-000005000000}"/>
  </cellStyles>
  <dxfs count="265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154482</xdr:colOff>
      <xdr:row>40</xdr:row>
      <xdr:rowOff>48053</xdr:rowOff>
    </xdr:from>
    <xdr:to>
      <xdr:col>3</xdr:col>
      <xdr:colOff>11669</xdr:colOff>
      <xdr:row>48</xdr:row>
      <xdr:rowOff>21452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4493F2-FCD6-4703-B3E8-83E1995D0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348" y="6938069"/>
          <a:ext cx="1150666" cy="174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25799</xdr:colOff>
      <xdr:row>7</xdr:row>
      <xdr:rowOff>94522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F73CB3-50C8-493E-84E1-2048B6F87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3228" cy="1223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381108</xdr:colOff>
      <xdr:row>12</xdr:row>
      <xdr:rowOff>68503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CDCFEA-2719-4087-8CF9-8880C5A6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371" y="0"/>
          <a:ext cx="2502755" cy="198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295276</xdr:colOff>
      <xdr:row>0</xdr:row>
      <xdr:rowOff>0</xdr:rowOff>
    </xdr:from>
    <xdr:to>
      <xdr:col>45</xdr:col>
      <xdr:colOff>397102</xdr:colOff>
      <xdr:row>43</xdr:row>
      <xdr:rowOff>73900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FBD3DD-85A7-4341-85E7-C6AA2D68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250526" y="0"/>
          <a:ext cx="7174139" cy="7122400"/>
        </a:xfrm>
        <a:prstGeom prst="rect">
          <a:avLst/>
        </a:prstGeom>
      </xdr:spPr>
    </xdr:pic>
    <xdr:clientData/>
  </xdr:twoCellAnchor>
  <xdr:twoCellAnchor editAs="oneCell">
    <xdr:from>
      <xdr:col>22</xdr:col>
      <xdr:colOff>154781</xdr:colOff>
      <xdr:row>0</xdr:row>
      <xdr:rowOff>0</xdr:rowOff>
    </xdr:from>
    <xdr:to>
      <xdr:col>34</xdr:col>
      <xdr:colOff>413156</xdr:colOff>
      <xdr:row>46</xdr:row>
      <xdr:rowOff>186195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3C3B33-ED90-47AF-9307-80851F9F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394781" y="0"/>
          <a:ext cx="7973625" cy="8020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2:C39"/>
  <sheetViews>
    <sheetView tabSelected="1" view="pageBreakPreview" zoomScaleNormal="100" zoomScaleSheetLayoutView="100" workbookViewId="0">
      <selection activeCell="A37" sqref="A37"/>
    </sheetView>
  </sheetViews>
  <sheetFormatPr defaultRowHeight="11.25" x14ac:dyDescent="0.25"/>
  <cols>
    <col min="1" max="1" width="16.85546875" style="137" customWidth="1"/>
    <col min="2" max="2" width="43.42578125" style="137" customWidth="1"/>
    <col min="3" max="3" width="22.42578125" style="137" customWidth="1"/>
    <col min="4" max="210" width="9.140625" style="137"/>
    <col min="211" max="211" width="1.42578125" style="137" customWidth="1"/>
    <col min="212" max="212" width="2.140625" style="137" customWidth="1"/>
    <col min="213" max="213" width="16.85546875" style="137" customWidth="1"/>
    <col min="214" max="214" width="43.42578125" style="137" customWidth="1"/>
    <col min="215" max="215" width="22.42578125" style="137" customWidth="1"/>
    <col min="216" max="216" width="9.140625" style="137"/>
    <col min="217" max="217" width="13.85546875" style="137" bestFit="1" customWidth="1"/>
    <col min="218" max="466" width="9.140625" style="137"/>
    <col min="467" max="467" width="1.42578125" style="137" customWidth="1"/>
    <col min="468" max="468" width="2.140625" style="137" customWidth="1"/>
    <col min="469" max="469" width="16.85546875" style="137" customWidth="1"/>
    <col min="470" max="470" width="43.42578125" style="137" customWidth="1"/>
    <col min="471" max="471" width="22.42578125" style="137" customWidth="1"/>
    <col min="472" max="472" width="9.140625" style="137"/>
    <col min="473" max="473" width="13.85546875" style="137" bestFit="1" customWidth="1"/>
    <col min="474" max="722" width="9.140625" style="137"/>
    <col min="723" max="723" width="1.42578125" style="137" customWidth="1"/>
    <col min="724" max="724" width="2.140625" style="137" customWidth="1"/>
    <col min="725" max="725" width="16.85546875" style="137" customWidth="1"/>
    <col min="726" max="726" width="43.42578125" style="137" customWidth="1"/>
    <col min="727" max="727" width="22.42578125" style="137" customWidth="1"/>
    <col min="728" max="728" width="9.140625" style="137"/>
    <col min="729" max="729" width="13.85546875" style="137" bestFit="1" customWidth="1"/>
    <col min="730" max="978" width="9.140625" style="137"/>
    <col min="979" max="979" width="1.42578125" style="137" customWidth="1"/>
    <col min="980" max="980" width="2.140625" style="137" customWidth="1"/>
    <col min="981" max="981" width="16.85546875" style="137" customWidth="1"/>
    <col min="982" max="982" width="43.42578125" style="137" customWidth="1"/>
    <col min="983" max="983" width="22.42578125" style="137" customWidth="1"/>
    <col min="984" max="984" width="9.140625" style="137"/>
    <col min="985" max="985" width="13.85546875" style="137" bestFit="1" customWidth="1"/>
    <col min="986" max="1234" width="9.140625" style="137"/>
    <col min="1235" max="1235" width="1.42578125" style="137" customWidth="1"/>
    <col min="1236" max="1236" width="2.140625" style="137" customWidth="1"/>
    <col min="1237" max="1237" width="16.85546875" style="137" customWidth="1"/>
    <col min="1238" max="1238" width="43.42578125" style="137" customWidth="1"/>
    <col min="1239" max="1239" width="22.42578125" style="137" customWidth="1"/>
    <col min="1240" max="1240" width="9.140625" style="137"/>
    <col min="1241" max="1241" width="13.85546875" style="137" bestFit="1" customWidth="1"/>
    <col min="1242" max="1490" width="9.140625" style="137"/>
    <col min="1491" max="1491" width="1.42578125" style="137" customWidth="1"/>
    <col min="1492" max="1492" width="2.140625" style="137" customWidth="1"/>
    <col min="1493" max="1493" width="16.85546875" style="137" customWidth="1"/>
    <col min="1494" max="1494" width="43.42578125" style="137" customWidth="1"/>
    <col min="1495" max="1495" width="22.42578125" style="137" customWidth="1"/>
    <col min="1496" max="1496" width="9.140625" style="137"/>
    <col min="1497" max="1497" width="13.85546875" style="137" bestFit="1" customWidth="1"/>
    <col min="1498" max="1746" width="9.140625" style="137"/>
    <col min="1747" max="1747" width="1.42578125" style="137" customWidth="1"/>
    <col min="1748" max="1748" width="2.140625" style="137" customWidth="1"/>
    <col min="1749" max="1749" width="16.85546875" style="137" customWidth="1"/>
    <col min="1750" max="1750" width="43.42578125" style="137" customWidth="1"/>
    <col min="1751" max="1751" width="22.42578125" style="137" customWidth="1"/>
    <col min="1752" max="1752" width="9.140625" style="137"/>
    <col min="1753" max="1753" width="13.85546875" style="137" bestFit="1" customWidth="1"/>
    <col min="1754" max="2002" width="9.140625" style="137"/>
    <col min="2003" max="2003" width="1.42578125" style="137" customWidth="1"/>
    <col min="2004" max="2004" width="2.140625" style="137" customWidth="1"/>
    <col min="2005" max="2005" width="16.85546875" style="137" customWidth="1"/>
    <col min="2006" max="2006" width="43.42578125" style="137" customWidth="1"/>
    <col min="2007" max="2007" width="22.42578125" style="137" customWidth="1"/>
    <col min="2008" max="2008" width="9.140625" style="137"/>
    <col min="2009" max="2009" width="13.85546875" style="137" bestFit="1" customWidth="1"/>
    <col min="2010" max="2258" width="9.140625" style="137"/>
    <col min="2259" max="2259" width="1.42578125" style="137" customWidth="1"/>
    <col min="2260" max="2260" width="2.140625" style="137" customWidth="1"/>
    <col min="2261" max="2261" width="16.85546875" style="137" customWidth="1"/>
    <col min="2262" max="2262" width="43.42578125" style="137" customWidth="1"/>
    <col min="2263" max="2263" width="22.42578125" style="137" customWidth="1"/>
    <col min="2264" max="2264" width="9.140625" style="137"/>
    <col min="2265" max="2265" width="13.85546875" style="137" bestFit="1" customWidth="1"/>
    <col min="2266" max="2514" width="9.140625" style="137"/>
    <col min="2515" max="2515" width="1.42578125" style="137" customWidth="1"/>
    <col min="2516" max="2516" width="2.140625" style="137" customWidth="1"/>
    <col min="2517" max="2517" width="16.85546875" style="137" customWidth="1"/>
    <col min="2518" max="2518" width="43.42578125" style="137" customWidth="1"/>
    <col min="2519" max="2519" width="22.42578125" style="137" customWidth="1"/>
    <col min="2520" max="2520" width="9.140625" style="137"/>
    <col min="2521" max="2521" width="13.85546875" style="137" bestFit="1" customWidth="1"/>
    <col min="2522" max="2770" width="9.140625" style="137"/>
    <col min="2771" max="2771" width="1.42578125" style="137" customWidth="1"/>
    <col min="2772" max="2772" width="2.140625" style="137" customWidth="1"/>
    <col min="2773" max="2773" width="16.85546875" style="137" customWidth="1"/>
    <col min="2774" max="2774" width="43.42578125" style="137" customWidth="1"/>
    <col min="2775" max="2775" width="22.42578125" style="137" customWidth="1"/>
    <col min="2776" max="2776" width="9.140625" style="137"/>
    <col min="2777" max="2777" width="13.85546875" style="137" bestFit="1" customWidth="1"/>
    <col min="2778" max="3026" width="9.140625" style="137"/>
    <col min="3027" max="3027" width="1.42578125" style="137" customWidth="1"/>
    <col min="3028" max="3028" width="2.140625" style="137" customWidth="1"/>
    <col min="3029" max="3029" width="16.85546875" style="137" customWidth="1"/>
    <col min="3030" max="3030" width="43.42578125" style="137" customWidth="1"/>
    <col min="3031" max="3031" width="22.42578125" style="137" customWidth="1"/>
    <col min="3032" max="3032" width="9.140625" style="137"/>
    <col min="3033" max="3033" width="13.85546875" style="137" bestFit="1" customWidth="1"/>
    <col min="3034" max="3282" width="9.140625" style="137"/>
    <col min="3283" max="3283" width="1.42578125" style="137" customWidth="1"/>
    <col min="3284" max="3284" width="2.140625" style="137" customWidth="1"/>
    <col min="3285" max="3285" width="16.85546875" style="137" customWidth="1"/>
    <col min="3286" max="3286" width="43.42578125" style="137" customWidth="1"/>
    <col min="3287" max="3287" width="22.42578125" style="137" customWidth="1"/>
    <col min="3288" max="3288" width="9.140625" style="137"/>
    <col min="3289" max="3289" width="13.85546875" style="137" bestFit="1" customWidth="1"/>
    <col min="3290" max="3538" width="9.140625" style="137"/>
    <col min="3539" max="3539" width="1.42578125" style="137" customWidth="1"/>
    <col min="3540" max="3540" width="2.140625" style="137" customWidth="1"/>
    <col min="3541" max="3541" width="16.85546875" style="137" customWidth="1"/>
    <col min="3542" max="3542" width="43.42578125" style="137" customWidth="1"/>
    <col min="3543" max="3543" width="22.42578125" style="137" customWidth="1"/>
    <col min="3544" max="3544" width="9.140625" style="137"/>
    <col min="3545" max="3545" width="13.85546875" style="137" bestFit="1" customWidth="1"/>
    <col min="3546" max="3794" width="9.140625" style="137"/>
    <col min="3795" max="3795" width="1.42578125" style="137" customWidth="1"/>
    <col min="3796" max="3796" width="2.140625" style="137" customWidth="1"/>
    <col min="3797" max="3797" width="16.85546875" style="137" customWidth="1"/>
    <col min="3798" max="3798" width="43.42578125" style="137" customWidth="1"/>
    <col min="3799" max="3799" width="22.42578125" style="137" customWidth="1"/>
    <col min="3800" max="3800" width="9.140625" style="137"/>
    <col min="3801" max="3801" width="13.85546875" style="137" bestFit="1" customWidth="1"/>
    <col min="3802" max="4050" width="9.140625" style="137"/>
    <col min="4051" max="4051" width="1.42578125" style="137" customWidth="1"/>
    <col min="4052" max="4052" width="2.140625" style="137" customWidth="1"/>
    <col min="4053" max="4053" width="16.85546875" style="137" customWidth="1"/>
    <col min="4054" max="4054" width="43.42578125" style="137" customWidth="1"/>
    <col min="4055" max="4055" width="22.42578125" style="137" customWidth="1"/>
    <col min="4056" max="4056" width="9.140625" style="137"/>
    <col min="4057" max="4057" width="13.85546875" style="137" bestFit="1" customWidth="1"/>
    <col min="4058" max="4306" width="9.140625" style="137"/>
    <col min="4307" max="4307" width="1.42578125" style="137" customWidth="1"/>
    <col min="4308" max="4308" width="2.140625" style="137" customWidth="1"/>
    <col min="4309" max="4309" width="16.85546875" style="137" customWidth="1"/>
    <col min="4310" max="4310" width="43.42578125" style="137" customWidth="1"/>
    <col min="4311" max="4311" width="22.42578125" style="137" customWidth="1"/>
    <col min="4312" max="4312" width="9.140625" style="137"/>
    <col min="4313" max="4313" width="13.85546875" style="137" bestFit="1" customWidth="1"/>
    <col min="4314" max="4562" width="9.140625" style="137"/>
    <col min="4563" max="4563" width="1.42578125" style="137" customWidth="1"/>
    <col min="4564" max="4564" width="2.140625" style="137" customWidth="1"/>
    <col min="4565" max="4565" width="16.85546875" style="137" customWidth="1"/>
    <col min="4566" max="4566" width="43.42578125" style="137" customWidth="1"/>
    <col min="4567" max="4567" width="22.42578125" style="137" customWidth="1"/>
    <col min="4568" max="4568" width="9.140625" style="137"/>
    <col min="4569" max="4569" width="13.85546875" style="137" bestFit="1" customWidth="1"/>
    <col min="4570" max="4818" width="9.140625" style="137"/>
    <col min="4819" max="4819" width="1.42578125" style="137" customWidth="1"/>
    <col min="4820" max="4820" width="2.140625" style="137" customWidth="1"/>
    <col min="4821" max="4821" width="16.85546875" style="137" customWidth="1"/>
    <col min="4822" max="4822" width="43.42578125" style="137" customWidth="1"/>
    <col min="4823" max="4823" width="22.42578125" style="137" customWidth="1"/>
    <col min="4824" max="4824" width="9.140625" style="137"/>
    <col min="4825" max="4825" width="13.85546875" style="137" bestFit="1" customWidth="1"/>
    <col min="4826" max="5074" width="9.140625" style="137"/>
    <col min="5075" max="5075" width="1.42578125" style="137" customWidth="1"/>
    <col min="5076" max="5076" width="2.140625" style="137" customWidth="1"/>
    <col min="5077" max="5077" width="16.85546875" style="137" customWidth="1"/>
    <col min="5078" max="5078" width="43.42578125" style="137" customWidth="1"/>
    <col min="5079" max="5079" width="22.42578125" style="137" customWidth="1"/>
    <col min="5080" max="5080" width="9.140625" style="137"/>
    <col min="5081" max="5081" width="13.85546875" style="137" bestFit="1" customWidth="1"/>
    <col min="5082" max="5330" width="9.140625" style="137"/>
    <col min="5331" max="5331" width="1.42578125" style="137" customWidth="1"/>
    <col min="5332" max="5332" width="2.140625" style="137" customWidth="1"/>
    <col min="5333" max="5333" width="16.85546875" style="137" customWidth="1"/>
    <col min="5334" max="5334" width="43.42578125" style="137" customWidth="1"/>
    <col min="5335" max="5335" width="22.42578125" style="137" customWidth="1"/>
    <col min="5336" max="5336" width="9.140625" style="137"/>
    <col min="5337" max="5337" width="13.85546875" style="137" bestFit="1" customWidth="1"/>
    <col min="5338" max="5586" width="9.140625" style="137"/>
    <col min="5587" max="5587" width="1.42578125" style="137" customWidth="1"/>
    <col min="5588" max="5588" width="2.140625" style="137" customWidth="1"/>
    <col min="5589" max="5589" width="16.85546875" style="137" customWidth="1"/>
    <col min="5590" max="5590" width="43.42578125" style="137" customWidth="1"/>
    <col min="5591" max="5591" width="22.42578125" style="137" customWidth="1"/>
    <col min="5592" max="5592" width="9.140625" style="137"/>
    <col min="5593" max="5593" width="13.85546875" style="137" bestFit="1" customWidth="1"/>
    <col min="5594" max="5842" width="9.140625" style="137"/>
    <col min="5843" max="5843" width="1.42578125" style="137" customWidth="1"/>
    <col min="5844" max="5844" width="2.140625" style="137" customWidth="1"/>
    <col min="5845" max="5845" width="16.85546875" style="137" customWidth="1"/>
    <col min="5846" max="5846" width="43.42578125" style="137" customWidth="1"/>
    <col min="5847" max="5847" width="22.42578125" style="137" customWidth="1"/>
    <col min="5848" max="5848" width="9.140625" style="137"/>
    <col min="5849" max="5849" width="13.85546875" style="137" bestFit="1" customWidth="1"/>
    <col min="5850" max="6098" width="9.140625" style="137"/>
    <col min="6099" max="6099" width="1.42578125" style="137" customWidth="1"/>
    <col min="6100" max="6100" width="2.140625" style="137" customWidth="1"/>
    <col min="6101" max="6101" width="16.85546875" style="137" customWidth="1"/>
    <col min="6102" max="6102" width="43.42578125" style="137" customWidth="1"/>
    <col min="6103" max="6103" width="22.42578125" style="137" customWidth="1"/>
    <col min="6104" max="6104" width="9.140625" style="137"/>
    <col min="6105" max="6105" width="13.85546875" style="137" bestFit="1" customWidth="1"/>
    <col min="6106" max="6354" width="9.140625" style="137"/>
    <col min="6355" max="6355" width="1.42578125" style="137" customWidth="1"/>
    <col min="6356" max="6356" width="2.140625" style="137" customWidth="1"/>
    <col min="6357" max="6357" width="16.85546875" style="137" customWidth="1"/>
    <col min="6358" max="6358" width="43.42578125" style="137" customWidth="1"/>
    <col min="6359" max="6359" width="22.42578125" style="137" customWidth="1"/>
    <col min="6360" max="6360" width="9.140625" style="137"/>
    <col min="6361" max="6361" width="13.85546875" style="137" bestFit="1" customWidth="1"/>
    <col min="6362" max="6610" width="9.140625" style="137"/>
    <col min="6611" max="6611" width="1.42578125" style="137" customWidth="1"/>
    <col min="6612" max="6612" width="2.140625" style="137" customWidth="1"/>
    <col min="6613" max="6613" width="16.85546875" style="137" customWidth="1"/>
    <col min="6614" max="6614" width="43.42578125" style="137" customWidth="1"/>
    <col min="6615" max="6615" width="22.42578125" style="137" customWidth="1"/>
    <col min="6616" max="6616" width="9.140625" style="137"/>
    <col min="6617" max="6617" width="13.85546875" style="137" bestFit="1" customWidth="1"/>
    <col min="6618" max="6866" width="9.140625" style="137"/>
    <col min="6867" max="6867" width="1.42578125" style="137" customWidth="1"/>
    <col min="6868" max="6868" width="2.140625" style="137" customWidth="1"/>
    <col min="6869" max="6869" width="16.85546875" style="137" customWidth="1"/>
    <col min="6870" max="6870" width="43.42578125" style="137" customWidth="1"/>
    <col min="6871" max="6871" width="22.42578125" style="137" customWidth="1"/>
    <col min="6872" max="6872" width="9.140625" style="137"/>
    <col min="6873" max="6873" width="13.85546875" style="137" bestFit="1" customWidth="1"/>
    <col min="6874" max="7122" width="9.140625" style="137"/>
    <col min="7123" max="7123" width="1.42578125" style="137" customWidth="1"/>
    <col min="7124" max="7124" width="2.140625" style="137" customWidth="1"/>
    <col min="7125" max="7125" width="16.85546875" style="137" customWidth="1"/>
    <col min="7126" max="7126" width="43.42578125" style="137" customWidth="1"/>
    <col min="7127" max="7127" width="22.42578125" style="137" customWidth="1"/>
    <col min="7128" max="7128" width="9.140625" style="137"/>
    <col min="7129" max="7129" width="13.85546875" style="137" bestFit="1" customWidth="1"/>
    <col min="7130" max="7378" width="9.140625" style="137"/>
    <col min="7379" max="7379" width="1.42578125" style="137" customWidth="1"/>
    <col min="7380" max="7380" width="2.140625" style="137" customWidth="1"/>
    <col min="7381" max="7381" width="16.85546875" style="137" customWidth="1"/>
    <col min="7382" max="7382" width="43.42578125" style="137" customWidth="1"/>
    <col min="7383" max="7383" width="22.42578125" style="137" customWidth="1"/>
    <col min="7384" max="7384" width="9.140625" style="137"/>
    <col min="7385" max="7385" width="13.85546875" style="137" bestFit="1" customWidth="1"/>
    <col min="7386" max="7634" width="9.140625" style="137"/>
    <col min="7635" max="7635" width="1.42578125" style="137" customWidth="1"/>
    <col min="7636" max="7636" width="2.140625" style="137" customWidth="1"/>
    <col min="7637" max="7637" width="16.85546875" style="137" customWidth="1"/>
    <col min="7638" max="7638" width="43.42578125" style="137" customWidth="1"/>
    <col min="7639" max="7639" width="22.42578125" style="137" customWidth="1"/>
    <col min="7640" max="7640" width="9.140625" style="137"/>
    <col min="7641" max="7641" width="13.85546875" style="137" bestFit="1" customWidth="1"/>
    <col min="7642" max="7890" width="9.140625" style="137"/>
    <col min="7891" max="7891" width="1.42578125" style="137" customWidth="1"/>
    <col min="7892" max="7892" width="2.140625" style="137" customWidth="1"/>
    <col min="7893" max="7893" width="16.85546875" style="137" customWidth="1"/>
    <col min="7894" max="7894" width="43.42578125" style="137" customWidth="1"/>
    <col min="7895" max="7895" width="22.42578125" style="137" customWidth="1"/>
    <col min="7896" max="7896" width="9.140625" style="137"/>
    <col min="7897" max="7897" width="13.85546875" style="137" bestFit="1" customWidth="1"/>
    <col min="7898" max="8146" width="9.140625" style="137"/>
    <col min="8147" max="8147" width="1.42578125" style="137" customWidth="1"/>
    <col min="8148" max="8148" width="2.140625" style="137" customWidth="1"/>
    <col min="8149" max="8149" width="16.85546875" style="137" customWidth="1"/>
    <col min="8150" max="8150" width="43.42578125" style="137" customWidth="1"/>
    <col min="8151" max="8151" width="22.42578125" style="137" customWidth="1"/>
    <col min="8152" max="8152" width="9.140625" style="137"/>
    <col min="8153" max="8153" width="13.85546875" style="137" bestFit="1" customWidth="1"/>
    <col min="8154" max="8402" width="9.140625" style="137"/>
    <col min="8403" max="8403" width="1.42578125" style="137" customWidth="1"/>
    <col min="8404" max="8404" width="2.140625" style="137" customWidth="1"/>
    <col min="8405" max="8405" width="16.85546875" style="137" customWidth="1"/>
    <col min="8406" max="8406" width="43.42578125" style="137" customWidth="1"/>
    <col min="8407" max="8407" width="22.42578125" style="137" customWidth="1"/>
    <col min="8408" max="8408" width="9.140625" style="137"/>
    <col min="8409" max="8409" width="13.85546875" style="137" bestFit="1" customWidth="1"/>
    <col min="8410" max="8658" width="9.140625" style="137"/>
    <col min="8659" max="8659" width="1.42578125" style="137" customWidth="1"/>
    <col min="8660" max="8660" width="2.140625" style="137" customWidth="1"/>
    <col min="8661" max="8661" width="16.85546875" style="137" customWidth="1"/>
    <col min="8662" max="8662" width="43.42578125" style="137" customWidth="1"/>
    <col min="8663" max="8663" width="22.42578125" style="137" customWidth="1"/>
    <col min="8664" max="8664" width="9.140625" style="137"/>
    <col min="8665" max="8665" width="13.85546875" style="137" bestFit="1" customWidth="1"/>
    <col min="8666" max="8914" width="9.140625" style="137"/>
    <col min="8915" max="8915" width="1.42578125" style="137" customWidth="1"/>
    <col min="8916" max="8916" width="2.140625" style="137" customWidth="1"/>
    <col min="8917" max="8917" width="16.85546875" style="137" customWidth="1"/>
    <col min="8918" max="8918" width="43.42578125" style="137" customWidth="1"/>
    <col min="8919" max="8919" width="22.42578125" style="137" customWidth="1"/>
    <col min="8920" max="8920" width="9.140625" style="137"/>
    <col min="8921" max="8921" width="13.85546875" style="137" bestFit="1" customWidth="1"/>
    <col min="8922" max="9170" width="9.140625" style="137"/>
    <col min="9171" max="9171" width="1.42578125" style="137" customWidth="1"/>
    <col min="9172" max="9172" width="2.140625" style="137" customWidth="1"/>
    <col min="9173" max="9173" width="16.85546875" style="137" customWidth="1"/>
    <col min="9174" max="9174" width="43.42578125" style="137" customWidth="1"/>
    <col min="9175" max="9175" width="22.42578125" style="137" customWidth="1"/>
    <col min="9176" max="9176" width="9.140625" style="137"/>
    <col min="9177" max="9177" width="13.85546875" style="137" bestFit="1" customWidth="1"/>
    <col min="9178" max="9426" width="9.140625" style="137"/>
    <col min="9427" max="9427" width="1.42578125" style="137" customWidth="1"/>
    <col min="9428" max="9428" width="2.140625" style="137" customWidth="1"/>
    <col min="9429" max="9429" width="16.85546875" style="137" customWidth="1"/>
    <col min="9430" max="9430" width="43.42578125" style="137" customWidth="1"/>
    <col min="9431" max="9431" width="22.42578125" style="137" customWidth="1"/>
    <col min="9432" max="9432" width="9.140625" style="137"/>
    <col min="9433" max="9433" width="13.85546875" style="137" bestFit="1" customWidth="1"/>
    <col min="9434" max="9682" width="9.140625" style="137"/>
    <col min="9683" max="9683" width="1.42578125" style="137" customWidth="1"/>
    <col min="9684" max="9684" width="2.140625" style="137" customWidth="1"/>
    <col min="9685" max="9685" width="16.85546875" style="137" customWidth="1"/>
    <col min="9686" max="9686" width="43.42578125" style="137" customWidth="1"/>
    <col min="9687" max="9687" width="22.42578125" style="137" customWidth="1"/>
    <col min="9688" max="9688" width="9.140625" style="137"/>
    <col min="9689" max="9689" width="13.85546875" style="137" bestFit="1" customWidth="1"/>
    <col min="9690" max="9938" width="9.140625" style="137"/>
    <col min="9939" max="9939" width="1.42578125" style="137" customWidth="1"/>
    <col min="9940" max="9940" width="2.140625" style="137" customWidth="1"/>
    <col min="9941" max="9941" width="16.85546875" style="137" customWidth="1"/>
    <col min="9942" max="9942" width="43.42578125" style="137" customWidth="1"/>
    <col min="9943" max="9943" width="22.42578125" style="137" customWidth="1"/>
    <col min="9944" max="9944" width="9.140625" style="137"/>
    <col min="9945" max="9945" width="13.85546875" style="137" bestFit="1" customWidth="1"/>
    <col min="9946" max="10194" width="9.140625" style="137"/>
    <col min="10195" max="10195" width="1.42578125" style="137" customWidth="1"/>
    <col min="10196" max="10196" width="2.140625" style="137" customWidth="1"/>
    <col min="10197" max="10197" width="16.85546875" style="137" customWidth="1"/>
    <col min="10198" max="10198" width="43.42578125" style="137" customWidth="1"/>
    <col min="10199" max="10199" width="22.42578125" style="137" customWidth="1"/>
    <col min="10200" max="10200" width="9.140625" style="137"/>
    <col min="10201" max="10201" width="13.85546875" style="137" bestFit="1" customWidth="1"/>
    <col min="10202" max="10450" width="9.140625" style="137"/>
    <col min="10451" max="10451" width="1.42578125" style="137" customWidth="1"/>
    <col min="10452" max="10452" width="2.140625" style="137" customWidth="1"/>
    <col min="10453" max="10453" width="16.85546875" style="137" customWidth="1"/>
    <col min="10454" max="10454" width="43.42578125" style="137" customWidth="1"/>
    <col min="10455" max="10455" width="22.42578125" style="137" customWidth="1"/>
    <col min="10456" max="10456" width="9.140625" style="137"/>
    <col min="10457" max="10457" width="13.85546875" style="137" bestFit="1" customWidth="1"/>
    <col min="10458" max="10706" width="9.140625" style="137"/>
    <col min="10707" max="10707" width="1.42578125" style="137" customWidth="1"/>
    <col min="10708" max="10708" width="2.140625" style="137" customWidth="1"/>
    <col min="10709" max="10709" width="16.85546875" style="137" customWidth="1"/>
    <col min="10710" max="10710" width="43.42578125" style="137" customWidth="1"/>
    <col min="10711" max="10711" width="22.42578125" style="137" customWidth="1"/>
    <col min="10712" max="10712" width="9.140625" style="137"/>
    <col min="10713" max="10713" width="13.85546875" style="137" bestFit="1" customWidth="1"/>
    <col min="10714" max="10962" width="9.140625" style="137"/>
    <col min="10963" max="10963" width="1.42578125" style="137" customWidth="1"/>
    <col min="10964" max="10964" width="2.140625" style="137" customWidth="1"/>
    <col min="10965" max="10965" width="16.85546875" style="137" customWidth="1"/>
    <col min="10966" max="10966" width="43.42578125" style="137" customWidth="1"/>
    <col min="10967" max="10967" width="22.42578125" style="137" customWidth="1"/>
    <col min="10968" max="10968" width="9.140625" style="137"/>
    <col min="10969" max="10969" width="13.85546875" style="137" bestFit="1" customWidth="1"/>
    <col min="10970" max="11218" width="9.140625" style="137"/>
    <col min="11219" max="11219" width="1.42578125" style="137" customWidth="1"/>
    <col min="11220" max="11220" width="2.140625" style="137" customWidth="1"/>
    <col min="11221" max="11221" width="16.85546875" style="137" customWidth="1"/>
    <col min="11222" max="11222" width="43.42578125" style="137" customWidth="1"/>
    <col min="11223" max="11223" width="22.42578125" style="137" customWidth="1"/>
    <col min="11224" max="11224" width="9.140625" style="137"/>
    <col min="11225" max="11225" width="13.85546875" style="137" bestFit="1" customWidth="1"/>
    <col min="11226" max="11474" width="9.140625" style="137"/>
    <col min="11475" max="11475" width="1.42578125" style="137" customWidth="1"/>
    <col min="11476" max="11476" width="2.140625" style="137" customWidth="1"/>
    <col min="11477" max="11477" width="16.85546875" style="137" customWidth="1"/>
    <col min="11478" max="11478" width="43.42578125" style="137" customWidth="1"/>
    <col min="11479" max="11479" width="22.42578125" style="137" customWidth="1"/>
    <col min="11480" max="11480" width="9.140625" style="137"/>
    <col min="11481" max="11481" width="13.85546875" style="137" bestFit="1" customWidth="1"/>
    <col min="11482" max="11730" width="9.140625" style="137"/>
    <col min="11731" max="11731" width="1.42578125" style="137" customWidth="1"/>
    <col min="11732" max="11732" width="2.140625" style="137" customWidth="1"/>
    <col min="11733" max="11733" width="16.85546875" style="137" customWidth="1"/>
    <col min="11734" max="11734" width="43.42578125" style="137" customWidth="1"/>
    <col min="11735" max="11735" width="22.42578125" style="137" customWidth="1"/>
    <col min="11736" max="11736" width="9.140625" style="137"/>
    <col min="11737" max="11737" width="13.85546875" style="137" bestFit="1" customWidth="1"/>
    <col min="11738" max="11986" width="9.140625" style="137"/>
    <col min="11987" max="11987" width="1.42578125" style="137" customWidth="1"/>
    <col min="11988" max="11988" width="2.140625" style="137" customWidth="1"/>
    <col min="11989" max="11989" width="16.85546875" style="137" customWidth="1"/>
    <col min="11990" max="11990" width="43.42578125" style="137" customWidth="1"/>
    <col min="11991" max="11991" width="22.42578125" style="137" customWidth="1"/>
    <col min="11992" max="11992" width="9.140625" style="137"/>
    <col min="11993" max="11993" width="13.85546875" style="137" bestFit="1" customWidth="1"/>
    <col min="11994" max="12242" width="9.140625" style="137"/>
    <col min="12243" max="12243" width="1.42578125" style="137" customWidth="1"/>
    <col min="12244" max="12244" width="2.140625" style="137" customWidth="1"/>
    <col min="12245" max="12245" width="16.85546875" style="137" customWidth="1"/>
    <col min="12246" max="12246" width="43.42578125" style="137" customWidth="1"/>
    <col min="12247" max="12247" width="22.42578125" style="137" customWidth="1"/>
    <col min="12248" max="12248" width="9.140625" style="137"/>
    <col min="12249" max="12249" width="13.85546875" style="137" bestFit="1" customWidth="1"/>
    <col min="12250" max="12498" width="9.140625" style="137"/>
    <col min="12499" max="12499" width="1.42578125" style="137" customWidth="1"/>
    <col min="12500" max="12500" width="2.140625" style="137" customWidth="1"/>
    <col min="12501" max="12501" width="16.85546875" style="137" customWidth="1"/>
    <col min="12502" max="12502" width="43.42578125" style="137" customWidth="1"/>
    <col min="12503" max="12503" width="22.42578125" style="137" customWidth="1"/>
    <col min="12504" max="12504" width="9.140625" style="137"/>
    <col min="12505" max="12505" width="13.85546875" style="137" bestFit="1" customWidth="1"/>
    <col min="12506" max="12754" width="9.140625" style="137"/>
    <col min="12755" max="12755" width="1.42578125" style="137" customWidth="1"/>
    <col min="12756" max="12756" width="2.140625" style="137" customWidth="1"/>
    <col min="12757" max="12757" width="16.85546875" style="137" customWidth="1"/>
    <col min="12758" max="12758" width="43.42578125" style="137" customWidth="1"/>
    <col min="12759" max="12759" width="22.42578125" style="137" customWidth="1"/>
    <col min="12760" max="12760" width="9.140625" style="137"/>
    <col min="12761" max="12761" width="13.85546875" style="137" bestFit="1" customWidth="1"/>
    <col min="12762" max="13010" width="9.140625" style="137"/>
    <col min="13011" max="13011" width="1.42578125" style="137" customWidth="1"/>
    <col min="13012" max="13012" width="2.140625" style="137" customWidth="1"/>
    <col min="13013" max="13013" width="16.85546875" style="137" customWidth="1"/>
    <col min="13014" max="13014" width="43.42578125" style="137" customWidth="1"/>
    <col min="13015" max="13015" width="22.42578125" style="137" customWidth="1"/>
    <col min="13016" max="13016" width="9.140625" style="137"/>
    <col min="13017" max="13017" width="13.85546875" style="137" bestFit="1" customWidth="1"/>
    <col min="13018" max="13266" width="9.140625" style="137"/>
    <col min="13267" max="13267" width="1.42578125" style="137" customWidth="1"/>
    <col min="13268" max="13268" width="2.140625" style="137" customWidth="1"/>
    <col min="13269" max="13269" width="16.85546875" style="137" customWidth="1"/>
    <col min="13270" max="13270" width="43.42578125" style="137" customWidth="1"/>
    <col min="13271" max="13271" width="22.42578125" style="137" customWidth="1"/>
    <col min="13272" max="13272" width="9.140625" style="137"/>
    <col min="13273" max="13273" width="13.85546875" style="137" bestFit="1" customWidth="1"/>
    <col min="13274" max="13522" width="9.140625" style="137"/>
    <col min="13523" max="13523" width="1.42578125" style="137" customWidth="1"/>
    <col min="13524" max="13524" width="2.140625" style="137" customWidth="1"/>
    <col min="13525" max="13525" width="16.85546875" style="137" customWidth="1"/>
    <col min="13526" max="13526" width="43.42578125" style="137" customWidth="1"/>
    <col min="13527" max="13527" width="22.42578125" style="137" customWidth="1"/>
    <col min="13528" max="13528" width="9.140625" style="137"/>
    <col min="13529" max="13529" width="13.85546875" style="137" bestFit="1" customWidth="1"/>
    <col min="13530" max="13778" width="9.140625" style="137"/>
    <col min="13779" max="13779" width="1.42578125" style="137" customWidth="1"/>
    <col min="13780" max="13780" width="2.140625" style="137" customWidth="1"/>
    <col min="13781" max="13781" width="16.85546875" style="137" customWidth="1"/>
    <col min="13782" max="13782" width="43.42578125" style="137" customWidth="1"/>
    <col min="13783" max="13783" width="22.42578125" style="137" customWidth="1"/>
    <col min="13784" max="13784" width="9.140625" style="137"/>
    <col min="13785" max="13785" width="13.85546875" style="137" bestFit="1" customWidth="1"/>
    <col min="13786" max="14034" width="9.140625" style="137"/>
    <col min="14035" max="14035" width="1.42578125" style="137" customWidth="1"/>
    <col min="14036" max="14036" width="2.140625" style="137" customWidth="1"/>
    <col min="14037" max="14037" width="16.85546875" style="137" customWidth="1"/>
    <col min="14038" max="14038" width="43.42578125" style="137" customWidth="1"/>
    <col min="14039" max="14039" width="22.42578125" style="137" customWidth="1"/>
    <col min="14040" max="14040" width="9.140625" style="137"/>
    <col min="14041" max="14041" width="13.85546875" style="137" bestFit="1" customWidth="1"/>
    <col min="14042" max="14290" width="9.140625" style="137"/>
    <col min="14291" max="14291" width="1.42578125" style="137" customWidth="1"/>
    <col min="14292" max="14292" width="2.140625" style="137" customWidth="1"/>
    <col min="14293" max="14293" width="16.85546875" style="137" customWidth="1"/>
    <col min="14294" max="14294" width="43.42578125" style="137" customWidth="1"/>
    <col min="14295" max="14295" width="22.42578125" style="137" customWidth="1"/>
    <col min="14296" max="14296" width="9.140625" style="137"/>
    <col min="14297" max="14297" width="13.85546875" style="137" bestFit="1" customWidth="1"/>
    <col min="14298" max="14546" width="9.140625" style="137"/>
    <col min="14547" max="14547" width="1.42578125" style="137" customWidth="1"/>
    <col min="14548" max="14548" width="2.140625" style="137" customWidth="1"/>
    <col min="14549" max="14549" width="16.85546875" style="137" customWidth="1"/>
    <col min="14550" max="14550" width="43.42578125" style="137" customWidth="1"/>
    <col min="14551" max="14551" width="22.42578125" style="137" customWidth="1"/>
    <col min="14552" max="14552" width="9.140625" style="137"/>
    <col min="14553" max="14553" width="13.85546875" style="137" bestFit="1" customWidth="1"/>
    <col min="14554" max="14802" width="9.140625" style="137"/>
    <col min="14803" max="14803" width="1.42578125" style="137" customWidth="1"/>
    <col min="14804" max="14804" width="2.140625" style="137" customWidth="1"/>
    <col min="14805" max="14805" width="16.85546875" style="137" customWidth="1"/>
    <col min="14806" max="14806" width="43.42578125" style="137" customWidth="1"/>
    <col min="14807" max="14807" width="22.42578125" style="137" customWidth="1"/>
    <col min="14808" max="14808" width="9.140625" style="137"/>
    <col min="14809" max="14809" width="13.85546875" style="137" bestFit="1" customWidth="1"/>
    <col min="14810" max="15058" width="9.140625" style="137"/>
    <col min="15059" max="15059" width="1.42578125" style="137" customWidth="1"/>
    <col min="15060" max="15060" width="2.140625" style="137" customWidth="1"/>
    <col min="15061" max="15061" width="16.85546875" style="137" customWidth="1"/>
    <col min="15062" max="15062" width="43.42578125" style="137" customWidth="1"/>
    <col min="15063" max="15063" width="22.42578125" style="137" customWidth="1"/>
    <col min="15064" max="15064" width="9.140625" style="137"/>
    <col min="15065" max="15065" width="13.85546875" style="137" bestFit="1" customWidth="1"/>
    <col min="15066" max="15314" width="9.140625" style="137"/>
    <col min="15315" max="15315" width="1.42578125" style="137" customWidth="1"/>
    <col min="15316" max="15316" width="2.140625" style="137" customWidth="1"/>
    <col min="15317" max="15317" width="16.85546875" style="137" customWidth="1"/>
    <col min="15318" max="15318" width="43.42578125" style="137" customWidth="1"/>
    <col min="15319" max="15319" width="22.42578125" style="137" customWidth="1"/>
    <col min="15320" max="15320" width="9.140625" style="137"/>
    <col min="15321" max="15321" width="13.85546875" style="137" bestFit="1" customWidth="1"/>
    <col min="15322" max="15570" width="9.140625" style="137"/>
    <col min="15571" max="15571" width="1.42578125" style="137" customWidth="1"/>
    <col min="15572" max="15572" width="2.140625" style="137" customWidth="1"/>
    <col min="15573" max="15573" width="16.85546875" style="137" customWidth="1"/>
    <col min="15574" max="15574" width="43.42578125" style="137" customWidth="1"/>
    <col min="15575" max="15575" width="22.42578125" style="137" customWidth="1"/>
    <col min="15576" max="15576" width="9.140625" style="137"/>
    <col min="15577" max="15577" width="13.85546875" style="137" bestFit="1" customWidth="1"/>
    <col min="15578" max="15826" width="9.140625" style="137"/>
    <col min="15827" max="15827" width="1.42578125" style="137" customWidth="1"/>
    <col min="15828" max="15828" width="2.140625" style="137" customWidth="1"/>
    <col min="15829" max="15829" width="16.85546875" style="137" customWidth="1"/>
    <col min="15830" max="15830" width="43.42578125" style="137" customWidth="1"/>
    <col min="15831" max="15831" width="22.42578125" style="137" customWidth="1"/>
    <col min="15832" max="15832" width="9.140625" style="137"/>
    <col min="15833" max="15833" width="13.85546875" style="137" bestFit="1" customWidth="1"/>
    <col min="15834" max="16082" width="9.140625" style="137"/>
    <col min="16083" max="16083" width="1.42578125" style="137" customWidth="1"/>
    <col min="16084" max="16084" width="2.140625" style="137" customWidth="1"/>
    <col min="16085" max="16085" width="16.85546875" style="137" customWidth="1"/>
    <col min="16086" max="16086" width="43.42578125" style="137" customWidth="1"/>
    <col min="16087" max="16087" width="22.42578125" style="137" customWidth="1"/>
    <col min="16088" max="16088" width="9.140625" style="137"/>
    <col min="16089" max="16089" width="13.85546875" style="137" bestFit="1" customWidth="1"/>
    <col min="16090" max="16384" width="9.140625" style="137"/>
  </cols>
  <sheetData>
    <row r="2" spans="1:3" x14ac:dyDescent="0.25">
      <c r="C2" s="142" t="s">
        <v>0</v>
      </c>
    </row>
    <row r="3" spans="1:3" x14ac:dyDescent="0.25">
      <c r="A3" s="142"/>
      <c r="B3" s="233"/>
      <c r="C3" s="233"/>
    </row>
    <row r="4" spans="1:3" x14ac:dyDescent="0.25">
      <c r="B4" s="255" t="s">
        <v>1</v>
      </c>
      <c r="C4" s="255"/>
    </row>
    <row r="5" spans="1:3" x14ac:dyDescent="0.25">
      <c r="A5" s="142"/>
      <c r="B5" s="142"/>
      <c r="C5" s="142"/>
    </row>
    <row r="6" spans="1:3" x14ac:dyDescent="0.25">
      <c r="C6" s="138" t="s">
        <v>2</v>
      </c>
    </row>
    <row r="8" spans="1:3" x14ac:dyDescent="0.25">
      <c r="B8" s="256" t="s">
        <v>3</v>
      </c>
      <c r="C8" s="256"/>
    </row>
    <row r="11" spans="1:3" x14ac:dyDescent="0.25">
      <c r="B11" s="142" t="s">
        <v>4</v>
      </c>
    </row>
    <row r="12" spans="1:3" x14ac:dyDescent="0.25">
      <c r="B12" s="206" t="s">
        <v>52</v>
      </c>
    </row>
    <row r="13" spans="1:3" x14ac:dyDescent="0.25">
      <c r="A13" s="138" t="s">
        <v>5</v>
      </c>
      <c r="B13" s="234" t="s">
        <v>55</v>
      </c>
      <c r="C13" s="234"/>
    </row>
    <row r="14" spans="1:3" ht="22.5" x14ac:dyDescent="0.25">
      <c r="A14" s="138" t="s">
        <v>6</v>
      </c>
      <c r="B14" s="234" t="s">
        <v>56</v>
      </c>
      <c r="C14" s="234"/>
    </row>
    <row r="15" spans="1:3" x14ac:dyDescent="0.25">
      <c r="A15" s="138" t="s">
        <v>7</v>
      </c>
      <c r="B15" s="235" t="s">
        <v>57</v>
      </c>
      <c r="C15" s="235"/>
    </row>
    <row r="16" spans="1:3" x14ac:dyDescent="0.25">
      <c r="A16" s="138" t="s">
        <v>8</v>
      </c>
      <c r="B16" s="236" t="s">
        <v>58</v>
      </c>
      <c r="C16" s="236"/>
    </row>
    <row r="17" spans="1:3" ht="12" thickBot="1" x14ac:dyDescent="0.3"/>
    <row r="18" spans="1:3" x14ac:dyDescent="0.25">
      <c r="A18" s="237" t="s">
        <v>9</v>
      </c>
      <c r="B18" s="238" t="s">
        <v>10</v>
      </c>
      <c r="C18" s="239" t="s">
        <v>11</v>
      </c>
    </row>
    <row r="19" spans="1:3" x14ac:dyDescent="0.25">
      <c r="A19" s="240">
        <v>1</v>
      </c>
      <c r="B19" s="241" t="s">
        <v>59</v>
      </c>
      <c r="C19" s="242">
        <f>'Kops a'!E33</f>
        <v>0</v>
      </c>
    </row>
    <row r="20" spans="1:3" x14ac:dyDescent="0.25">
      <c r="A20" s="243"/>
      <c r="B20" s="244"/>
      <c r="C20" s="245"/>
    </row>
    <row r="21" spans="1:3" x14ac:dyDescent="0.25">
      <c r="A21" s="243"/>
      <c r="B21" s="241"/>
      <c r="C21" s="245"/>
    </row>
    <row r="22" spans="1:3" x14ac:dyDescent="0.25">
      <c r="A22" s="243"/>
      <c r="B22" s="241"/>
      <c r="C22" s="245"/>
    </row>
    <row r="23" spans="1:3" x14ac:dyDescent="0.25">
      <c r="A23" s="243"/>
      <c r="B23" s="241"/>
      <c r="C23" s="245"/>
    </row>
    <row r="24" spans="1:3" x14ac:dyDescent="0.25">
      <c r="A24" s="243"/>
      <c r="B24" s="241"/>
      <c r="C24" s="245"/>
    </row>
    <row r="25" spans="1:3" ht="12" thickBot="1" x14ac:dyDescent="0.3">
      <c r="A25" s="246"/>
      <c r="B25" s="247"/>
      <c r="C25" s="248"/>
    </row>
    <row r="26" spans="1:3" ht="12" thickBot="1" x14ac:dyDescent="0.3">
      <c r="A26" s="249"/>
      <c r="B26" s="250" t="s">
        <v>12</v>
      </c>
      <c r="C26" s="251">
        <f>SUM(C19:C25)</f>
        <v>0</v>
      </c>
    </row>
    <row r="27" spans="1:3" ht="12" thickBot="1" x14ac:dyDescent="0.3">
      <c r="B27" s="148"/>
      <c r="C27" s="252"/>
    </row>
    <row r="28" spans="1:3" ht="12" thickBot="1" x14ac:dyDescent="0.3">
      <c r="A28" s="257" t="s">
        <v>13</v>
      </c>
      <c r="B28" s="258"/>
      <c r="C28" s="253">
        <f>ROUND(C26*21%,2)</f>
        <v>0</v>
      </c>
    </row>
    <row r="31" spans="1:3" x14ac:dyDescent="0.25">
      <c r="A31" s="137" t="s">
        <v>14</v>
      </c>
      <c r="B31" s="259"/>
      <c r="C31" s="259"/>
    </row>
    <row r="32" spans="1:3" x14ac:dyDescent="0.25">
      <c r="B32" s="254" t="s">
        <v>15</v>
      </c>
      <c r="C32" s="254"/>
    </row>
    <row r="34" spans="1:3" x14ac:dyDescent="0.25">
      <c r="A34" s="137" t="s">
        <v>53</v>
      </c>
      <c r="B34" s="143"/>
      <c r="C34" s="143"/>
    </row>
    <row r="35" spans="1:3" x14ac:dyDescent="0.25">
      <c r="A35" s="143"/>
      <c r="B35" s="143"/>
      <c r="C35" s="143"/>
    </row>
    <row r="36" spans="1:3" x14ac:dyDescent="0.25">
      <c r="A36" s="137" t="s">
        <v>665</v>
      </c>
    </row>
    <row r="38" spans="1:3" x14ac:dyDescent="0.25">
      <c r="A38" s="141" t="s">
        <v>62</v>
      </c>
    </row>
    <row r="39" spans="1:3" x14ac:dyDescent="0.25">
      <c r="A39" s="141" t="s">
        <v>63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64" priority="9" operator="equal">
      <formula>0</formula>
    </cfRule>
  </conditionalFormatting>
  <conditionalFormatting sqref="B13:B16">
    <cfRule type="cellIs" dxfId="263" priority="8" operator="equal">
      <formula>0</formula>
    </cfRule>
  </conditionalFormatting>
  <conditionalFormatting sqref="B19">
    <cfRule type="cellIs" dxfId="262" priority="7" operator="equal">
      <formula>0</formula>
    </cfRule>
  </conditionalFormatting>
  <conditionalFormatting sqref="B34">
    <cfRule type="cellIs" dxfId="261" priority="5" operator="equal">
      <formula>0</formula>
    </cfRule>
  </conditionalFormatting>
  <conditionalFormatting sqref="B31:C31">
    <cfRule type="cellIs" dxfId="260" priority="3" operator="equal">
      <formula>0</formula>
    </cfRule>
  </conditionalFormatting>
  <conditionalFormatting sqref="A19">
    <cfRule type="cellIs" dxfId="259" priority="2" operator="equal">
      <formula>0</formula>
    </cfRule>
  </conditionalFormatting>
  <conditionalFormatting sqref="A36">
    <cfRule type="containsText" dxfId="258" priority="1" operator="containsText" text="Tāme sastādīta 20__. gada __. _________">
      <formula>NOT(ISERROR(SEARCH("Tāme sastādīta 20__. gada __. _________",A36)))</formula>
    </cfRule>
  </conditionalFormatting>
  <pageMargins left="0" right="0" top="0.78740157480314965" bottom="0" header="0.31496062992125984" footer="0.31496062992125984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P286"/>
  <sheetViews>
    <sheetView view="pageBreakPreview" topLeftCell="A253" zoomScaleNormal="100" zoomScaleSheetLayoutView="100" workbookViewId="0">
      <selection activeCell="C258" sqref="C258:C259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a'!A21</f>
        <v>7</v>
      </c>
      <c r="N1" s="140"/>
      <c r="O1" s="138"/>
      <c r="P1" s="140"/>
    </row>
    <row r="2" spans="1:16" x14ac:dyDescent="0.25">
      <c r="A2" s="141"/>
      <c r="B2" s="141"/>
      <c r="C2" s="299" t="s">
        <v>332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333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P271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A277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/>
      <c r="B14" s="129"/>
      <c r="C14" s="130" t="s">
        <v>334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x14ac:dyDescent="0.25">
      <c r="A15" s="133">
        <v>1</v>
      </c>
      <c r="B15" s="157"/>
      <c r="C15" s="135" t="s">
        <v>335</v>
      </c>
      <c r="D15" s="136" t="s">
        <v>336</v>
      </c>
      <c r="E15" s="132">
        <v>1</v>
      </c>
      <c r="F15" s="153"/>
      <c r="G15" s="154"/>
      <c r="H15" s="158">
        <f t="shared" ref="H15:H78" si="0">ROUND(F15*G15,2)</f>
        <v>0</v>
      </c>
      <c r="I15" s="154"/>
      <c r="J15" s="154"/>
      <c r="K15" s="159">
        <f t="shared" ref="K15:K78" si="1">SUM(H15:J15)</f>
        <v>0</v>
      </c>
      <c r="L15" s="160">
        <f t="shared" ref="L15:L78" si="2">ROUND(E15*F15,2)</f>
        <v>0</v>
      </c>
      <c r="M15" s="158">
        <f t="shared" ref="M15:M78" si="3">ROUND(H15*E15,2)</f>
        <v>0</v>
      </c>
      <c r="N15" s="158">
        <f t="shared" ref="N15:N78" si="4">ROUND(I15*E15,2)</f>
        <v>0</v>
      </c>
      <c r="O15" s="158">
        <f t="shared" ref="O15:O78" si="5">ROUND(J15*E15,2)</f>
        <v>0</v>
      </c>
      <c r="P15" s="161">
        <f t="shared" ref="P15:P78" si="6">SUM(M15:O15)</f>
        <v>0</v>
      </c>
    </row>
    <row r="16" spans="1:16" ht="22.5" x14ac:dyDescent="0.25">
      <c r="A16" s="133">
        <v>2</v>
      </c>
      <c r="B16" s="157"/>
      <c r="C16" s="135" t="s">
        <v>337</v>
      </c>
      <c r="D16" s="136" t="s">
        <v>72</v>
      </c>
      <c r="E16" s="132">
        <v>12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ht="22.5" x14ac:dyDescent="0.25">
      <c r="A17" s="133">
        <v>3</v>
      </c>
      <c r="B17" s="157"/>
      <c r="C17" s="135" t="s">
        <v>338</v>
      </c>
      <c r="D17" s="136" t="s">
        <v>72</v>
      </c>
      <c r="E17" s="132">
        <v>4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ht="22.5" x14ac:dyDescent="0.25">
      <c r="A18" s="133">
        <v>4</v>
      </c>
      <c r="B18" s="157"/>
      <c r="C18" s="135" t="s">
        <v>339</v>
      </c>
      <c r="D18" s="136" t="s">
        <v>72</v>
      </c>
      <c r="E18" s="132">
        <v>120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ht="22.5" x14ac:dyDescent="0.25">
      <c r="A19" s="133">
        <v>5</v>
      </c>
      <c r="B19" s="157"/>
      <c r="C19" s="135" t="s">
        <v>340</v>
      </c>
      <c r="D19" s="136" t="s">
        <v>72</v>
      </c>
      <c r="E19" s="132">
        <v>36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ht="22.5" x14ac:dyDescent="0.25">
      <c r="A20" s="133">
        <v>6</v>
      </c>
      <c r="B20" s="157"/>
      <c r="C20" s="135" t="s">
        <v>341</v>
      </c>
      <c r="D20" s="136" t="s">
        <v>72</v>
      </c>
      <c r="E20" s="132">
        <v>72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ht="22.5" x14ac:dyDescent="0.25">
      <c r="A21" s="133">
        <v>7</v>
      </c>
      <c r="B21" s="157"/>
      <c r="C21" s="135" t="s">
        <v>342</v>
      </c>
      <c r="D21" s="136" t="s">
        <v>72</v>
      </c>
      <c r="E21" s="132">
        <v>18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8</v>
      </c>
      <c r="B22" s="157"/>
      <c r="C22" s="135" t="s">
        <v>343</v>
      </c>
      <c r="D22" s="136" t="s">
        <v>72</v>
      </c>
      <c r="E22" s="132">
        <v>12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ht="22.5" x14ac:dyDescent="0.25">
      <c r="A23" s="133">
        <v>9</v>
      </c>
      <c r="B23" s="157"/>
      <c r="C23" s="135" t="s">
        <v>344</v>
      </c>
      <c r="D23" s="136" t="s">
        <v>72</v>
      </c>
      <c r="E23" s="132">
        <v>4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ht="22.5" x14ac:dyDescent="0.25">
      <c r="A24" s="133">
        <v>10</v>
      </c>
      <c r="B24" s="157"/>
      <c r="C24" s="135" t="s">
        <v>345</v>
      </c>
      <c r="D24" s="136" t="s">
        <v>72</v>
      </c>
      <c r="E24" s="132">
        <v>120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ht="22.5" x14ac:dyDescent="0.25">
      <c r="A25" s="133">
        <v>11</v>
      </c>
      <c r="B25" s="157"/>
      <c r="C25" s="135" t="s">
        <v>346</v>
      </c>
      <c r="D25" s="136" t="s">
        <v>72</v>
      </c>
      <c r="E25" s="132">
        <v>36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ht="22.5" x14ac:dyDescent="0.25">
      <c r="A26" s="133">
        <v>12</v>
      </c>
      <c r="B26" s="157"/>
      <c r="C26" s="135" t="s">
        <v>347</v>
      </c>
      <c r="D26" s="136" t="s">
        <v>72</v>
      </c>
      <c r="E26" s="132">
        <v>72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ht="22.5" x14ac:dyDescent="0.25">
      <c r="A27" s="133">
        <v>13</v>
      </c>
      <c r="B27" s="157"/>
      <c r="C27" s="135" t="s">
        <v>348</v>
      </c>
      <c r="D27" s="136" t="s">
        <v>72</v>
      </c>
      <c r="E27" s="132">
        <v>18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ht="22.5" x14ac:dyDescent="0.25">
      <c r="A28" s="133">
        <v>14</v>
      </c>
      <c r="B28" s="157"/>
      <c r="C28" s="135" t="s">
        <v>349</v>
      </c>
      <c r="D28" s="136" t="s">
        <v>68</v>
      </c>
      <c r="E28" s="132">
        <v>2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ht="22.5" x14ac:dyDescent="0.25">
      <c r="A29" s="133">
        <v>15</v>
      </c>
      <c r="B29" s="157"/>
      <c r="C29" s="135" t="s">
        <v>350</v>
      </c>
      <c r="D29" s="136" t="s">
        <v>68</v>
      </c>
      <c r="E29" s="132">
        <v>6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ht="33.75" x14ac:dyDescent="0.25">
      <c r="A30" s="133">
        <v>16</v>
      </c>
      <c r="B30" s="157"/>
      <c r="C30" s="135" t="s">
        <v>571</v>
      </c>
      <c r="D30" s="136" t="s">
        <v>68</v>
      </c>
      <c r="E30" s="132">
        <v>3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33.75" x14ac:dyDescent="0.25">
      <c r="A31" s="133">
        <v>17</v>
      </c>
      <c r="B31" s="157"/>
      <c r="C31" s="135" t="s">
        <v>572</v>
      </c>
      <c r="D31" s="136" t="s">
        <v>68</v>
      </c>
      <c r="E31" s="132">
        <v>3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ht="22.5" x14ac:dyDescent="0.25">
      <c r="A32" s="133">
        <v>18</v>
      </c>
      <c r="B32" s="157"/>
      <c r="C32" s="135" t="s">
        <v>351</v>
      </c>
      <c r="D32" s="136" t="s">
        <v>68</v>
      </c>
      <c r="E32" s="132">
        <v>2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ht="22.5" x14ac:dyDescent="0.25">
      <c r="A33" s="133">
        <v>19</v>
      </c>
      <c r="B33" s="157"/>
      <c r="C33" s="135" t="s">
        <v>352</v>
      </c>
      <c r="D33" s="136" t="s">
        <v>68</v>
      </c>
      <c r="E33" s="132">
        <v>2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ht="22.5" x14ac:dyDescent="0.25">
      <c r="A34" s="133">
        <v>20</v>
      </c>
      <c r="B34" s="157"/>
      <c r="C34" s="135" t="s">
        <v>353</v>
      </c>
      <c r="D34" s="136" t="s">
        <v>68</v>
      </c>
      <c r="E34" s="132">
        <v>2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ht="22.5" x14ac:dyDescent="0.25">
      <c r="A35" s="133">
        <v>21</v>
      </c>
      <c r="B35" s="157"/>
      <c r="C35" s="135" t="s">
        <v>354</v>
      </c>
      <c r="D35" s="136" t="s">
        <v>68</v>
      </c>
      <c r="E35" s="132">
        <v>6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ht="22.5" x14ac:dyDescent="0.25">
      <c r="A36" s="133">
        <v>22</v>
      </c>
      <c r="B36" s="157"/>
      <c r="C36" s="135" t="s">
        <v>355</v>
      </c>
      <c r="D36" s="136" t="s">
        <v>68</v>
      </c>
      <c r="E36" s="132">
        <v>6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x14ac:dyDescent="0.25">
      <c r="A37" s="133">
        <v>23</v>
      </c>
      <c r="B37" s="157"/>
      <c r="C37" s="135" t="s">
        <v>356</v>
      </c>
      <c r="D37" s="136" t="s">
        <v>68</v>
      </c>
      <c r="E37" s="132">
        <v>2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x14ac:dyDescent="0.25">
      <c r="A38" s="133">
        <v>24</v>
      </c>
      <c r="B38" s="157"/>
      <c r="C38" s="135" t="s">
        <v>357</v>
      </c>
      <c r="D38" s="136" t="s">
        <v>68</v>
      </c>
      <c r="E38" s="132">
        <v>2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x14ac:dyDescent="0.25">
      <c r="A39" s="133">
        <v>25</v>
      </c>
      <c r="B39" s="157"/>
      <c r="C39" s="135" t="s">
        <v>358</v>
      </c>
      <c r="D39" s="136" t="s">
        <v>68</v>
      </c>
      <c r="E39" s="132">
        <v>12</v>
      </c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x14ac:dyDescent="0.25">
      <c r="A40" s="133">
        <v>26</v>
      </c>
      <c r="B40" s="157"/>
      <c r="C40" s="135" t="s">
        <v>359</v>
      </c>
      <c r="D40" s="136" t="s">
        <v>68</v>
      </c>
      <c r="E40" s="132">
        <v>12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x14ac:dyDescent="0.25">
      <c r="A41" s="133">
        <v>27</v>
      </c>
      <c r="B41" s="157"/>
      <c r="C41" s="135" t="s">
        <v>360</v>
      </c>
      <c r="D41" s="136" t="s">
        <v>68</v>
      </c>
      <c r="E41" s="132">
        <v>6</v>
      </c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x14ac:dyDescent="0.25">
      <c r="A42" s="133">
        <v>28</v>
      </c>
      <c r="B42" s="157"/>
      <c r="C42" s="135" t="s">
        <v>361</v>
      </c>
      <c r="D42" s="136" t="s">
        <v>68</v>
      </c>
      <c r="E42" s="132">
        <v>10</v>
      </c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ht="22.5" x14ac:dyDescent="0.25">
      <c r="A43" s="133">
        <v>29</v>
      </c>
      <c r="B43" s="157"/>
      <c r="C43" s="135" t="s">
        <v>362</v>
      </c>
      <c r="D43" s="136" t="s">
        <v>68</v>
      </c>
      <c r="E43" s="132">
        <v>2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ht="22.5" x14ac:dyDescent="0.25">
      <c r="A44" s="133">
        <v>30</v>
      </c>
      <c r="B44" s="157"/>
      <c r="C44" s="135" t="s">
        <v>363</v>
      </c>
      <c r="D44" s="136" t="s">
        <v>68</v>
      </c>
      <c r="E44" s="132">
        <v>2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ht="22.5" x14ac:dyDescent="0.25">
      <c r="A45" s="133">
        <v>31</v>
      </c>
      <c r="B45" s="157"/>
      <c r="C45" s="135" t="s">
        <v>364</v>
      </c>
      <c r="D45" s="136" t="s">
        <v>68</v>
      </c>
      <c r="E45" s="132">
        <v>30</v>
      </c>
      <c r="F45" s="153"/>
      <c r="G45" s="154"/>
      <c r="H45" s="158">
        <f t="shared" si="0"/>
        <v>0</v>
      </c>
      <c r="I45" s="154"/>
      <c r="J45" s="154"/>
      <c r="K45" s="159">
        <f t="shared" si="1"/>
        <v>0</v>
      </c>
      <c r="L45" s="160">
        <f t="shared" si="2"/>
        <v>0</v>
      </c>
      <c r="M45" s="158">
        <f t="shared" si="3"/>
        <v>0</v>
      </c>
      <c r="N45" s="158">
        <f t="shared" si="4"/>
        <v>0</v>
      </c>
      <c r="O45" s="158">
        <f t="shared" si="5"/>
        <v>0</v>
      </c>
      <c r="P45" s="161">
        <f t="shared" si="6"/>
        <v>0</v>
      </c>
    </row>
    <row r="46" spans="1:16" ht="22.5" x14ac:dyDescent="0.25">
      <c r="A46" s="133">
        <v>32</v>
      </c>
      <c r="B46" s="157"/>
      <c r="C46" s="135" t="s">
        <v>365</v>
      </c>
      <c r="D46" s="136" t="s">
        <v>68</v>
      </c>
      <c r="E46" s="132">
        <v>6</v>
      </c>
      <c r="F46" s="153"/>
      <c r="G46" s="154"/>
      <c r="H46" s="158">
        <f t="shared" si="0"/>
        <v>0</v>
      </c>
      <c r="I46" s="154"/>
      <c r="J46" s="154"/>
      <c r="K46" s="159">
        <f t="shared" si="1"/>
        <v>0</v>
      </c>
      <c r="L46" s="160">
        <f t="shared" si="2"/>
        <v>0</v>
      </c>
      <c r="M46" s="158">
        <f t="shared" si="3"/>
        <v>0</v>
      </c>
      <c r="N46" s="158">
        <f t="shared" si="4"/>
        <v>0</v>
      </c>
      <c r="O46" s="158">
        <f t="shared" si="5"/>
        <v>0</v>
      </c>
      <c r="P46" s="161">
        <f t="shared" si="6"/>
        <v>0</v>
      </c>
    </row>
    <row r="47" spans="1:16" ht="33.75" x14ac:dyDescent="0.25">
      <c r="A47" s="133">
        <v>33</v>
      </c>
      <c r="B47" s="157"/>
      <c r="C47" s="135" t="s">
        <v>567</v>
      </c>
      <c r="D47" s="136" t="s">
        <v>68</v>
      </c>
      <c r="E47" s="132">
        <v>2</v>
      </c>
      <c r="F47" s="153"/>
      <c r="G47" s="154"/>
      <c r="H47" s="158">
        <f t="shared" si="0"/>
        <v>0</v>
      </c>
      <c r="I47" s="154"/>
      <c r="J47" s="154"/>
      <c r="K47" s="159">
        <f t="shared" si="1"/>
        <v>0</v>
      </c>
      <c r="L47" s="160">
        <f t="shared" si="2"/>
        <v>0</v>
      </c>
      <c r="M47" s="158">
        <f t="shared" si="3"/>
        <v>0</v>
      </c>
      <c r="N47" s="158">
        <f t="shared" si="4"/>
        <v>0</v>
      </c>
      <c r="O47" s="158">
        <f t="shared" si="5"/>
        <v>0</v>
      </c>
      <c r="P47" s="161">
        <f t="shared" si="6"/>
        <v>0</v>
      </c>
    </row>
    <row r="48" spans="1:16" ht="33.75" x14ac:dyDescent="0.25">
      <c r="A48" s="133">
        <v>34</v>
      </c>
      <c r="B48" s="157"/>
      <c r="C48" s="135" t="s">
        <v>568</v>
      </c>
      <c r="D48" s="136" t="s">
        <v>68</v>
      </c>
      <c r="E48" s="132">
        <v>20</v>
      </c>
      <c r="F48" s="153"/>
      <c r="G48" s="154"/>
      <c r="H48" s="158">
        <f t="shared" si="0"/>
        <v>0</v>
      </c>
      <c r="I48" s="154"/>
      <c r="J48" s="154"/>
      <c r="K48" s="159">
        <f t="shared" si="1"/>
        <v>0</v>
      </c>
      <c r="L48" s="160">
        <f t="shared" si="2"/>
        <v>0</v>
      </c>
      <c r="M48" s="158">
        <f t="shared" si="3"/>
        <v>0</v>
      </c>
      <c r="N48" s="158">
        <f t="shared" si="4"/>
        <v>0</v>
      </c>
      <c r="O48" s="158">
        <f t="shared" si="5"/>
        <v>0</v>
      </c>
      <c r="P48" s="161">
        <f t="shared" si="6"/>
        <v>0</v>
      </c>
    </row>
    <row r="49" spans="1:16" ht="33.75" x14ac:dyDescent="0.25">
      <c r="A49" s="133">
        <v>35</v>
      </c>
      <c r="B49" s="157"/>
      <c r="C49" s="135" t="s">
        <v>569</v>
      </c>
      <c r="D49" s="136" t="s">
        <v>68</v>
      </c>
      <c r="E49" s="132">
        <v>12</v>
      </c>
      <c r="F49" s="153"/>
      <c r="G49" s="154"/>
      <c r="H49" s="158">
        <f t="shared" si="0"/>
        <v>0</v>
      </c>
      <c r="I49" s="154"/>
      <c r="J49" s="154"/>
      <c r="K49" s="159">
        <f t="shared" si="1"/>
        <v>0</v>
      </c>
      <c r="L49" s="160">
        <f t="shared" si="2"/>
        <v>0</v>
      </c>
      <c r="M49" s="158">
        <f t="shared" si="3"/>
        <v>0</v>
      </c>
      <c r="N49" s="158">
        <f t="shared" si="4"/>
        <v>0</v>
      </c>
      <c r="O49" s="158">
        <f t="shared" si="5"/>
        <v>0</v>
      </c>
      <c r="P49" s="161">
        <f t="shared" si="6"/>
        <v>0</v>
      </c>
    </row>
    <row r="50" spans="1:16" ht="33.75" x14ac:dyDescent="0.25">
      <c r="A50" s="133">
        <v>36</v>
      </c>
      <c r="B50" s="157"/>
      <c r="C50" s="135" t="s">
        <v>570</v>
      </c>
      <c r="D50" s="136" t="s">
        <v>68</v>
      </c>
      <c r="E50" s="132">
        <v>6</v>
      </c>
      <c r="F50" s="153"/>
      <c r="G50" s="154"/>
      <c r="H50" s="158">
        <f t="shared" si="0"/>
        <v>0</v>
      </c>
      <c r="I50" s="154"/>
      <c r="J50" s="154"/>
      <c r="K50" s="159">
        <f t="shared" si="1"/>
        <v>0</v>
      </c>
      <c r="L50" s="160">
        <f t="shared" si="2"/>
        <v>0</v>
      </c>
      <c r="M50" s="158">
        <f t="shared" si="3"/>
        <v>0</v>
      </c>
      <c r="N50" s="158">
        <f t="shared" si="4"/>
        <v>0</v>
      </c>
      <c r="O50" s="158">
        <f t="shared" si="5"/>
        <v>0</v>
      </c>
      <c r="P50" s="161">
        <f t="shared" si="6"/>
        <v>0</v>
      </c>
    </row>
    <row r="51" spans="1:16" ht="22.5" x14ac:dyDescent="0.25">
      <c r="A51" s="133">
        <v>37</v>
      </c>
      <c r="B51" s="157"/>
      <c r="C51" s="135" t="s">
        <v>366</v>
      </c>
      <c r="D51" s="136" t="s">
        <v>149</v>
      </c>
      <c r="E51" s="132">
        <v>16</v>
      </c>
      <c r="F51" s="153"/>
      <c r="G51" s="154"/>
      <c r="H51" s="158">
        <f t="shared" si="0"/>
        <v>0</v>
      </c>
      <c r="I51" s="154"/>
      <c r="J51" s="154"/>
      <c r="K51" s="159">
        <f t="shared" si="1"/>
        <v>0</v>
      </c>
      <c r="L51" s="160">
        <f t="shared" si="2"/>
        <v>0</v>
      </c>
      <c r="M51" s="158">
        <f t="shared" si="3"/>
        <v>0</v>
      </c>
      <c r="N51" s="158">
        <f t="shared" si="4"/>
        <v>0</v>
      </c>
      <c r="O51" s="158">
        <f t="shared" si="5"/>
        <v>0</v>
      </c>
      <c r="P51" s="161">
        <f t="shared" si="6"/>
        <v>0</v>
      </c>
    </row>
    <row r="52" spans="1:16" ht="22.5" x14ac:dyDescent="0.25">
      <c r="A52" s="133">
        <v>38</v>
      </c>
      <c r="B52" s="157"/>
      <c r="C52" s="135" t="s">
        <v>367</v>
      </c>
      <c r="D52" s="136" t="s">
        <v>336</v>
      </c>
      <c r="E52" s="132">
        <v>1</v>
      </c>
      <c r="F52" s="153"/>
      <c r="G52" s="154"/>
      <c r="H52" s="158">
        <f t="shared" si="0"/>
        <v>0</v>
      </c>
      <c r="I52" s="154"/>
      <c r="J52" s="154"/>
      <c r="K52" s="159">
        <f t="shared" si="1"/>
        <v>0</v>
      </c>
      <c r="L52" s="160">
        <f t="shared" si="2"/>
        <v>0</v>
      </c>
      <c r="M52" s="158">
        <f t="shared" si="3"/>
        <v>0</v>
      </c>
      <c r="N52" s="158">
        <f t="shared" si="4"/>
        <v>0</v>
      </c>
      <c r="O52" s="158">
        <f t="shared" si="5"/>
        <v>0</v>
      </c>
      <c r="P52" s="161">
        <f t="shared" si="6"/>
        <v>0</v>
      </c>
    </row>
    <row r="53" spans="1:16" x14ac:dyDescent="0.25">
      <c r="A53" s="133">
        <v>39</v>
      </c>
      <c r="B53" s="157"/>
      <c r="C53" s="135" t="s">
        <v>368</v>
      </c>
      <c r="D53" s="136" t="s">
        <v>336</v>
      </c>
      <c r="E53" s="132">
        <v>1</v>
      </c>
      <c r="F53" s="153"/>
      <c r="G53" s="154"/>
      <c r="H53" s="158">
        <f t="shared" si="0"/>
        <v>0</v>
      </c>
      <c r="I53" s="154"/>
      <c r="J53" s="154"/>
      <c r="K53" s="159">
        <f t="shared" si="1"/>
        <v>0</v>
      </c>
      <c r="L53" s="160">
        <f t="shared" si="2"/>
        <v>0</v>
      </c>
      <c r="M53" s="158">
        <f t="shared" si="3"/>
        <v>0</v>
      </c>
      <c r="N53" s="158">
        <f t="shared" si="4"/>
        <v>0</v>
      </c>
      <c r="O53" s="158">
        <f t="shared" si="5"/>
        <v>0</v>
      </c>
      <c r="P53" s="161">
        <f t="shared" si="6"/>
        <v>0</v>
      </c>
    </row>
    <row r="54" spans="1:16" ht="22.5" x14ac:dyDescent="0.25">
      <c r="A54" s="133">
        <v>40</v>
      </c>
      <c r="B54" s="157"/>
      <c r="C54" s="135" t="s">
        <v>369</v>
      </c>
      <c r="D54" s="136" t="s">
        <v>336</v>
      </c>
      <c r="E54" s="132">
        <v>1</v>
      </c>
      <c r="F54" s="153"/>
      <c r="G54" s="154"/>
      <c r="H54" s="158">
        <f t="shared" si="0"/>
        <v>0</v>
      </c>
      <c r="I54" s="154"/>
      <c r="J54" s="154"/>
      <c r="K54" s="159">
        <f t="shared" si="1"/>
        <v>0</v>
      </c>
      <c r="L54" s="160">
        <f t="shared" si="2"/>
        <v>0</v>
      </c>
      <c r="M54" s="158">
        <f t="shared" si="3"/>
        <v>0</v>
      </c>
      <c r="N54" s="158">
        <f t="shared" si="4"/>
        <v>0</v>
      </c>
      <c r="O54" s="158">
        <f t="shared" si="5"/>
        <v>0</v>
      </c>
      <c r="P54" s="161">
        <f t="shared" si="6"/>
        <v>0</v>
      </c>
    </row>
    <row r="55" spans="1:16" x14ac:dyDescent="0.25">
      <c r="A55" s="133"/>
      <c r="B55" s="157"/>
      <c r="C55" s="175" t="s">
        <v>370</v>
      </c>
      <c r="D55" s="136"/>
      <c r="E55" s="132"/>
      <c r="F55" s="153"/>
      <c r="G55" s="154"/>
      <c r="H55" s="158">
        <f t="shared" si="0"/>
        <v>0</v>
      </c>
      <c r="I55" s="154"/>
      <c r="J55" s="154"/>
      <c r="K55" s="159">
        <f t="shared" si="1"/>
        <v>0</v>
      </c>
      <c r="L55" s="160">
        <f t="shared" si="2"/>
        <v>0</v>
      </c>
      <c r="M55" s="158">
        <f t="shared" si="3"/>
        <v>0</v>
      </c>
      <c r="N55" s="158">
        <f t="shared" si="4"/>
        <v>0</v>
      </c>
      <c r="O55" s="158">
        <f t="shared" si="5"/>
        <v>0</v>
      </c>
      <c r="P55" s="161">
        <f t="shared" si="6"/>
        <v>0</v>
      </c>
    </row>
    <row r="56" spans="1:16" ht="22.5" x14ac:dyDescent="0.25">
      <c r="A56" s="133">
        <v>1</v>
      </c>
      <c r="B56" s="157"/>
      <c r="C56" s="135" t="s">
        <v>371</v>
      </c>
      <c r="D56" s="136" t="s">
        <v>336</v>
      </c>
      <c r="E56" s="132">
        <v>42</v>
      </c>
      <c r="F56" s="153"/>
      <c r="G56" s="154"/>
      <c r="H56" s="158">
        <f t="shared" si="0"/>
        <v>0</v>
      </c>
      <c r="I56" s="154"/>
      <c r="J56" s="154"/>
      <c r="K56" s="159">
        <f t="shared" si="1"/>
        <v>0</v>
      </c>
      <c r="L56" s="160">
        <f t="shared" si="2"/>
        <v>0</v>
      </c>
      <c r="M56" s="158">
        <f t="shared" si="3"/>
        <v>0</v>
      </c>
      <c r="N56" s="158">
        <f t="shared" si="4"/>
        <v>0</v>
      </c>
      <c r="O56" s="158">
        <f t="shared" si="5"/>
        <v>0</v>
      </c>
      <c r="P56" s="161">
        <f t="shared" si="6"/>
        <v>0</v>
      </c>
    </row>
    <row r="57" spans="1:16" ht="22.5" x14ac:dyDescent="0.25">
      <c r="A57" s="133">
        <v>2</v>
      </c>
      <c r="B57" s="157"/>
      <c r="C57" s="135" t="s">
        <v>674</v>
      </c>
      <c r="D57" s="136" t="s">
        <v>336</v>
      </c>
      <c r="E57" s="132">
        <v>72</v>
      </c>
      <c r="F57" s="153"/>
      <c r="G57" s="154"/>
      <c r="H57" s="158">
        <f t="shared" si="0"/>
        <v>0</v>
      </c>
      <c r="I57" s="154"/>
      <c r="J57" s="154"/>
      <c r="K57" s="159">
        <f t="shared" si="1"/>
        <v>0</v>
      </c>
      <c r="L57" s="160">
        <f t="shared" si="2"/>
        <v>0</v>
      </c>
      <c r="M57" s="158">
        <f t="shared" si="3"/>
        <v>0</v>
      </c>
      <c r="N57" s="158">
        <f t="shared" si="4"/>
        <v>0</v>
      </c>
      <c r="O57" s="158">
        <f t="shared" si="5"/>
        <v>0</v>
      </c>
      <c r="P57" s="161">
        <f t="shared" si="6"/>
        <v>0</v>
      </c>
    </row>
    <row r="58" spans="1:16" ht="22.5" x14ac:dyDescent="0.25">
      <c r="A58" s="133"/>
      <c r="B58" s="157"/>
      <c r="C58" s="135" t="s">
        <v>372</v>
      </c>
      <c r="D58" s="136"/>
      <c r="E58" s="132"/>
      <c r="F58" s="153"/>
      <c r="G58" s="154"/>
      <c r="H58" s="158">
        <f t="shared" si="0"/>
        <v>0</v>
      </c>
      <c r="I58" s="154"/>
      <c r="J58" s="154"/>
      <c r="K58" s="159">
        <f t="shared" si="1"/>
        <v>0</v>
      </c>
      <c r="L58" s="160">
        <f t="shared" si="2"/>
        <v>0</v>
      </c>
      <c r="M58" s="158">
        <f t="shared" si="3"/>
        <v>0</v>
      </c>
      <c r="N58" s="158">
        <f t="shared" si="4"/>
        <v>0</v>
      </c>
      <c r="O58" s="158">
        <f t="shared" si="5"/>
        <v>0</v>
      </c>
      <c r="P58" s="161">
        <f t="shared" si="6"/>
        <v>0</v>
      </c>
    </row>
    <row r="59" spans="1:16" ht="112.5" x14ac:dyDescent="0.25">
      <c r="A59" s="133">
        <v>1</v>
      </c>
      <c r="B59" s="157"/>
      <c r="C59" s="135" t="s">
        <v>373</v>
      </c>
      <c r="D59" s="136" t="s">
        <v>336</v>
      </c>
      <c r="E59" s="132">
        <v>42</v>
      </c>
      <c r="F59" s="153"/>
      <c r="G59" s="154"/>
      <c r="H59" s="158">
        <f t="shared" si="0"/>
        <v>0</v>
      </c>
      <c r="I59" s="154"/>
      <c r="J59" s="154"/>
      <c r="K59" s="159">
        <f t="shared" si="1"/>
        <v>0</v>
      </c>
      <c r="L59" s="160">
        <f t="shared" si="2"/>
        <v>0</v>
      </c>
      <c r="M59" s="158">
        <f t="shared" si="3"/>
        <v>0</v>
      </c>
      <c r="N59" s="158">
        <f t="shared" si="4"/>
        <v>0</v>
      </c>
      <c r="O59" s="158">
        <f t="shared" si="5"/>
        <v>0</v>
      </c>
      <c r="P59" s="161">
        <f t="shared" si="6"/>
        <v>0</v>
      </c>
    </row>
    <row r="60" spans="1:16" ht="22.5" x14ac:dyDescent="0.25">
      <c r="A60" s="133">
        <v>2</v>
      </c>
      <c r="B60" s="157"/>
      <c r="C60" s="135" t="s">
        <v>675</v>
      </c>
      <c r="D60" s="136" t="s">
        <v>68</v>
      </c>
      <c r="E60" s="132">
        <v>42</v>
      </c>
      <c r="F60" s="153"/>
      <c r="G60" s="154"/>
      <c r="H60" s="158">
        <f t="shared" si="0"/>
        <v>0</v>
      </c>
      <c r="I60" s="154"/>
      <c r="J60" s="154"/>
      <c r="K60" s="159">
        <f t="shared" si="1"/>
        <v>0</v>
      </c>
      <c r="L60" s="160">
        <f t="shared" si="2"/>
        <v>0</v>
      </c>
      <c r="M60" s="158">
        <f t="shared" si="3"/>
        <v>0</v>
      </c>
      <c r="N60" s="158">
        <f t="shared" si="4"/>
        <v>0</v>
      </c>
      <c r="O60" s="158">
        <f t="shared" si="5"/>
        <v>0</v>
      </c>
      <c r="P60" s="161">
        <f t="shared" si="6"/>
        <v>0</v>
      </c>
    </row>
    <row r="61" spans="1:16" x14ac:dyDescent="0.25">
      <c r="A61" s="133">
        <v>3</v>
      </c>
      <c r="B61" s="157"/>
      <c r="C61" s="135" t="s">
        <v>374</v>
      </c>
      <c r="D61" s="136" t="s">
        <v>68</v>
      </c>
      <c r="E61" s="132">
        <v>84</v>
      </c>
      <c r="F61" s="153"/>
      <c r="G61" s="154"/>
      <c r="H61" s="158">
        <f t="shared" si="0"/>
        <v>0</v>
      </c>
      <c r="I61" s="154"/>
      <c r="J61" s="154"/>
      <c r="K61" s="159">
        <f t="shared" si="1"/>
        <v>0</v>
      </c>
      <c r="L61" s="160">
        <f t="shared" si="2"/>
        <v>0</v>
      </c>
      <c r="M61" s="158">
        <f t="shared" si="3"/>
        <v>0</v>
      </c>
      <c r="N61" s="158">
        <f t="shared" si="4"/>
        <v>0</v>
      </c>
      <c r="O61" s="158">
        <f t="shared" si="5"/>
        <v>0</v>
      </c>
      <c r="P61" s="161">
        <f t="shared" si="6"/>
        <v>0</v>
      </c>
    </row>
    <row r="62" spans="1:16" x14ac:dyDescent="0.25">
      <c r="A62" s="133">
        <v>4</v>
      </c>
      <c r="B62" s="157"/>
      <c r="C62" s="135" t="s">
        <v>375</v>
      </c>
      <c r="D62" s="136" t="s">
        <v>68</v>
      </c>
      <c r="E62" s="132">
        <v>42</v>
      </c>
      <c r="F62" s="153"/>
      <c r="G62" s="154"/>
      <c r="H62" s="158">
        <f t="shared" si="0"/>
        <v>0</v>
      </c>
      <c r="I62" s="154"/>
      <c r="J62" s="154"/>
      <c r="K62" s="159">
        <f t="shared" si="1"/>
        <v>0</v>
      </c>
      <c r="L62" s="160">
        <f t="shared" si="2"/>
        <v>0</v>
      </c>
      <c r="M62" s="158">
        <f t="shared" si="3"/>
        <v>0</v>
      </c>
      <c r="N62" s="158">
        <f t="shared" si="4"/>
        <v>0</v>
      </c>
      <c r="O62" s="158">
        <f t="shared" si="5"/>
        <v>0</v>
      </c>
      <c r="P62" s="161">
        <f t="shared" si="6"/>
        <v>0</v>
      </c>
    </row>
    <row r="63" spans="1:16" ht="22.5" x14ac:dyDescent="0.25">
      <c r="A63" s="133">
        <v>5</v>
      </c>
      <c r="B63" s="157"/>
      <c r="C63" s="135" t="s">
        <v>366</v>
      </c>
      <c r="D63" s="136" t="s">
        <v>149</v>
      </c>
      <c r="E63" s="132">
        <v>4.2</v>
      </c>
      <c r="F63" s="153"/>
      <c r="G63" s="154"/>
      <c r="H63" s="158">
        <f t="shared" si="0"/>
        <v>0</v>
      </c>
      <c r="I63" s="154"/>
      <c r="J63" s="154"/>
      <c r="K63" s="159">
        <f t="shared" si="1"/>
        <v>0</v>
      </c>
      <c r="L63" s="160">
        <f t="shared" si="2"/>
        <v>0</v>
      </c>
      <c r="M63" s="158">
        <f t="shared" si="3"/>
        <v>0</v>
      </c>
      <c r="N63" s="158">
        <f t="shared" si="4"/>
        <v>0</v>
      </c>
      <c r="O63" s="158">
        <f t="shared" si="5"/>
        <v>0</v>
      </c>
      <c r="P63" s="161">
        <f t="shared" si="6"/>
        <v>0</v>
      </c>
    </row>
    <row r="64" spans="1:16" ht="22.5" x14ac:dyDescent="0.25">
      <c r="A64" s="133">
        <v>6</v>
      </c>
      <c r="B64" s="157"/>
      <c r="C64" s="135" t="s">
        <v>367</v>
      </c>
      <c r="D64" s="136" t="s">
        <v>336</v>
      </c>
      <c r="E64" s="132">
        <v>4.2</v>
      </c>
      <c r="F64" s="153"/>
      <c r="G64" s="154"/>
      <c r="H64" s="158">
        <f t="shared" si="0"/>
        <v>0</v>
      </c>
      <c r="I64" s="154"/>
      <c r="J64" s="154"/>
      <c r="K64" s="159">
        <f t="shared" si="1"/>
        <v>0</v>
      </c>
      <c r="L64" s="160">
        <f t="shared" si="2"/>
        <v>0</v>
      </c>
      <c r="M64" s="158">
        <f t="shared" si="3"/>
        <v>0</v>
      </c>
      <c r="N64" s="158">
        <f t="shared" si="4"/>
        <v>0</v>
      </c>
      <c r="O64" s="158">
        <f t="shared" si="5"/>
        <v>0</v>
      </c>
      <c r="P64" s="161">
        <f t="shared" si="6"/>
        <v>0</v>
      </c>
    </row>
    <row r="65" spans="1:16" x14ac:dyDescent="0.25">
      <c r="A65" s="133">
        <v>7</v>
      </c>
      <c r="B65" s="157"/>
      <c r="C65" s="135" t="s">
        <v>376</v>
      </c>
      <c r="D65" s="136" t="s">
        <v>336</v>
      </c>
      <c r="E65" s="132">
        <v>42</v>
      </c>
      <c r="F65" s="153"/>
      <c r="G65" s="154"/>
      <c r="H65" s="158">
        <f t="shared" si="0"/>
        <v>0</v>
      </c>
      <c r="I65" s="154"/>
      <c r="J65" s="154"/>
      <c r="K65" s="159">
        <f t="shared" si="1"/>
        <v>0</v>
      </c>
      <c r="L65" s="160">
        <f t="shared" si="2"/>
        <v>0</v>
      </c>
      <c r="M65" s="158">
        <f t="shared" si="3"/>
        <v>0</v>
      </c>
      <c r="N65" s="158">
        <f t="shared" si="4"/>
        <v>0</v>
      </c>
      <c r="O65" s="158">
        <f t="shared" si="5"/>
        <v>0</v>
      </c>
      <c r="P65" s="161">
        <f t="shared" si="6"/>
        <v>0</v>
      </c>
    </row>
    <row r="66" spans="1:16" ht="22.5" x14ac:dyDescent="0.25">
      <c r="A66" s="133">
        <v>8</v>
      </c>
      <c r="B66" s="157"/>
      <c r="C66" s="135" t="s">
        <v>377</v>
      </c>
      <c r="D66" s="136" t="s">
        <v>336</v>
      </c>
      <c r="E66" s="132">
        <v>42</v>
      </c>
      <c r="F66" s="153"/>
      <c r="G66" s="154"/>
      <c r="H66" s="158">
        <f t="shared" si="0"/>
        <v>0</v>
      </c>
      <c r="I66" s="154"/>
      <c r="J66" s="154"/>
      <c r="K66" s="159">
        <f t="shared" si="1"/>
        <v>0</v>
      </c>
      <c r="L66" s="160">
        <f t="shared" si="2"/>
        <v>0</v>
      </c>
      <c r="M66" s="158">
        <f t="shared" si="3"/>
        <v>0</v>
      </c>
      <c r="N66" s="158">
        <f t="shared" si="4"/>
        <v>0</v>
      </c>
      <c r="O66" s="158">
        <f t="shared" si="5"/>
        <v>0</v>
      </c>
      <c r="P66" s="161">
        <f t="shared" si="6"/>
        <v>0</v>
      </c>
    </row>
    <row r="67" spans="1:16" ht="22.5" x14ac:dyDescent="0.25">
      <c r="A67" s="133">
        <v>9</v>
      </c>
      <c r="B67" s="157"/>
      <c r="C67" s="135" t="s">
        <v>378</v>
      </c>
      <c r="D67" s="136" t="s">
        <v>336</v>
      </c>
      <c r="E67" s="132">
        <v>42</v>
      </c>
      <c r="F67" s="153"/>
      <c r="G67" s="154"/>
      <c r="H67" s="158">
        <f t="shared" si="0"/>
        <v>0</v>
      </c>
      <c r="I67" s="154"/>
      <c r="J67" s="154"/>
      <c r="K67" s="159">
        <f t="shared" si="1"/>
        <v>0</v>
      </c>
      <c r="L67" s="160">
        <f t="shared" si="2"/>
        <v>0</v>
      </c>
      <c r="M67" s="158">
        <f t="shared" si="3"/>
        <v>0</v>
      </c>
      <c r="N67" s="158">
        <f t="shared" si="4"/>
        <v>0</v>
      </c>
      <c r="O67" s="158">
        <f t="shared" si="5"/>
        <v>0</v>
      </c>
      <c r="P67" s="161">
        <f t="shared" si="6"/>
        <v>0</v>
      </c>
    </row>
    <row r="68" spans="1:16" x14ac:dyDescent="0.25">
      <c r="A68" s="133"/>
      <c r="B68" s="157"/>
      <c r="C68" s="135" t="s">
        <v>379</v>
      </c>
      <c r="D68" s="136"/>
      <c r="E68" s="132"/>
      <c r="F68" s="153"/>
      <c r="G68" s="154"/>
      <c r="H68" s="158">
        <f t="shared" si="0"/>
        <v>0</v>
      </c>
      <c r="I68" s="154"/>
      <c r="J68" s="154"/>
      <c r="K68" s="159">
        <f t="shared" si="1"/>
        <v>0</v>
      </c>
      <c r="L68" s="160">
        <f t="shared" si="2"/>
        <v>0</v>
      </c>
      <c r="M68" s="158">
        <f t="shared" si="3"/>
        <v>0</v>
      </c>
      <c r="N68" s="158">
        <f t="shared" si="4"/>
        <v>0</v>
      </c>
      <c r="O68" s="158">
        <f t="shared" si="5"/>
        <v>0</v>
      </c>
      <c r="P68" s="161">
        <f t="shared" si="6"/>
        <v>0</v>
      </c>
    </row>
    <row r="69" spans="1:16" x14ac:dyDescent="0.25">
      <c r="A69" s="133"/>
      <c r="B69" s="157"/>
      <c r="C69" s="135" t="s">
        <v>380</v>
      </c>
      <c r="D69" s="136"/>
      <c r="E69" s="132"/>
      <c r="F69" s="153"/>
      <c r="G69" s="154"/>
      <c r="H69" s="158">
        <f t="shared" si="0"/>
        <v>0</v>
      </c>
      <c r="I69" s="154"/>
      <c r="J69" s="154"/>
      <c r="K69" s="159">
        <f t="shared" si="1"/>
        <v>0</v>
      </c>
      <c r="L69" s="160">
        <f t="shared" si="2"/>
        <v>0</v>
      </c>
      <c r="M69" s="158">
        <f t="shared" si="3"/>
        <v>0</v>
      </c>
      <c r="N69" s="158">
        <f t="shared" si="4"/>
        <v>0</v>
      </c>
      <c r="O69" s="158">
        <f t="shared" si="5"/>
        <v>0</v>
      </c>
      <c r="P69" s="161">
        <f t="shared" si="6"/>
        <v>0</v>
      </c>
    </row>
    <row r="70" spans="1:16" x14ac:dyDescent="0.25">
      <c r="A70" s="133">
        <v>1</v>
      </c>
      <c r="B70" s="157"/>
      <c r="C70" s="135" t="s">
        <v>381</v>
      </c>
      <c r="D70" s="136" t="s">
        <v>336</v>
      </c>
      <c r="E70" s="132">
        <v>1</v>
      </c>
      <c r="F70" s="153"/>
      <c r="G70" s="154"/>
      <c r="H70" s="158">
        <f t="shared" si="0"/>
        <v>0</v>
      </c>
      <c r="I70" s="154"/>
      <c r="J70" s="154"/>
      <c r="K70" s="159">
        <f t="shared" si="1"/>
        <v>0</v>
      </c>
      <c r="L70" s="160">
        <f t="shared" si="2"/>
        <v>0</v>
      </c>
      <c r="M70" s="158">
        <f t="shared" si="3"/>
        <v>0</v>
      </c>
      <c r="N70" s="158">
        <f t="shared" si="4"/>
        <v>0</v>
      </c>
      <c r="O70" s="158">
        <f t="shared" si="5"/>
        <v>0</v>
      </c>
      <c r="P70" s="161">
        <f t="shared" si="6"/>
        <v>0</v>
      </c>
    </row>
    <row r="71" spans="1:16" ht="33.75" x14ac:dyDescent="0.25">
      <c r="A71" s="133">
        <v>2</v>
      </c>
      <c r="B71" s="157"/>
      <c r="C71" s="135" t="s">
        <v>382</v>
      </c>
      <c r="D71" s="136" t="s">
        <v>336</v>
      </c>
      <c r="E71" s="132">
        <v>1</v>
      </c>
      <c r="F71" s="153"/>
      <c r="G71" s="154"/>
      <c r="H71" s="158">
        <f t="shared" si="0"/>
        <v>0</v>
      </c>
      <c r="I71" s="154"/>
      <c r="J71" s="154"/>
      <c r="K71" s="159">
        <f t="shared" si="1"/>
        <v>0</v>
      </c>
      <c r="L71" s="160">
        <f t="shared" si="2"/>
        <v>0</v>
      </c>
      <c r="M71" s="158">
        <f t="shared" si="3"/>
        <v>0</v>
      </c>
      <c r="N71" s="158">
        <f t="shared" si="4"/>
        <v>0</v>
      </c>
      <c r="O71" s="158">
        <f t="shared" si="5"/>
        <v>0</v>
      </c>
      <c r="P71" s="161">
        <f t="shared" si="6"/>
        <v>0</v>
      </c>
    </row>
    <row r="72" spans="1:16" ht="33.75" x14ac:dyDescent="0.25">
      <c r="A72" s="133">
        <v>3</v>
      </c>
      <c r="B72" s="157"/>
      <c r="C72" s="135" t="s">
        <v>383</v>
      </c>
      <c r="D72" s="136" t="s">
        <v>336</v>
      </c>
      <c r="E72" s="132">
        <v>2</v>
      </c>
      <c r="F72" s="153"/>
      <c r="G72" s="154"/>
      <c r="H72" s="158">
        <f t="shared" si="0"/>
        <v>0</v>
      </c>
      <c r="I72" s="154"/>
      <c r="J72" s="154"/>
      <c r="K72" s="159">
        <f t="shared" si="1"/>
        <v>0</v>
      </c>
      <c r="L72" s="160">
        <f t="shared" si="2"/>
        <v>0</v>
      </c>
      <c r="M72" s="158">
        <f t="shared" si="3"/>
        <v>0</v>
      </c>
      <c r="N72" s="158">
        <f t="shared" si="4"/>
        <v>0</v>
      </c>
      <c r="O72" s="158">
        <f t="shared" si="5"/>
        <v>0</v>
      </c>
      <c r="P72" s="161">
        <f t="shared" si="6"/>
        <v>0</v>
      </c>
    </row>
    <row r="73" spans="1:16" ht="33.75" x14ac:dyDescent="0.25">
      <c r="A73" s="133">
        <v>4</v>
      </c>
      <c r="B73" s="157"/>
      <c r="C73" s="135" t="s">
        <v>384</v>
      </c>
      <c r="D73" s="136" t="s">
        <v>336</v>
      </c>
      <c r="E73" s="132">
        <v>1</v>
      </c>
      <c r="F73" s="153"/>
      <c r="G73" s="154"/>
      <c r="H73" s="158">
        <f t="shared" si="0"/>
        <v>0</v>
      </c>
      <c r="I73" s="154"/>
      <c r="J73" s="154"/>
      <c r="K73" s="159">
        <f t="shared" si="1"/>
        <v>0</v>
      </c>
      <c r="L73" s="160">
        <f t="shared" si="2"/>
        <v>0</v>
      </c>
      <c r="M73" s="158">
        <f t="shared" si="3"/>
        <v>0</v>
      </c>
      <c r="N73" s="158">
        <f t="shared" si="4"/>
        <v>0</v>
      </c>
      <c r="O73" s="158">
        <f t="shared" si="5"/>
        <v>0</v>
      </c>
      <c r="P73" s="161">
        <f t="shared" si="6"/>
        <v>0</v>
      </c>
    </row>
    <row r="74" spans="1:16" ht="22.5" x14ac:dyDescent="0.25">
      <c r="A74" s="133">
        <v>5</v>
      </c>
      <c r="B74" s="157"/>
      <c r="C74" s="135" t="s">
        <v>676</v>
      </c>
      <c r="D74" s="136" t="s">
        <v>336</v>
      </c>
      <c r="E74" s="132">
        <v>5</v>
      </c>
      <c r="F74" s="153"/>
      <c r="G74" s="154"/>
      <c r="H74" s="158">
        <f t="shared" si="0"/>
        <v>0</v>
      </c>
      <c r="I74" s="154"/>
      <c r="J74" s="154"/>
      <c r="K74" s="159">
        <f t="shared" si="1"/>
        <v>0</v>
      </c>
      <c r="L74" s="160">
        <f t="shared" si="2"/>
        <v>0</v>
      </c>
      <c r="M74" s="158">
        <f t="shared" si="3"/>
        <v>0</v>
      </c>
      <c r="N74" s="158">
        <f t="shared" si="4"/>
        <v>0</v>
      </c>
      <c r="O74" s="158">
        <f t="shared" si="5"/>
        <v>0</v>
      </c>
      <c r="P74" s="161">
        <f t="shared" si="6"/>
        <v>0</v>
      </c>
    </row>
    <row r="75" spans="1:16" ht="22.5" x14ac:dyDescent="0.25">
      <c r="A75" s="133">
        <v>6</v>
      </c>
      <c r="B75" s="157"/>
      <c r="C75" s="135" t="s">
        <v>677</v>
      </c>
      <c r="D75" s="136" t="s">
        <v>68</v>
      </c>
      <c r="E75" s="132">
        <v>5</v>
      </c>
      <c r="F75" s="153"/>
      <c r="G75" s="154"/>
      <c r="H75" s="158">
        <f t="shared" si="0"/>
        <v>0</v>
      </c>
      <c r="I75" s="154"/>
      <c r="J75" s="154"/>
      <c r="K75" s="159">
        <f t="shared" si="1"/>
        <v>0</v>
      </c>
      <c r="L75" s="160">
        <f t="shared" si="2"/>
        <v>0</v>
      </c>
      <c r="M75" s="158">
        <f t="shared" si="3"/>
        <v>0</v>
      </c>
      <c r="N75" s="158">
        <f t="shared" si="4"/>
        <v>0</v>
      </c>
      <c r="O75" s="158">
        <f t="shared" si="5"/>
        <v>0</v>
      </c>
      <c r="P75" s="161">
        <f t="shared" si="6"/>
        <v>0</v>
      </c>
    </row>
    <row r="76" spans="1:16" ht="22.5" x14ac:dyDescent="0.25">
      <c r="A76" s="133">
        <v>7</v>
      </c>
      <c r="B76" s="157"/>
      <c r="C76" s="135" t="s">
        <v>385</v>
      </c>
      <c r="D76" s="136" t="s">
        <v>72</v>
      </c>
      <c r="E76" s="132">
        <v>66</v>
      </c>
      <c r="F76" s="153"/>
      <c r="G76" s="154"/>
      <c r="H76" s="158">
        <f t="shared" si="0"/>
        <v>0</v>
      </c>
      <c r="I76" s="154"/>
      <c r="J76" s="154"/>
      <c r="K76" s="159">
        <f t="shared" si="1"/>
        <v>0</v>
      </c>
      <c r="L76" s="160">
        <f t="shared" si="2"/>
        <v>0</v>
      </c>
      <c r="M76" s="158">
        <f t="shared" si="3"/>
        <v>0</v>
      </c>
      <c r="N76" s="158">
        <f t="shared" si="4"/>
        <v>0</v>
      </c>
      <c r="O76" s="158">
        <f t="shared" si="5"/>
        <v>0</v>
      </c>
      <c r="P76" s="161">
        <f t="shared" si="6"/>
        <v>0</v>
      </c>
    </row>
    <row r="77" spans="1:16" x14ac:dyDescent="0.25">
      <c r="A77" s="133">
        <v>8</v>
      </c>
      <c r="B77" s="157"/>
      <c r="C77" s="135" t="s">
        <v>386</v>
      </c>
      <c r="D77" s="136" t="s">
        <v>68</v>
      </c>
      <c r="E77" s="132">
        <v>20</v>
      </c>
      <c r="F77" s="153"/>
      <c r="G77" s="154"/>
      <c r="H77" s="158">
        <f t="shared" si="0"/>
        <v>0</v>
      </c>
      <c r="I77" s="154"/>
      <c r="J77" s="154"/>
      <c r="K77" s="159">
        <f t="shared" si="1"/>
        <v>0</v>
      </c>
      <c r="L77" s="160">
        <f t="shared" si="2"/>
        <v>0</v>
      </c>
      <c r="M77" s="158">
        <f t="shared" si="3"/>
        <v>0</v>
      </c>
      <c r="N77" s="158">
        <f t="shared" si="4"/>
        <v>0</v>
      </c>
      <c r="O77" s="158">
        <f t="shared" si="5"/>
        <v>0</v>
      </c>
      <c r="P77" s="161">
        <f t="shared" si="6"/>
        <v>0</v>
      </c>
    </row>
    <row r="78" spans="1:16" x14ac:dyDescent="0.25">
      <c r="A78" s="133">
        <v>9</v>
      </c>
      <c r="B78" s="157"/>
      <c r="C78" s="135" t="s">
        <v>387</v>
      </c>
      <c r="D78" s="136" t="s">
        <v>68</v>
      </c>
      <c r="E78" s="132">
        <v>8</v>
      </c>
      <c r="F78" s="153"/>
      <c r="G78" s="154"/>
      <c r="H78" s="158">
        <f t="shared" si="0"/>
        <v>0</v>
      </c>
      <c r="I78" s="154"/>
      <c r="J78" s="154"/>
      <c r="K78" s="159">
        <f t="shared" si="1"/>
        <v>0</v>
      </c>
      <c r="L78" s="160">
        <f t="shared" si="2"/>
        <v>0</v>
      </c>
      <c r="M78" s="158">
        <f t="shared" si="3"/>
        <v>0</v>
      </c>
      <c r="N78" s="158">
        <f t="shared" si="4"/>
        <v>0</v>
      </c>
      <c r="O78" s="158">
        <f t="shared" si="5"/>
        <v>0</v>
      </c>
      <c r="P78" s="161">
        <f t="shared" si="6"/>
        <v>0</v>
      </c>
    </row>
    <row r="79" spans="1:16" ht="22.5" x14ac:dyDescent="0.25">
      <c r="A79" s="133">
        <v>10</v>
      </c>
      <c r="B79" s="157"/>
      <c r="C79" s="135" t="s">
        <v>388</v>
      </c>
      <c r="D79" s="136" t="s">
        <v>68</v>
      </c>
      <c r="E79" s="132">
        <v>2</v>
      </c>
      <c r="F79" s="153"/>
      <c r="G79" s="154"/>
      <c r="H79" s="158">
        <f t="shared" ref="H79:H142" si="7">ROUND(F79*G79,2)</f>
        <v>0</v>
      </c>
      <c r="I79" s="154"/>
      <c r="J79" s="154"/>
      <c r="K79" s="159">
        <f t="shared" ref="K79:K142" si="8">SUM(H79:J79)</f>
        <v>0</v>
      </c>
      <c r="L79" s="160">
        <f t="shared" ref="L79:L142" si="9">ROUND(E79*F79,2)</f>
        <v>0</v>
      </c>
      <c r="M79" s="158">
        <f t="shared" ref="M79:M142" si="10">ROUND(H79*E79,2)</f>
        <v>0</v>
      </c>
      <c r="N79" s="158">
        <f t="shared" ref="N79:N142" si="11">ROUND(I79*E79,2)</f>
        <v>0</v>
      </c>
      <c r="O79" s="158">
        <f t="shared" ref="O79:O142" si="12">ROUND(J79*E79,2)</f>
        <v>0</v>
      </c>
      <c r="P79" s="161">
        <f t="shared" ref="P79:P142" si="13">SUM(M79:O79)</f>
        <v>0</v>
      </c>
    </row>
    <row r="80" spans="1:16" x14ac:dyDescent="0.25">
      <c r="A80" s="133">
        <v>11</v>
      </c>
      <c r="B80" s="157"/>
      <c r="C80" s="135" t="s">
        <v>389</v>
      </c>
      <c r="D80" s="136" t="s">
        <v>68</v>
      </c>
      <c r="E80" s="132">
        <v>2</v>
      </c>
      <c r="F80" s="153"/>
      <c r="G80" s="154"/>
      <c r="H80" s="158">
        <f t="shared" si="7"/>
        <v>0</v>
      </c>
      <c r="I80" s="154"/>
      <c r="J80" s="154"/>
      <c r="K80" s="159">
        <f t="shared" si="8"/>
        <v>0</v>
      </c>
      <c r="L80" s="160">
        <f t="shared" si="9"/>
        <v>0</v>
      </c>
      <c r="M80" s="158">
        <f t="shared" si="10"/>
        <v>0</v>
      </c>
      <c r="N80" s="158">
        <f t="shared" si="11"/>
        <v>0</v>
      </c>
      <c r="O80" s="158">
        <f t="shared" si="12"/>
        <v>0</v>
      </c>
      <c r="P80" s="161">
        <f t="shared" si="13"/>
        <v>0</v>
      </c>
    </row>
    <row r="81" spans="1:16" ht="33.75" x14ac:dyDescent="0.25">
      <c r="A81" s="133">
        <v>12</v>
      </c>
      <c r="B81" s="157"/>
      <c r="C81" s="135" t="s">
        <v>390</v>
      </c>
      <c r="D81" s="136" t="s">
        <v>68</v>
      </c>
      <c r="E81" s="132">
        <v>12</v>
      </c>
      <c r="F81" s="153"/>
      <c r="G81" s="154"/>
      <c r="H81" s="158">
        <f t="shared" si="7"/>
        <v>0</v>
      </c>
      <c r="I81" s="154"/>
      <c r="J81" s="154"/>
      <c r="K81" s="159">
        <f t="shared" si="8"/>
        <v>0</v>
      </c>
      <c r="L81" s="160">
        <f t="shared" si="9"/>
        <v>0</v>
      </c>
      <c r="M81" s="158">
        <f t="shared" si="10"/>
        <v>0</v>
      </c>
      <c r="N81" s="158">
        <f t="shared" si="11"/>
        <v>0</v>
      </c>
      <c r="O81" s="158">
        <f t="shared" si="12"/>
        <v>0</v>
      </c>
      <c r="P81" s="161">
        <f t="shared" si="13"/>
        <v>0</v>
      </c>
    </row>
    <row r="82" spans="1:16" ht="22.5" x14ac:dyDescent="0.25">
      <c r="A82" s="133">
        <v>13</v>
      </c>
      <c r="B82" s="157"/>
      <c r="C82" s="135" t="s">
        <v>366</v>
      </c>
      <c r="D82" s="136" t="s">
        <v>149</v>
      </c>
      <c r="E82" s="132">
        <v>0.5</v>
      </c>
      <c r="F82" s="153"/>
      <c r="G82" s="154"/>
      <c r="H82" s="158">
        <f t="shared" si="7"/>
        <v>0</v>
      </c>
      <c r="I82" s="154"/>
      <c r="J82" s="154"/>
      <c r="K82" s="159">
        <f t="shared" si="8"/>
        <v>0</v>
      </c>
      <c r="L82" s="160">
        <f t="shared" si="9"/>
        <v>0</v>
      </c>
      <c r="M82" s="158">
        <f t="shared" si="10"/>
        <v>0</v>
      </c>
      <c r="N82" s="158">
        <f t="shared" si="11"/>
        <v>0</v>
      </c>
      <c r="O82" s="158">
        <f t="shared" si="12"/>
        <v>0</v>
      </c>
      <c r="P82" s="161">
        <f t="shared" si="13"/>
        <v>0</v>
      </c>
    </row>
    <row r="83" spans="1:16" ht="22.5" x14ac:dyDescent="0.25">
      <c r="A83" s="133">
        <v>14</v>
      </c>
      <c r="B83" s="157"/>
      <c r="C83" s="135" t="s">
        <v>367</v>
      </c>
      <c r="D83" s="136" t="s">
        <v>336</v>
      </c>
      <c r="E83" s="132">
        <v>1</v>
      </c>
      <c r="F83" s="153"/>
      <c r="G83" s="154"/>
      <c r="H83" s="158">
        <f t="shared" si="7"/>
        <v>0</v>
      </c>
      <c r="I83" s="154"/>
      <c r="J83" s="154"/>
      <c r="K83" s="159">
        <f t="shared" si="8"/>
        <v>0</v>
      </c>
      <c r="L83" s="160">
        <f t="shared" si="9"/>
        <v>0</v>
      </c>
      <c r="M83" s="158">
        <f t="shared" si="10"/>
        <v>0</v>
      </c>
      <c r="N83" s="158">
        <f t="shared" si="11"/>
        <v>0</v>
      </c>
      <c r="O83" s="158">
        <f t="shared" si="12"/>
        <v>0</v>
      </c>
      <c r="P83" s="161">
        <f t="shared" si="13"/>
        <v>0</v>
      </c>
    </row>
    <row r="84" spans="1:16" x14ac:dyDescent="0.25">
      <c r="A84" s="133">
        <v>15</v>
      </c>
      <c r="B84" s="157"/>
      <c r="C84" s="135" t="s">
        <v>391</v>
      </c>
      <c r="D84" s="136" t="s">
        <v>336</v>
      </c>
      <c r="E84" s="132">
        <v>1</v>
      </c>
      <c r="F84" s="153"/>
      <c r="G84" s="154"/>
      <c r="H84" s="158">
        <f t="shared" si="7"/>
        <v>0</v>
      </c>
      <c r="I84" s="154"/>
      <c r="J84" s="154"/>
      <c r="K84" s="159">
        <f t="shared" si="8"/>
        <v>0</v>
      </c>
      <c r="L84" s="160">
        <f t="shared" si="9"/>
        <v>0</v>
      </c>
      <c r="M84" s="158">
        <f t="shared" si="10"/>
        <v>0</v>
      </c>
      <c r="N84" s="158">
        <f t="shared" si="11"/>
        <v>0</v>
      </c>
      <c r="O84" s="158">
        <f t="shared" si="12"/>
        <v>0</v>
      </c>
      <c r="P84" s="161">
        <f t="shared" si="13"/>
        <v>0</v>
      </c>
    </row>
    <row r="85" spans="1:16" ht="22.5" x14ac:dyDescent="0.25">
      <c r="A85" s="133">
        <v>16</v>
      </c>
      <c r="B85" s="157"/>
      <c r="C85" s="135" t="s">
        <v>378</v>
      </c>
      <c r="D85" s="136" t="s">
        <v>336</v>
      </c>
      <c r="E85" s="132">
        <v>1</v>
      </c>
      <c r="F85" s="153"/>
      <c r="G85" s="154"/>
      <c r="H85" s="158">
        <f t="shared" si="7"/>
        <v>0</v>
      </c>
      <c r="I85" s="154"/>
      <c r="J85" s="154"/>
      <c r="K85" s="159">
        <f t="shared" si="8"/>
        <v>0</v>
      </c>
      <c r="L85" s="160">
        <f t="shared" si="9"/>
        <v>0</v>
      </c>
      <c r="M85" s="158">
        <f t="shared" si="10"/>
        <v>0</v>
      </c>
      <c r="N85" s="158">
        <f t="shared" si="11"/>
        <v>0</v>
      </c>
      <c r="O85" s="158">
        <f t="shared" si="12"/>
        <v>0</v>
      </c>
      <c r="P85" s="161">
        <f t="shared" si="13"/>
        <v>0</v>
      </c>
    </row>
    <row r="86" spans="1:16" x14ac:dyDescent="0.25">
      <c r="A86" s="133"/>
      <c r="B86" s="157"/>
      <c r="C86" s="135" t="s">
        <v>392</v>
      </c>
      <c r="D86" s="136"/>
      <c r="E86" s="132"/>
      <c r="F86" s="153"/>
      <c r="G86" s="154"/>
      <c r="H86" s="158">
        <f t="shared" si="7"/>
        <v>0</v>
      </c>
      <c r="I86" s="154"/>
      <c r="J86" s="154"/>
      <c r="K86" s="159">
        <f t="shared" si="8"/>
        <v>0</v>
      </c>
      <c r="L86" s="160">
        <f t="shared" si="9"/>
        <v>0</v>
      </c>
      <c r="M86" s="158">
        <f t="shared" si="10"/>
        <v>0</v>
      </c>
      <c r="N86" s="158">
        <f t="shared" si="11"/>
        <v>0</v>
      </c>
      <c r="O86" s="158">
        <f t="shared" si="12"/>
        <v>0</v>
      </c>
      <c r="P86" s="161">
        <f t="shared" si="13"/>
        <v>0</v>
      </c>
    </row>
    <row r="87" spans="1:16" x14ac:dyDescent="0.25">
      <c r="A87" s="133"/>
      <c r="B87" s="157"/>
      <c r="C87" s="135" t="s">
        <v>380</v>
      </c>
      <c r="D87" s="136"/>
      <c r="E87" s="132"/>
      <c r="F87" s="153"/>
      <c r="G87" s="154"/>
      <c r="H87" s="158">
        <f t="shared" si="7"/>
        <v>0</v>
      </c>
      <c r="I87" s="154"/>
      <c r="J87" s="154"/>
      <c r="K87" s="159">
        <f t="shared" si="8"/>
        <v>0</v>
      </c>
      <c r="L87" s="160">
        <f t="shared" si="9"/>
        <v>0</v>
      </c>
      <c r="M87" s="158">
        <f t="shared" si="10"/>
        <v>0</v>
      </c>
      <c r="N87" s="158">
        <f t="shared" si="11"/>
        <v>0</v>
      </c>
      <c r="O87" s="158">
        <f t="shared" si="12"/>
        <v>0</v>
      </c>
      <c r="P87" s="161">
        <f t="shared" si="13"/>
        <v>0</v>
      </c>
    </row>
    <row r="88" spans="1:16" x14ac:dyDescent="0.25">
      <c r="A88" s="133">
        <v>1</v>
      </c>
      <c r="B88" s="157"/>
      <c r="C88" s="135" t="s">
        <v>381</v>
      </c>
      <c r="D88" s="136" t="s">
        <v>336</v>
      </c>
      <c r="E88" s="132">
        <v>1</v>
      </c>
      <c r="F88" s="153"/>
      <c r="G88" s="154"/>
      <c r="H88" s="158">
        <f t="shared" si="7"/>
        <v>0</v>
      </c>
      <c r="I88" s="154"/>
      <c r="J88" s="154"/>
      <c r="K88" s="159">
        <f t="shared" si="8"/>
        <v>0</v>
      </c>
      <c r="L88" s="160">
        <f t="shared" si="9"/>
        <v>0</v>
      </c>
      <c r="M88" s="158">
        <f t="shared" si="10"/>
        <v>0</v>
      </c>
      <c r="N88" s="158">
        <f t="shared" si="11"/>
        <v>0</v>
      </c>
      <c r="O88" s="158">
        <f t="shared" si="12"/>
        <v>0</v>
      </c>
      <c r="P88" s="161">
        <f t="shared" si="13"/>
        <v>0</v>
      </c>
    </row>
    <row r="89" spans="1:16" ht="33.75" x14ac:dyDescent="0.25">
      <c r="A89" s="133">
        <v>2</v>
      </c>
      <c r="B89" s="157"/>
      <c r="C89" s="135" t="s">
        <v>393</v>
      </c>
      <c r="D89" s="136" t="s">
        <v>336</v>
      </c>
      <c r="E89" s="132">
        <v>1</v>
      </c>
      <c r="F89" s="153"/>
      <c r="G89" s="154"/>
      <c r="H89" s="158">
        <f t="shared" si="7"/>
        <v>0</v>
      </c>
      <c r="I89" s="154"/>
      <c r="J89" s="154"/>
      <c r="K89" s="159">
        <f t="shared" si="8"/>
        <v>0</v>
      </c>
      <c r="L89" s="160">
        <f t="shared" si="9"/>
        <v>0</v>
      </c>
      <c r="M89" s="158">
        <f t="shared" si="10"/>
        <v>0</v>
      </c>
      <c r="N89" s="158">
        <f t="shared" si="11"/>
        <v>0</v>
      </c>
      <c r="O89" s="158">
        <f t="shared" si="12"/>
        <v>0</v>
      </c>
      <c r="P89" s="161">
        <f t="shared" si="13"/>
        <v>0</v>
      </c>
    </row>
    <row r="90" spans="1:16" ht="33.75" x14ac:dyDescent="0.25">
      <c r="A90" s="133">
        <v>3</v>
      </c>
      <c r="B90" s="157"/>
      <c r="C90" s="135" t="s">
        <v>394</v>
      </c>
      <c r="D90" s="136" t="s">
        <v>336</v>
      </c>
      <c r="E90" s="132">
        <v>1</v>
      </c>
      <c r="F90" s="153"/>
      <c r="G90" s="154"/>
      <c r="H90" s="158">
        <f t="shared" si="7"/>
        <v>0</v>
      </c>
      <c r="I90" s="154"/>
      <c r="J90" s="154"/>
      <c r="K90" s="159">
        <f t="shared" si="8"/>
        <v>0</v>
      </c>
      <c r="L90" s="160">
        <f t="shared" si="9"/>
        <v>0</v>
      </c>
      <c r="M90" s="158">
        <f t="shared" si="10"/>
        <v>0</v>
      </c>
      <c r="N90" s="158">
        <f t="shared" si="11"/>
        <v>0</v>
      </c>
      <c r="O90" s="158">
        <f t="shared" si="12"/>
        <v>0</v>
      </c>
      <c r="P90" s="161">
        <f t="shared" si="13"/>
        <v>0</v>
      </c>
    </row>
    <row r="91" spans="1:16" ht="33.75" x14ac:dyDescent="0.25">
      <c r="A91" s="133">
        <v>4</v>
      </c>
      <c r="B91" s="157"/>
      <c r="C91" s="135" t="s">
        <v>382</v>
      </c>
      <c r="D91" s="136" t="s">
        <v>336</v>
      </c>
      <c r="E91" s="132">
        <v>1</v>
      </c>
      <c r="F91" s="153"/>
      <c r="G91" s="154"/>
      <c r="H91" s="158">
        <f t="shared" si="7"/>
        <v>0</v>
      </c>
      <c r="I91" s="154"/>
      <c r="J91" s="154"/>
      <c r="K91" s="159">
        <f t="shared" si="8"/>
        <v>0</v>
      </c>
      <c r="L91" s="160">
        <f t="shared" si="9"/>
        <v>0</v>
      </c>
      <c r="M91" s="158">
        <f t="shared" si="10"/>
        <v>0</v>
      </c>
      <c r="N91" s="158">
        <f t="shared" si="11"/>
        <v>0</v>
      </c>
      <c r="O91" s="158">
        <f t="shared" si="12"/>
        <v>0</v>
      </c>
      <c r="P91" s="161">
        <f t="shared" si="13"/>
        <v>0</v>
      </c>
    </row>
    <row r="92" spans="1:16" ht="33.75" x14ac:dyDescent="0.25">
      <c r="A92" s="133">
        <v>5</v>
      </c>
      <c r="B92" s="157"/>
      <c r="C92" s="135" t="s">
        <v>384</v>
      </c>
      <c r="D92" s="136" t="s">
        <v>336</v>
      </c>
      <c r="E92" s="132">
        <v>1</v>
      </c>
      <c r="F92" s="153"/>
      <c r="G92" s="154"/>
      <c r="H92" s="158">
        <f t="shared" si="7"/>
        <v>0</v>
      </c>
      <c r="I92" s="154"/>
      <c r="J92" s="154"/>
      <c r="K92" s="159">
        <f t="shared" si="8"/>
        <v>0</v>
      </c>
      <c r="L92" s="160">
        <f t="shared" si="9"/>
        <v>0</v>
      </c>
      <c r="M92" s="158">
        <f t="shared" si="10"/>
        <v>0</v>
      </c>
      <c r="N92" s="158">
        <f t="shared" si="11"/>
        <v>0</v>
      </c>
      <c r="O92" s="158">
        <f t="shared" si="12"/>
        <v>0</v>
      </c>
      <c r="P92" s="161">
        <f t="shared" si="13"/>
        <v>0</v>
      </c>
    </row>
    <row r="93" spans="1:16" ht="22.5" x14ac:dyDescent="0.25">
      <c r="A93" s="133">
        <v>6</v>
      </c>
      <c r="B93" s="157"/>
      <c r="C93" s="135" t="s">
        <v>676</v>
      </c>
      <c r="D93" s="136" t="s">
        <v>336</v>
      </c>
      <c r="E93" s="132">
        <v>4</v>
      </c>
      <c r="F93" s="153"/>
      <c r="G93" s="154"/>
      <c r="H93" s="158">
        <f t="shared" si="7"/>
        <v>0</v>
      </c>
      <c r="I93" s="154"/>
      <c r="J93" s="154"/>
      <c r="K93" s="159">
        <f t="shared" si="8"/>
        <v>0</v>
      </c>
      <c r="L93" s="160">
        <f t="shared" si="9"/>
        <v>0</v>
      </c>
      <c r="M93" s="158">
        <f t="shared" si="10"/>
        <v>0</v>
      </c>
      <c r="N93" s="158">
        <f t="shared" si="11"/>
        <v>0</v>
      </c>
      <c r="O93" s="158">
        <f t="shared" si="12"/>
        <v>0</v>
      </c>
      <c r="P93" s="161">
        <f t="shared" si="13"/>
        <v>0</v>
      </c>
    </row>
    <row r="94" spans="1:16" ht="22.5" x14ac:dyDescent="0.25">
      <c r="A94" s="133">
        <v>7</v>
      </c>
      <c r="B94" s="157"/>
      <c r="C94" s="135" t="s">
        <v>677</v>
      </c>
      <c r="D94" s="136" t="s">
        <v>68</v>
      </c>
      <c r="E94" s="132">
        <v>4</v>
      </c>
      <c r="F94" s="153"/>
      <c r="G94" s="154"/>
      <c r="H94" s="158">
        <f t="shared" si="7"/>
        <v>0</v>
      </c>
      <c r="I94" s="154"/>
      <c r="J94" s="154"/>
      <c r="K94" s="159">
        <f t="shared" si="8"/>
        <v>0</v>
      </c>
      <c r="L94" s="160">
        <f t="shared" si="9"/>
        <v>0</v>
      </c>
      <c r="M94" s="158">
        <f t="shared" si="10"/>
        <v>0</v>
      </c>
      <c r="N94" s="158">
        <f t="shared" si="11"/>
        <v>0</v>
      </c>
      <c r="O94" s="158">
        <f t="shared" si="12"/>
        <v>0</v>
      </c>
      <c r="P94" s="161">
        <f t="shared" si="13"/>
        <v>0</v>
      </c>
    </row>
    <row r="95" spans="1:16" ht="22.5" x14ac:dyDescent="0.25">
      <c r="A95" s="133">
        <v>8</v>
      </c>
      <c r="B95" s="157"/>
      <c r="C95" s="135" t="s">
        <v>385</v>
      </c>
      <c r="D95" s="136" t="s">
        <v>72</v>
      </c>
      <c r="E95" s="132">
        <v>66</v>
      </c>
      <c r="F95" s="153"/>
      <c r="G95" s="154"/>
      <c r="H95" s="158">
        <f t="shared" si="7"/>
        <v>0</v>
      </c>
      <c r="I95" s="154"/>
      <c r="J95" s="154"/>
      <c r="K95" s="159">
        <f t="shared" si="8"/>
        <v>0</v>
      </c>
      <c r="L95" s="160">
        <f t="shared" si="9"/>
        <v>0</v>
      </c>
      <c r="M95" s="158">
        <f t="shared" si="10"/>
        <v>0</v>
      </c>
      <c r="N95" s="158">
        <f t="shared" si="11"/>
        <v>0</v>
      </c>
      <c r="O95" s="158">
        <f t="shared" si="12"/>
        <v>0</v>
      </c>
      <c r="P95" s="161">
        <f t="shared" si="13"/>
        <v>0</v>
      </c>
    </row>
    <row r="96" spans="1:16" x14ac:dyDescent="0.25">
      <c r="A96" s="133">
        <v>9</v>
      </c>
      <c r="B96" s="157"/>
      <c r="C96" s="135" t="s">
        <v>386</v>
      </c>
      <c r="D96" s="136" t="s">
        <v>68</v>
      </c>
      <c r="E96" s="132">
        <v>22</v>
      </c>
      <c r="F96" s="153"/>
      <c r="G96" s="154"/>
      <c r="H96" s="158">
        <f t="shared" si="7"/>
        <v>0</v>
      </c>
      <c r="I96" s="154"/>
      <c r="J96" s="154"/>
      <c r="K96" s="159">
        <f t="shared" si="8"/>
        <v>0</v>
      </c>
      <c r="L96" s="160">
        <f t="shared" si="9"/>
        <v>0</v>
      </c>
      <c r="M96" s="158">
        <f t="shared" si="10"/>
        <v>0</v>
      </c>
      <c r="N96" s="158">
        <f t="shared" si="11"/>
        <v>0</v>
      </c>
      <c r="O96" s="158">
        <f t="shared" si="12"/>
        <v>0</v>
      </c>
      <c r="P96" s="161">
        <f t="shared" si="13"/>
        <v>0</v>
      </c>
    </row>
    <row r="97" spans="1:16" x14ac:dyDescent="0.25">
      <c r="A97" s="133">
        <v>10</v>
      </c>
      <c r="B97" s="157"/>
      <c r="C97" s="135" t="s">
        <v>387</v>
      </c>
      <c r="D97" s="136" t="s">
        <v>68</v>
      </c>
      <c r="E97" s="132">
        <v>8</v>
      </c>
      <c r="F97" s="153"/>
      <c r="G97" s="154"/>
      <c r="H97" s="158">
        <f t="shared" si="7"/>
        <v>0</v>
      </c>
      <c r="I97" s="154"/>
      <c r="J97" s="154"/>
      <c r="K97" s="159">
        <f t="shared" si="8"/>
        <v>0</v>
      </c>
      <c r="L97" s="160">
        <f t="shared" si="9"/>
        <v>0</v>
      </c>
      <c r="M97" s="158">
        <f t="shared" si="10"/>
        <v>0</v>
      </c>
      <c r="N97" s="158">
        <f t="shared" si="11"/>
        <v>0</v>
      </c>
      <c r="O97" s="158">
        <f t="shared" si="12"/>
        <v>0</v>
      </c>
      <c r="P97" s="161">
        <f t="shared" si="13"/>
        <v>0</v>
      </c>
    </row>
    <row r="98" spans="1:16" ht="22.5" x14ac:dyDescent="0.25">
      <c r="A98" s="133">
        <v>11</v>
      </c>
      <c r="B98" s="157"/>
      <c r="C98" s="135" t="s">
        <v>388</v>
      </c>
      <c r="D98" s="136" t="s">
        <v>68</v>
      </c>
      <c r="E98" s="132">
        <v>2</v>
      </c>
      <c r="F98" s="153"/>
      <c r="G98" s="154"/>
      <c r="H98" s="158">
        <f t="shared" si="7"/>
        <v>0</v>
      </c>
      <c r="I98" s="154"/>
      <c r="J98" s="154"/>
      <c r="K98" s="159">
        <f t="shared" si="8"/>
        <v>0</v>
      </c>
      <c r="L98" s="160">
        <f t="shared" si="9"/>
        <v>0</v>
      </c>
      <c r="M98" s="158">
        <f t="shared" si="10"/>
        <v>0</v>
      </c>
      <c r="N98" s="158">
        <f t="shared" si="11"/>
        <v>0</v>
      </c>
      <c r="O98" s="158">
        <f t="shared" si="12"/>
        <v>0</v>
      </c>
      <c r="P98" s="161">
        <f t="shared" si="13"/>
        <v>0</v>
      </c>
    </row>
    <row r="99" spans="1:16" x14ac:dyDescent="0.25">
      <c r="A99" s="133">
        <v>12</v>
      </c>
      <c r="B99" s="157"/>
      <c r="C99" s="135" t="s">
        <v>389</v>
      </c>
      <c r="D99" s="136" t="s">
        <v>68</v>
      </c>
      <c r="E99" s="132">
        <v>2</v>
      </c>
      <c r="F99" s="153"/>
      <c r="G99" s="154"/>
      <c r="H99" s="158">
        <f t="shared" si="7"/>
        <v>0</v>
      </c>
      <c r="I99" s="154"/>
      <c r="J99" s="154"/>
      <c r="K99" s="159">
        <f t="shared" si="8"/>
        <v>0</v>
      </c>
      <c r="L99" s="160">
        <f t="shared" si="9"/>
        <v>0</v>
      </c>
      <c r="M99" s="158">
        <f t="shared" si="10"/>
        <v>0</v>
      </c>
      <c r="N99" s="158">
        <f t="shared" si="11"/>
        <v>0</v>
      </c>
      <c r="O99" s="158">
        <f t="shared" si="12"/>
        <v>0</v>
      </c>
      <c r="P99" s="161">
        <f t="shared" si="13"/>
        <v>0</v>
      </c>
    </row>
    <row r="100" spans="1:16" x14ac:dyDescent="0.25">
      <c r="A100" s="133">
        <v>13</v>
      </c>
      <c r="B100" s="157"/>
      <c r="C100" s="135" t="s">
        <v>395</v>
      </c>
      <c r="D100" s="136" t="s">
        <v>68</v>
      </c>
      <c r="E100" s="132">
        <v>2</v>
      </c>
      <c r="F100" s="153"/>
      <c r="G100" s="154"/>
      <c r="H100" s="158">
        <f t="shared" si="7"/>
        <v>0</v>
      </c>
      <c r="I100" s="154"/>
      <c r="J100" s="154"/>
      <c r="K100" s="159">
        <f t="shared" si="8"/>
        <v>0</v>
      </c>
      <c r="L100" s="160">
        <f t="shared" si="9"/>
        <v>0</v>
      </c>
      <c r="M100" s="158">
        <f t="shared" si="10"/>
        <v>0</v>
      </c>
      <c r="N100" s="158">
        <f t="shared" si="11"/>
        <v>0</v>
      </c>
      <c r="O100" s="158">
        <f t="shared" si="12"/>
        <v>0</v>
      </c>
      <c r="P100" s="161">
        <f t="shared" si="13"/>
        <v>0</v>
      </c>
    </row>
    <row r="101" spans="1:16" ht="33.75" x14ac:dyDescent="0.25">
      <c r="A101" s="133">
        <v>14</v>
      </c>
      <c r="B101" s="157"/>
      <c r="C101" s="135" t="s">
        <v>390</v>
      </c>
      <c r="D101" s="136" t="s">
        <v>68</v>
      </c>
      <c r="E101" s="132">
        <v>12</v>
      </c>
      <c r="F101" s="153"/>
      <c r="G101" s="154"/>
      <c r="H101" s="158">
        <f t="shared" si="7"/>
        <v>0</v>
      </c>
      <c r="I101" s="154"/>
      <c r="J101" s="154"/>
      <c r="K101" s="159">
        <f t="shared" si="8"/>
        <v>0</v>
      </c>
      <c r="L101" s="160">
        <f t="shared" si="9"/>
        <v>0</v>
      </c>
      <c r="M101" s="158">
        <f t="shared" si="10"/>
        <v>0</v>
      </c>
      <c r="N101" s="158">
        <f t="shared" si="11"/>
        <v>0</v>
      </c>
      <c r="O101" s="158">
        <f t="shared" si="12"/>
        <v>0</v>
      </c>
      <c r="P101" s="161">
        <f t="shared" si="13"/>
        <v>0</v>
      </c>
    </row>
    <row r="102" spans="1:16" ht="22.5" x14ac:dyDescent="0.25">
      <c r="A102" s="133">
        <v>15</v>
      </c>
      <c r="B102" s="157"/>
      <c r="C102" s="135" t="s">
        <v>366</v>
      </c>
      <c r="D102" s="136" t="s">
        <v>149</v>
      </c>
      <c r="E102" s="132">
        <v>0.5</v>
      </c>
      <c r="F102" s="153"/>
      <c r="G102" s="154"/>
      <c r="H102" s="158">
        <f t="shared" si="7"/>
        <v>0</v>
      </c>
      <c r="I102" s="154"/>
      <c r="J102" s="154"/>
      <c r="K102" s="159">
        <f t="shared" si="8"/>
        <v>0</v>
      </c>
      <c r="L102" s="160">
        <f t="shared" si="9"/>
        <v>0</v>
      </c>
      <c r="M102" s="158">
        <f t="shared" si="10"/>
        <v>0</v>
      </c>
      <c r="N102" s="158">
        <f t="shared" si="11"/>
        <v>0</v>
      </c>
      <c r="O102" s="158">
        <f t="shared" si="12"/>
        <v>0</v>
      </c>
      <c r="P102" s="161">
        <f t="shared" si="13"/>
        <v>0</v>
      </c>
    </row>
    <row r="103" spans="1:16" ht="22.5" x14ac:dyDescent="0.25">
      <c r="A103" s="133">
        <v>16</v>
      </c>
      <c r="B103" s="157"/>
      <c r="C103" s="135" t="s">
        <v>367</v>
      </c>
      <c r="D103" s="136" t="s">
        <v>336</v>
      </c>
      <c r="E103" s="132">
        <v>1</v>
      </c>
      <c r="F103" s="153"/>
      <c r="G103" s="154"/>
      <c r="H103" s="158">
        <f t="shared" si="7"/>
        <v>0</v>
      </c>
      <c r="I103" s="154"/>
      <c r="J103" s="154"/>
      <c r="K103" s="159">
        <f t="shared" si="8"/>
        <v>0</v>
      </c>
      <c r="L103" s="160">
        <f t="shared" si="9"/>
        <v>0</v>
      </c>
      <c r="M103" s="158">
        <f t="shared" si="10"/>
        <v>0</v>
      </c>
      <c r="N103" s="158">
        <f t="shared" si="11"/>
        <v>0</v>
      </c>
      <c r="O103" s="158">
        <f t="shared" si="12"/>
        <v>0</v>
      </c>
      <c r="P103" s="161">
        <f t="shared" si="13"/>
        <v>0</v>
      </c>
    </row>
    <row r="104" spans="1:16" x14ac:dyDescent="0.25">
      <c r="A104" s="133">
        <v>17</v>
      </c>
      <c r="B104" s="157"/>
      <c r="C104" s="135" t="s">
        <v>391</v>
      </c>
      <c r="D104" s="136" t="s">
        <v>336</v>
      </c>
      <c r="E104" s="132">
        <v>1</v>
      </c>
      <c r="F104" s="153"/>
      <c r="G104" s="154"/>
      <c r="H104" s="158">
        <f t="shared" si="7"/>
        <v>0</v>
      </c>
      <c r="I104" s="154"/>
      <c r="J104" s="154"/>
      <c r="K104" s="159">
        <f t="shared" si="8"/>
        <v>0</v>
      </c>
      <c r="L104" s="160">
        <f t="shared" si="9"/>
        <v>0</v>
      </c>
      <c r="M104" s="158">
        <f t="shared" si="10"/>
        <v>0</v>
      </c>
      <c r="N104" s="158">
        <f t="shared" si="11"/>
        <v>0</v>
      </c>
      <c r="O104" s="158">
        <f t="shared" si="12"/>
        <v>0</v>
      </c>
      <c r="P104" s="161">
        <f t="shared" si="13"/>
        <v>0</v>
      </c>
    </row>
    <row r="105" spans="1:16" ht="22.5" x14ac:dyDescent="0.25">
      <c r="A105" s="133">
        <v>18</v>
      </c>
      <c r="B105" s="157"/>
      <c r="C105" s="135" t="s">
        <v>378</v>
      </c>
      <c r="D105" s="136" t="s">
        <v>336</v>
      </c>
      <c r="E105" s="132">
        <v>1</v>
      </c>
      <c r="F105" s="153"/>
      <c r="G105" s="154"/>
      <c r="H105" s="158">
        <f t="shared" si="7"/>
        <v>0</v>
      </c>
      <c r="I105" s="154"/>
      <c r="J105" s="154"/>
      <c r="K105" s="159">
        <f t="shared" si="8"/>
        <v>0</v>
      </c>
      <c r="L105" s="160">
        <f t="shared" si="9"/>
        <v>0</v>
      </c>
      <c r="M105" s="158">
        <f t="shared" si="10"/>
        <v>0</v>
      </c>
      <c r="N105" s="158">
        <f t="shared" si="11"/>
        <v>0</v>
      </c>
      <c r="O105" s="158">
        <f t="shared" si="12"/>
        <v>0</v>
      </c>
      <c r="P105" s="161">
        <f t="shared" si="13"/>
        <v>0</v>
      </c>
    </row>
    <row r="106" spans="1:16" x14ac:dyDescent="0.25">
      <c r="A106" s="133"/>
      <c r="B106" s="157"/>
      <c r="C106" s="135" t="s">
        <v>396</v>
      </c>
      <c r="D106" s="136"/>
      <c r="E106" s="132"/>
      <c r="F106" s="153"/>
      <c r="G106" s="154"/>
      <c r="H106" s="158">
        <f t="shared" si="7"/>
        <v>0</v>
      </c>
      <c r="I106" s="154"/>
      <c r="J106" s="154"/>
      <c r="K106" s="159">
        <f t="shared" si="8"/>
        <v>0</v>
      </c>
      <c r="L106" s="160">
        <f t="shared" si="9"/>
        <v>0</v>
      </c>
      <c r="M106" s="158">
        <f t="shared" si="10"/>
        <v>0</v>
      </c>
      <c r="N106" s="158">
        <f t="shared" si="11"/>
        <v>0</v>
      </c>
      <c r="O106" s="158">
        <f t="shared" si="12"/>
        <v>0</v>
      </c>
      <c r="P106" s="161">
        <f t="shared" si="13"/>
        <v>0</v>
      </c>
    </row>
    <row r="107" spans="1:16" x14ac:dyDescent="0.25">
      <c r="A107" s="133"/>
      <c r="B107" s="157"/>
      <c r="C107" s="135" t="s">
        <v>397</v>
      </c>
      <c r="D107" s="136"/>
      <c r="E107" s="132"/>
      <c r="F107" s="153"/>
      <c r="G107" s="154"/>
      <c r="H107" s="158">
        <f t="shared" si="7"/>
        <v>0</v>
      </c>
      <c r="I107" s="154"/>
      <c r="J107" s="154"/>
      <c r="K107" s="159">
        <f t="shared" si="8"/>
        <v>0</v>
      </c>
      <c r="L107" s="160">
        <f t="shared" si="9"/>
        <v>0</v>
      </c>
      <c r="M107" s="158">
        <f t="shared" si="10"/>
        <v>0</v>
      </c>
      <c r="N107" s="158">
        <f t="shared" si="11"/>
        <v>0</v>
      </c>
      <c r="O107" s="158">
        <f t="shared" si="12"/>
        <v>0</v>
      </c>
      <c r="P107" s="161">
        <f t="shared" si="13"/>
        <v>0</v>
      </c>
    </row>
    <row r="108" spans="1:16" x14ac:dyDescent="0.25">
      <c r="A108" s="133">
        <v>1</v>
      </c>
      <c r="B108" s="157"/>
      <c r="C108" s="135" t="s">
        <v>381</v>
      </c>
      <c r="D108" s="136" t="s">
        <v>336</v>
      </c>
      <c r="E108" s="132">
        <v>4</v>
      </c>
      <c r="F108" s="153"/>
      <c r="G108" s="154"/>
      <c r="H108" s="158">
        <f t="shared" si="7"/>
        <v>0</v>
      </c>
      <c r="I108" s="154"/>
      <c r="J108" s="154"/>
      <c r="K108" s="159">
        <f t="shared" si="8"/>
        <v>0</v>
      </c>
      <c r="L108" s="160">
        <f t="shared" si="9"/>
        <v>0</v>
      </c>
      <c r="M108" s="158">
        <f t="shared" si="10"/>
        <v>0</v>
      </c>
      <c r="N108" s="158">
        <f t="shared" si="11"/>
        <v>0</v>
      </c>
      <c r="O108" s="158">
        <f t="shared" si="12"/>
        <v>0</v>
      </c>
      <c r="P108" s="161">
        <f t="shared" si="13"/>
        <v>0</v>
      </c>
    </row>
    <row r="109" spans="1:16" ht="33.75" x14ac:dyDescent="0.25">
      <c r="A109" s="133">
        <v>2</v>
      </c>
      <c r="B109" s="157"/>
      <c r="C109" s="135" t="s">
        <v>382</v>
      </c>
      <c r="D109" s="136" t="s">
        <v>336</v>
      </c>
      <c r="E109" s="132">
        <v>4</v>
      </c>
      <c r="F109" s="153"/>
      <c r="G109" s="154"/>
      <c r="H109" s="158">
        <f t="shared" si="7"/>
        <v>0</v>
      </c>
      <c r="I109" s="154"/>
      <c r="J109" s="154"/>
      <c r="K109" s="159">
        <f t="shared" si="8"/>
        <v>0</v>
      </c>
      <c r="L109" s="160">
        <f t="shared" si="9"/>
        <v>0</v>
      </c>
      <c r="M109" s="158">
        <f t="shared" si="10"/>
        <v>0</v>
      </c>
      <c r="N109" s="158">
        <f t="shared" si="11"/>
        <v>0</v>
      </c>
      <c r="O109" s="158">
        <f t="shared" si="12"/>
        <v>0</v>
      </c>
      <c r="P109" s="161">
        <f t="shared" si="13"/>
        <v>0</v>
      </c>
    </row>
    <row r="110" spans="1:16" ht="33.75" x14ac:dyDescent="0.25">
      <c r="A110" s="133">
        <v>3</v>
      </c>
      <c r="B110" s="157"/>
      <c r="C110" s="135" t="s">
        <v>383</v>
      </c>
      <c r="D110" s="136" t="s">
        <v>336</v>
      </c>
      <c r="E110" s="132">
        <v>8</v>
      </c>
      <c r="F110" s="153"/>
      <c r="G110" s="154"/>
      <c r="H110" s="158">
        <f t="shared" si="7"/>
        <v>0</v>
      </c>
      <c r="I110" s="154"/>
      <c r="J110" s="154"/>
      <c r="K110" s="159">
        <f t="shared" si="8"/>
        <v>0</v>
      </c>
      <c r="L110" s="160">
        <f t="shared" si="9"/>
        <v>0</v>
      </c>
      <c r="M110" s="158">
        <f t="shared" si="10"/>
        <v>0</v>
      </c>
      <c r="N110" s="158">
        <f t="shared" si="11"/>
        <v>0</v>
      </c>
      <c r="O110" s="158">
        <f t="shared" si="12"/>
        <v>0</v>
      </c>
      <c r="P110" s="161">
        <f t="shared" si="13"/>
        <v>0</v>
      </c>
    </row>
    <row r="111" spans="1:16" ht="33.75" x14ac:dyDescent="0.25">
      <c r="A111" s="133">
        <v>4</v>
      </c>
      <c r="B111" s="157"/>
      <c r="C111" s="135" t="s">
        <v>384</v>
      </c>
      <c r="D111" s="136" t="s">
        <v>336</v>
      </c>
      <c r="E111" s="132">
        <v>4</v>
      </c>
      <c r="F111" s="153"/>
      <c r="G111" s="154"/>
      <c r="H111" s="158">
        <f t="shared" si="7"/>
        <v>0</v>
      </c>
      <c r="I111" s="154"/>
      <c r="J111" s="154"/>
      <c r="K111" s="159">
        <f t="shared" si="8"/>
        <v>0</v>
      </c>
      <c r="L111" s="160">
        <f t="shared" si="9"/>
        <v>0</v>
      </c>
      <c r="M111" s="158">
        <f t="shared" si="10"/>
        <v>0</v>
      </c>
      <c r="N111" s="158">
        <f t="shared" si="11"/>
        <v>0</v>
      </c>
      <c r="O111" s="158">
        <f t="shared" si="12"/>
        <v>0</v>
      </c>
      <c r="P111" s="161">
        <f t="shared" si="13"/>
        <v>0</v>
      </c>
    </row>
    <row r="112" spans="1:16" ht="22.5" x14ac:dyDescent="0.25">
      <c r="A112" s="133">
        <v>5</v>
      </c>
      <c r="B112" s="157"/>
      <c r="C112" s="135" t="s">
        <v>676</v>
      </c>
      <c r="D112" s="136" t="s">
        <v>336</v>
      </c>
      <c r="E112" s="132">
        <v>20</v>
      </c>
      <c r="F112" s="153"/>
      <c r="G112" s="154"/>
      <c r="H112" s="158">
        <f t="shared" si="7"/>
        <v>0</v>
      </c>
      <c r="I112" s="154"/>
      <c r="J112" s="154"/>
      <c r="K112" s="159">
        <f t="shared" si="8"/>
        <v>0</v>
      </c>
      <c r="L112" s="160">
        <f t="shared" si="9"/>
        <v>0</v>
      </c>
      <c r="M112" s="158">
        <f t="shared" si="10"/>
        <v>0</v>
      </c>
      <c r="N112" s="158">
        <f t="shared" si="11"/>
        <v>0</v>
      </c>
      <c r="O112" s="158">
        <f t="shared" si="12"/>
        <v>0</v>
      </c>
      <c r="P112" s="161">
        <f t="shared" si="13"/>
        <v>0</v>
      </c>
    </row>
    <row r="113" spans="1:16" ht="22.5" x14ac:dyDescent="0.25">
      <c r="A113" s="133">
        <v>6</v>
      </c>
      <c r="B113" s="157"/>
      <c r="C113" s="135" t="s">
        <v>677</v>
      </c>
      <c r="D113" s="136" t="s">
        <v>68</v>
      </c>
      <c r="E113" s="132">
        <v>20</v>
      </c>
      <c r="F113" s="153"/>
      <c r="G113" s="154"/>
      <c r="H113" s="158">
        <f t="shared" si="7"/>
        <v>0</v>
      </c>
      <c r="I113" s="154"/>
      <c r="J113" s="154"/>
      <c r="K113" s="159">
        <f t="shared" si="8"/>
        <v>0</v>
      </c>
      <c r="L113" s="160">
        <f t="shared" si="9"/>
        <v>0</v>
      </c>
      <c r="M113" s="158">
        <f t="shared" si="10"/>
        <v>0</v>
      </c>
      <c r="N113" s="158">
        <f t="shared" si="11"/>
        <v>0</v>
      </c>
      <c r="O113" s="158">
        <f t="shared" si="12"/>
        <v>0</v>
      </c>
      <c r="P113" s="161">
        <f t="shared" si="13"/>
        <v>0</v>
      </c>
    </row>
    <row r="114" spans="1:16" ht="22.5" x14ac:dyDescent="0.25">
      <c r="A114" s="133">
        <v>7</v>
      </c>
      <c r="B114" s="157"/>
      <c r="C114" s="135" t="s">
        <v>385</v>
      </c>
      <c r="D114" s="136" t="s">
        <v>72</v>
      </c>
      <c r="E114" s="132">
        <v>296</v>
      </c>
      <c r="F114" s="153"/>
      <c r="G114" s="154"/>
      <c r="H114" s="158">
        <f t="shared" si="7"/>
        <v>0</v>
      </c>
      <c r="I114" s="154"/>
      <c r="J114" s="154"/>
      <c r="K114" s="159">
        <f t="shared" si="8"/>
        <v>0</v>
      </c>
      <c r="L114" s="160">
        <f t="shared" si="9"/>
        <v>0</v>
      </c>
      <c r="M114" s="158">
        <f t="shared" si="10"/>
        <v>0</v>
      </c>
      <c r="N114" s="158">
        <f t="shared" si="11"/>
        <v>0</v>
      </c>
      <c r="O114" s="158">
        <f t="shared" si="12"/>
        <v>0</v>
      </c>
      <c r="P114" s="161">
        <f t="shared" si="13"/>
        <v>0</v>
      </c>
    </row>
    <row r="115" spans="1:16" x14ac:dyDescent="0.25">
      <c r="A115" s="133">
        <v>8</v>
      </c>
      <c r="B115" s="157"/>
      <c r="C115" s="135" t="s">
        <v>386</v>
      </c>
      <c r="D115" s="136" t="s">
        <v>68</v>
      </c>
      <c r="E115" s="132">
        <v>112</v>
      </c>
      <c r="F115" s="153"/>
      <c r="G115" s="154"/>
      <c r="H115" s="158">
        <f t="shared" si="7"/>
        <v>0</v>
      </c>
      <c r="I115" s="154"/>
      <c r="J115" s="154"/>
      <c r="K115" s="159">
        <f t="shared" si="8"/>
        <v>0</v>
      </c>
      <c r="L115" s="160">
        <f t="shared" si="9"/>
        <v>0</v>
      </c>
      <c r="M115" s="158">
        <f t="shared" si="10"/>
        <v>0</v>
      </c>
      <c r="N115" s="158">
        <f t="shared" si="11"/>
        <v>0</v>
      </c>
      <c r="O115" s="158">
        <f t="shared" si="12"/>
        <v>0</v>
      </c>
      <c r="P115" s="161">
        <f t="shared" si="13"/>
        <v>0</v>
      </c>
    </row>
    <row r="116" spans="1:16" x14ac:dyDescent="0.25">
      <c r="A116" s="133">
        <v>9</v>
      </c>
      <c r="B116" s="157"/>
      <c r="C116" s="135" t="s">
        <v>387</v>
      </c>
      <c r="D116" s="136" t="s">
        <v>68</v>
      </c>
      <c r="E116" s="132">
        <v>32</v>
      </c>
      <c r="F116" s="153"/>
      <c r="G116" s="154"/>
      <c r="H116" s="158">
        <f t="shared" si="7"/>
        <v>0</v>
      </c>
      <c r="I116" s="154"/>
      <c r="J116" s="154"/>
      <c r="K116" s="159">
        <f t="shared" si="8"/>
        <v>0</v>
      </c>
      <c r="L116" s="160">
        <f t="shared" si="9"/>
        <v>0</v>
      </c>
      <c r="M116" s="158">
        <f t="shared" si="10"/>
        <v>0</v>
      </c>
      <c r="N116" s="158">
        <f t="shared" si="11"/>
        <v>0</v>
      </c>
      <c r="O116" s="158">
        <f t="shared" si="12"/>
        <v>0</v>
      </c>
      <c r="P116" s="161">
        <f t="shared" si="13"/>
        <v>0</v>
      </c>
    </row>
    <row r="117" spans="1:16" ht="22.5" x14ac:dyDescent="0.25">
      <c r="A117" s="133">
        <v>10</v>
      </c>
      <c r="B117" s="157"/>
      <c r="C117" s="135" t="s">
        <v>388</v>
      </c>
      <c r="D117" s="136" t="s">
        <v>68</v>
      </c>
      <c r="E117" s="132">
        <v>8</v>
      </c>
      <c r="F117" s="153"/>
      <c r="G117" s="154"/>
      <c r="H117" s="158">
        <f t="shared" si="7"/>
        <v>0</v>
      </c>
      <c r="I117" s="154"/>
      <c r="J117" s="154"/>
      <c r="K117" s="159">
        <f t="shared" si="8"/>
        <v>0</v>
      </c>
      <c r="L117" s="160">
        <f t="shared" si="9"/>
        <v>0</v>
      </c>
      <c r="M117" s="158">
        <f t="shared" si="10"/>
        <v>0</v>
      </c>
      <c r="N117" s="158">
        <f t="shared" si="11"/>
        <v>0</v>
      </c>
      <c r="O117" s="158">
        <f t="shared" si="12"/>
        <v>0</v>
      </c>
      <c r="P117" s="161">
        <f t="shared" si="13"/>
        <v>0</v>
      </c>
    </row>
    <row r="118" spans="1:16" x14ac:dyDescent="0.25">
      <c r="A118" s="133">
        <v>11</v>
      </c>
      <c r="B118" s="157"/>
      <c r="C118" s="135" t="s">
        <v>389</v>
      </c>
      <c r="D118" s="136" t="s">
        <v>68</v>
      </c>
      <c r="E118" s="132">
        <v>8</v>
      </c>
      <c r="F118" s="153"/>
      <c r="G118" s="154"/>
      <c r="H118" s="158">
        <f t="shared" si="7"/>
        <v>0</v>
      </c>
      <c r="I118" s="154"/>
      <c r="J118" s="154"/>
      <c r="K118" s="159">
        <f t="shared" si="8"/>
        <v>0</v>
      </c>
      <c r="L118" s="160">
        <f t="shared" si="9"/>
        <v>0</v>
      </c>
      <c r="M118" s="158">
        <f t="shared" si="10"/>
        <v>0</v>
      </c>
      <c r="N118" s="158">
        <f t="shared" si="11"/>
        <v>0</v>
      </c>
      <c r="O118" s="158">
        <f t="shared" si="12"/>
        <v>0</v>
      </c>
      <c r="P118" s="161">
        <f t="shared" si="13"/>
        <v>0</v>
      </c>
    </row>
    <row r="119" spans="1:16" x14ac:dyDescent="0.25">
      <c r="A119" s="133">
        <v>12</v>
      </c>
      <c r="B119" s="157"/>
      <c r="C119" s="135" t="s">
        <v>395</v>
      </c>
      <c r="D119" s="136" t="s">
        <v>68</v>
      </c>
      <c r="E119" s="132">
        <v>8</v>
      </c>
      <c r="F119" s="153"/>
      <c r="G119" s="154"/>
      <c r="H119" s="158">
        <f t="shared" si="7"/>
        <v>0</v>
      </c>
      <c r="I119" s="154"/>
      <c r="J119" s="154"/>
      <c r="K119" s="159">
        <f t="shared" si="8"/>
        <v>0</v>
      </c>
      <c r="L119" s="160">
        <f t="shared" si="9"/>
        <v>0</v>
      </c>
      <c r="M119" s="158">
        <f t="shared" si="10"/>
        <v>0</v>
      </c>
      <c r="N119" s="158">
        <f t="shared" si="11"/>
        <v>0</v>
      </c>
      <c r="O119" s="158">
        <f t="shared" si="12"/>
        <v>0</v>
      </c>
      <c r="P119" s="161">
        <f t="shared" si="13"/>
        <v>0</v>
      </c>
    </row>
    <row r="120" spans="1:16" ht="33.75" x14ac:dyDescent="0.25">
      <c r="A120" s="133">
        <v>13</v>
      </c>
      <c r="B120" s="157"/>
      <c r="C120" s="135" t="s">
        <v>390</v>
      </c>
      <c r="D120" s="136" t="s">
        <v>68</v>
      </c>
      <c r="E120" s="132">
        <v>48</v>
      </c>
      <c r="F120" s="153"/>
      <c r="G120" s="154"/>
      <c r="H120" s="158">
        <f t="shared" si="7"/>
        <v>0</v>
      </c>
      <c r="I120" s="154"/>
      <c r="J120" s="154"/>
      <c r="K120" s="159">
        <f t="shared" si="8"/>
        <v>0</v>
      </c>
      <c r="L120" s="160">
        <f t="shared" si="9"/>
        <v>0</v>
      </c>
      <c r="M120" s="158">
        <f t="shared" si="10"/>
        <v>0</v>
      </c>
      <c r="N120" s="158">
        <f t="shared" si="11"/>
        <v>0</v>
      </c>
      <c r="O120" s="158">
        <f t="shared" si="12"/>
        <v>0</v>
      </c>
      <c r="P120" s="161">
        <f t="shared" si="13"/>
        <v>0</v>
      </c>
    </row>
    <row r="121" spans="1:16" ht="22.5" x14ac:dyDescent="0.25">
      <c r="A121" s="133">
        <v>14</v>
      </c>
      <c r="B121" s="157"/>
      <c r="C121" s="135" t="s">
        <v>366</v>
      </c>
      <c r="D121" s="136" t="s">
        <v>149</v>
      </c>
      <c r="E121" s="132">
        <v>2</v>
      </c>
      <c r="F121" s="153"/>
      <c r="G121" s="154"/>
      <c r="H121" s="158">
        <f t="shared" si="7"/>
        <v>0</v>
      </c>
      <c r="I121" s="154"/>
      <c r="J121" s="154"/>
      <c r="K121" s="159">
        <f t="shared" si="8"/>
        <v>0</v>
      </c>
      <c r="L121" s="160">
        <f t="shared" si="9"/>
        <v>0</v>
      </c>
      <c r="M121" s="158">
        <f t="shared" si="10"/>
        <v>0</v>
      </c>
      <c r="N121" s="158">
        <f t="shared" si="11"/>
        <v>0</v>
      </c>
      <c r="O121" s="158">
        <f t="shared" si="12"/>
        <v>0</v>
      </c>
      <c r="P121" s="161">
        <f t="shared" si="13"/>
        <v>0</v>
      </c>
    </row>
    <row r="122" spans="1:16" ht="22.5" x14ac:dyDescent="0.25">
      <c r="A122" s="133">
        <v>15</v>
      </c>
      <c r="B122" s="157"/>
      <c r="C122" s="135" t="s">
        <v>367</v>
      </c>
      <c r="D122" s="136" t="s">
        <v>336</v>
      </c>
      <c r="E122" s="132">
        <v>4</v>
      </c>
      <c r="F122" s="153"/>
      <c r="G122" s="154"/>
      <c r="H122" s="158">
        <f t="shared" si="7"/>
        <v>0</v>
      </c>
      <c r="I122" s="154"/>
      <c r="J122" s="154"/>
      <c r="K122" s="159">
        <f t="shared" si="8"/>
        <v>0</v>
      </c>
      <c r="L122" s="160">
        <f t="shared" si="9"/>
        <v>0</v>
      </c>
      <c r="M122" s="158">
        <f t="shared" si="10"/>
        <v>0</v>
      </c>
      <c r="N122" s="158">
        <f t="shared" si="11"/>
        <v>0</v>
      </c>
      <c r="O122" s="158">
        <f t="shared" si="12"/>
        <v>0</v>
      </c>
      <c r="P122" s="161">
        <f t="shared" si="13"/>
        <v>0</v>
      </c>
    </row>
    <row r="123" spans="1:16" x14ac:dyDescent="0.25">
      <c r="A123" s="133">
        <v>16</v>
      </c>
      <c r="B123" s="157"/>
      <c r="C123" s="135" t="s">
        <v>391</v>
      </c>
      <c r="D123" s="136" t="s">
        <v>336</v>
      </c>
      <c r="E123" s="132">
        <v>4</v>
      </c>
      <c r="F123" s="153"/>
      <c r="G123" s="154"/>
      <c r="H123" s="158">
        <f t="shared" si="7"/>
        <v>0</v>
      </c>
      <c r="I123" s="154"/>
      <c r="J123" s="154"/>
      <c r="K123" s="159">
        <f t="shared" si="8"/>
        <v>0</v>
      </c>
      <c r="L123" s="160">
        <f t="shared" si="9"/>
        <v>0</v>
      </c>
      <c r="M123" s="158">
        <f t="shared" si="10"/>
        <v>0</v>
      </c>
      <c r="N123" s="158">
        <f t="shared" si="11"/>
        <v>0</v>
      </c>
      <c r="O123" s="158">
        <f t="shared" si="12"/>
        <v>0</v>
      </c>
      <c r="P123" s="161">
        <f t="shared" si="13"/>
        <v>0</v>
      </c>
    </row>
    <row r="124" spans="1:16" ht="22.5" x14ac:dyDescent="0.25">
      <c r="A124" s="133">
        <v>17</v>
      </c>
      <c r="B124" s="157"/>
      <c r="C124" s="135" t="s">
        <v>378</v>
      </c>
      <c r="D124" s="136" t="s">
        <v>336</v>
      </c>
      <c r="E124" s="132">
        <v>4</v>
      </c>
      <c r="F124" s="153"/>
      <c r="G124" s="154"/>
      <c r="H124" s="158">
        <f t="shared" si="7"/>
        <v>0</v>
      </c>
      <c r="I124" s="154"/>
      <c r="J124" s="154"/>
      <c r="K124" s="159">
        <f t="shared" si="8"/>
        <v>0</v>
      </c>
      <c r="L124" s="160">
        <f t="shared" si="9"/>
        <v>0</v>
      </c>
      <c r="M124" s="158">
        <f t="shared" si="10"/>
        <v>0</v>
      </c>
      <c r="N124" s="158">
        <f t="shared" si="11"/>
        <v>0</v>
      </c>
      <c r="O124" s="158">
        <f t="shared" si="12"/>
        <v>0</v>
      </c>
      <c r="P124" s="161">
        <f t="shared" si="13"/>
        <v>0</v>
      </c>
    </row>
    <row r="125" spans="1:16" x14ac:dyDescent="0.25">
      <c r="A125" s="133"/>
      <c r="B125" s="157"/>
      <c r="C125" s="135" t="s">
        <v>398</v>
      </c>
      <c r="D125" s="136"/>
      <c r="E125" s="132"/>
      <c r="F125" s="153"/>
      <c r="G125" s="154"/>
      <c r="H125" s="158">
        <f t="shared" si="7"/>
        <v>0</v>
      </c>
      <c r="I125" s="154"/>
      <c r="J125" s="154"/>
      <c r="K125" s="159">
        <f t="shared" si="8"/>
        <v>0</v>
      </c>
      <c r="L125" s="160">
        <f t="shared" si="9"/>
        <v>0</v>
      </c>
      <c r="M125" s="158">
        <f t="shared" si="10"/>
        <v>0</v>
      </c>
      <c r="N125" s="158">
        <f t="shared" si="11"/>
        <v>0</v>
      </c>
      <c r="O125" s="158">
        <f t="shared" si="12"/>
        <v>0</v>
      </c>
      <c r="P125" s="161">
        <f t="shared" si="13"/>
        <v>0</v>
      </c>
    </row>
    <row r="126" spans="1:16" x14ac:dyDescent="0.25">
      <c r="A126" s="133"/>
      <c r="B126" s="157"/>
      <c r="C126" s="135" t="s">
        <v>399</v>
      </c>
      <c r="D126" s="136"/>
      <c r="E126" s="132"/>
      <c r="F126" s="153"/>
      <c r="G126" s="154"/>
      <c r="H126" s="158">
        <f t="shared" si="7"/>
        <v>0</v>
      </c>
      <c r="I126" s="154"/>
      <c r="J126" s="154"/>
      <c r="K126" s="159">
        <f t="shared" si="8"/>
        <v>0</v>
      </c>
      <c r="L126" s="160">
        <f t="shared" si="9"/>
        <v>0</v>
      </c>
      <c r="M126" s="158">
        <f t="shared" si="10"/>
        <v>0</v>
      </c>
      <c r="N126" s="158">
        <f t="shared" si="11"/>
        <v>0</v>
      </c>
      <c r="O126" s="158">
        <f t="shared" si="12"/>
        <v>0</v>
      </c>
      <c r="P126" s="161">
        <f t="shared" si="13"/>
        <v>0</v>
      </c>
    </row>
    <row r="127" spans="1:16" x14ac:dyDescent="0.25">
      <c r="A127" s="133">
        <v>1</v>
      </c>
      <c r="B127" s="157"/>
      <c r="C127" s="135" t="s">
        <v>381</v>
      </c>
      <c r="D127" s="136" t="s">
        <v>336</v>
      </c>
      <c r="E127" s="132">
        <v>5</v>
      </c>
      <c r="F127" s="153"/>
      <c r="G127" s="154"/>
      <c r="H127" s="158">
        <f t="shared" si="7"/>
        <v>0</v>
      </c>
      <c r="I127" s="154"/>
      <c r="J127" s="154"/>
      <c r="K127" s="159">
        <f t="shared" si="8"/>
        <v>0</v>
      </c>
      <c r="L127" s="160">
        <f t="shared" si="9"/>
        <v>0</v>
      </c>
      <c r="M127" s="158">
        <f t="shared" si="10"/>
        <v>0</v>
      </c>
      <c r="N127" s="158">
        <f t="shared" si="11"/>
        <v>0</v>
      </c>
      <c r="O127" s="158">
        <f t="shared" si="12"/>
        <v>0</v>
      </c>
      <c r="P127" s="161">
        <f t="shared" si="13"/>
        <v>0</v>
      </c>
    </row>
    <row r="128" spans="1:16" ht="33.75" x14ac:dyDescent="0.25">
      <c r="A128" s="133">
        <v>2</v>
      </c>
      <c r="B128" s="157"/>
      <c r="C128" s="135" t="s">
        <v>383</v>
      </c>
      <c r="D128" s="136" t="s">
        <v>336</v>
      </c>
      <c r="E128" s="132">
        <v>10</v>
      </c>
      <c r="F128" s="153"/>
      <c r="G128" s="154"/>
      <c r="H128" s="158">
        <f t="shared" si="7"/>
        <v>0</v>
      </c>
      <c r="I128" s="154"/>
      <c r="J128" s="154"/>
      <c r="K128" s="159">
        <f t="shared" si="8"/>
        <v>0</v>
      </c>
      <c r="L128" s="160">
        <f t="shared" si="9"/>
        <v>0</v>
      </c>
      <c r="M128" s="158">
        <f t="shared" si="10"/>
        <v>0</v>
      </c>
      <c r="N128" s="158">
        <f t="shared" si="11"/>
        <v>0</v>
      </c>
      <c r="O128" s="158">
        <f t="shared" si="12"/>
        <v>0</v>
      </c>
      <c r="P128" s="161">
        <f t="shared" si="13"/>
        <v>0</v>
      </c>
    </row>
    <row r="129" spans="1:16" ht="33.75" x14ac:dyDescent="0.25">
      <c r="A129" s="133">
        <v>3</v>
      </c>
      <c r="B129" s="157"/>
      <c r="C129" s="135" t="s">
        <v>393</v>
      </c>
      <c r="D129" s="136" t="s">
        <v>336</v>
      </c>
      <c r="E129" s="132">
        <v>5</v>
      </c>
      <c r="F129" s="153"/>
      <c r="G129" s="154"/>
      <c r="H129" s="158">
        <f t="shared" si="7"/>
        <v>0</v>
      </c>
      <c r="I129" s="154"/>
      <c r="J129" s="154"/>
      <c r="K129" s="159">
        <f t="shared" si="8"/>
        <v>0</v>
      </c>
      <c r="L129" s="160">
        <f t="shared" si="9"/>
        <v>0</v>
      </c>
      <c r="M129" s="158">
        <f t="shared" si="10"/>
        <v>0</v>
      </c>
      <c r="N129" s="158">
        <f t="shared" si="11"/>
        <v>0</v>
      </c>
      <c r="O129" s="158">
        <f t="shared" si="12"/>
        <v>0</v>
      </c>
      <c r="P129" s="161">
        <f t="shared" si="13"/>
        <v>0</v>
      </c>
    </row>
    <row r="130" spans="1:16" ht="33.75" x14ac:dyDescent="0.25">
      <c r="A130" s="133">
        <v>4</v>
      </c>
      <c r="B130" s="157"/>
      <c r="C130" s="135" t="s">
        <v>382</v>
      </c>
      <c r="D130" s="136" t="s">
        <v>336</v>
      </c>
      <c r="E130" s="132">
        <v>5</v>
      </c>
      <c r="F130" s="153"/>
      <c r="G130" s="154"/>
      <c r="H130" s="158">
        <f t="shared" si="7"/>
        <v>0</v>
      </c>
      <c r="I130" s="154"/>
      <c r="J130" s="154"/>
      <c r="K130" s="159">
        <f t="shared" si="8"/>
        <v>0</v>
      </c>
      <c r="L130" s="160">
        <f t="shared" si="9"/>
        <v>0</v>
      </c>
      <c r="M130" s="158">
        <f t="shared" si="10"/>
        <v>0</v>
      </c>
      <c r="N130" s="158">
        <f t="shared" si="11"/>
        <v>0</v>
      </c>
      <c r="O130" s="158">
        <f t="shared" si="12"/>
        <v>0</v>
      </c>
      <c r="P130" s="161">
        <f t="shared" si="13"/>
        <v>0</v>
      </c>
    </row>
    <row r="131" spans="1:16" ht="22.5" x14ac:dyDescent="0.25">
      <c r="A131" s="133">
        <v>5</v>
      </c>
      <c r="B131" s="157"/>
      <c r="C131" s="135" t="s">
        <v>676</v>
      </c>
      <c r="D131" s="136" t="s">
        <v>336</v>
      </c>
      <c r="E131" s="132">
        <v>20</v>
      </c>
      <c r="F131" s="153"/>
      <c r="G131" s="154"/>
      <c r="H131" s="158">
        <f t="shared" si="7"/>
        <v>0</v>
      </c>
      <c r="I131" s="154"/>
      <c r="J131" s="154"/>
      <c r="K131" s="159">
        <f t="shared" si="8"/>
        <v>0</v>
      </c>
      <c r="L131" s="160">
        <f t="shared" si="9"/>
        <v>0</v>
      </c>
      <c r="M131" s="158">
        <f t="shared" si="10"/>
        <v>0</v>
      </c>
      <c r="N131" s="158">
        <f t="shared" si="11"/>
        <v>0</v>
      </c>
      <c r="O131" s="158">
        <f t="shared" si="12"/>
        <v>0</v>
      </c>
      <c r="P131" s="161">
        <f t="shared" si="13"/>
        <v>0</v>
      </c>
    </row>
    <row r="132" spans="1:16" ht="22.5" x14ac:dyDescent="0.25">
      <c r="A132" s="133">
        <v>6</v>
      </c>
      <c r="B132" s="157"/>
      <c r="C132" s="135" t="s">
        <v>677</v>
      </c>
      <c r="D132" s="136" t="s">
        <v>68</v>
      </c>
      <c r="E132" s="132">
        <v>20</v>
      </c>
      <c r="F132" s="153"/>
      <c r="G132" s="154"/>
      <c r="H132" s="158">
        <f t="shared" si="7"/>
        <v>0</v>
      </c>
      <c r="I132" s="154"/>
      <c r="J132" s="154"/>
      <c r="K132" s="159">
        <f t="shared" si="8"/>
        <v>0</v>
      </c>
      <c r="L132" s="160">
        <f t="shared" si="9"/>
        <v>0</v>
      </c>
      <c r="M132" s="158">
        <f t="shared" si="10"/>
        <v>0</v>
      </c>
      <c r="N132" s="158">
        <f t="shared" si="11"/>
        <v>0</v>
      </c>
      <c r="O132" s="158">
        <f t="shared" si="12"/>
        <v>0</v>
      </c>
      <c r="P132" s="161">
        <f t="shared" si="13"/>
        <v>0</v>
      </c>
    </row>
    <row r="133" spans="1:16" ht="22.5" x14ac:dyDescent="0.25">
      <c r="A133" s="133">
        <v>7</v>
      </c>
      <c r="B133" s="157"/>
      <c r="C133" s="135" t="s">
        <v>385</v>
      </c>
      <c r="D133" s="136" t="s">
        <v>72</v>
      </c>
      <c r="E133" s="132">
        <v>350</v>
      </c>
      <c r="F133" s="153"/>
      <c r="G133" s="154"/>
      <c r="H133" s="158">
        <f t="shared" si="7"/>
        <v>0</v>
      </c>
      <c r="I133" s="154"/>
      <c r="J133" s="154"/>
      <c r="K133" s="159">
        <f t="shared" si="8"/>
        <v>0</v>
      </c>
      <c r="L133" s="160">
        <f t="shared" si="9"/>
        <v>0</v>
      </c>
      <c r="M133" s="158">
        <f t="shared" si="10"/>
        <v>0</v>
      </c>
      <c r="N133" s="158">
        <f t="shared" si="11"/>
        <v>0</v>
      </c>
      <c r="O133" s="158">
        <f t="shared" si="12"/>
        <v>0</v>
      </c>
      <c r="P133" s="161">
        <f t="shared" si="13"/>
        <v>0</v>
      </c>
    </row>
    <row r="134" spans="1:16" x14ac:dyDescent="0.25">
      <c r="A134" s="133">
        <v>8</v>
      </c>
      <c r="B134" s="157"/>
      <c r="C134" s="135" t="s">
        <v>386</v>
      </c>
      <c r="D134" s="136" t="s">
        <v>68</v>
      </c>
      <c r="E134" s="132">
        <v>120</v>
      </c>
      <c r="F134" s="153"/>
      <c r="G134" s="154"/>
      <c r="H134" s="158">
        <f t="shared" si="7"/>
        <v>0</v>
      </c>
      <c r="I134" s="154"/>
      <c r="J134" s="154"/>
      <c r="K134" s="159">
        <f t="shared" si="8"/>
        <v>0</v>
      </c>
      <c r="L134" s="160">
        <f t="shared" si="9"/>
        <v>0</v>
      </c>
      <c r="M134" s="158">
        <f t="shared" si="10"/>
        <v>0</v>
      </c>
      <c r="N134" s="158">
        <f t="shared" si="11"/>
        <v>0</v>
      </c>
      <c r="O134" s="158">
        <f t="shared" si="12"/>
        <v>0</v>
      </c>
      <c r="P134" s="161">
        <f t="shared" si="13"/>
        <v>0</v>
      </c>
    </row>
    <row r="135" spans="1:16" x14ac:dyDescent="0.25">
      <c r="A135" s="133">
        <v>9</v>
      </c>
      <c r="B135" s="157"/>
      <c r="C135" s="135" t="s">
        <v>387</v>
      </c>
      <c r="D135" s="136" t="s">
        <v>68</v>
      </c>
      <c r="E135" s="132">
        <v>40</v>
      </c>
      <c r="F135" s="153"/>
      <c r="G135" s="154"/>
      <c r="H135" s="158">
        <f t="shared" si="7"/>
        <v>0</v>
      </c>
      <c r="I135" s="154"/>
      <c r="J135" s="154"/>
      <c r="K135" s="159">
        <f t="shared" si="8"/>
        <v>0</v>
      </c>
      <c r="L135" s="160">
        <f t="shared" si="9"/>
        <v>0</v>
      </c>
      <c r="M135" s="158">
        <f t="shared" si="10"/>
        <v>0</v>
      </c>
      <c r="N135" s="158">
        <f t="shared" si="11"/>
        <v>0</v>
      </c>
      <c r="O135" s="158">
        <f t="shared" si="12"/>
        <v>0</v>
      </c>
      <c r="P135" s="161">
        <f t="shared" si="13"/>
        <v>0</v>
      </c>
    </row>
    <row r="136" spans="1:16" ht="22.5" x14ac:dyDescent="0.25">
      <c r="A136" s="133">
        <v>10</v>
      </c>
      <c r="B136" s="157"/>
      <c r="C136" s="135" t="s">
        <v>388</v>
      </c>
      <c r="D136" s="136" t="s">
        <v>68</v>
      </c>
      <c r="E136" s="132">
        <v>10</v>
      </c>
      <c r="F136" s="153"/>
      <c r="G136" s="154"/>
      <c r="H136" s="158">
        <f t="shared" si="7"/>
        <v>0</v>
      </c>
      <c r="I136" s="154"/>
      <c r="J136" s="154"/>
      <c r="K136" s="159">
        <f t="shared" si="8"/>
        <v>0</v>
      </c>
      <c r="L136" s="160">
        <f t="shared" si="9"/>
        <v>0</v>
      </c>
      <c r="M136" s="158">
        <f t="shared" si="10"/>
        <v>0</v>
      </c>
      <c r="N136" s="158">
        <f t="shared" si="11"/>
        <v>0</v>
      </c>
      <c r="O136" s="158">
        <f t="shared" si="12"/>
        <v>0</v>
      </c>
      <c r="P136" s="161">
        <f t="shared" si="13"/>
        <v>0</v>
      </c>
    </row>
    <row r="137" spans="1:16" x14ac:dyDescent="0.25">
      <c r="A137" s="133">
        <v>11</v>
      </c>
      <c r="B137" s="157"/>
      <c r="C137" s="135" t="s">
        <v>389</v>
      </c>
      <c r="D137" s="136" t="s">
        <v>68</v>
      </c>
      <c r="E137" s="132">
        <v>10</v>
      </c>
      <c r="F137" s="153"/>
      <c r="G137" s="154"/>
      <c r="H137" s="158">
        <f t="shared" si="7"/>
        <v>0</v>
      </c>
      <c r="I137" s="154"/>
      <c r="J137" s="154"/>
      <c r="K137" s="159">
        <f t="shared" si="8"/>
        <v>0</v>
      </c>
      <c r="L137" s="160">
        <f t="shared" si="9"/>
        <v>0</v>
      </c>
      <c r="M137" s="158">
        <f t="shared" si="10"/>
        <v>0</v>
      </c>
      <c r="N137" s="158">
        <f t="shared" si="11"/>
        <v>0</v>
      </c>
      <c r="O137" s="158">
        <f t="shared" si="12"/>
        <v>0</v>
      </c>
      <c r="P137" s="161">
        <f t="shared" si="13"/>
        <v>0</v>
      </c>
    </row>
    <row r="138" spans="1:16" x14ac:dyDescent="0.25">
      <c r="A138" s="133">
        <v>12</v>
      </c>
      <c r="B138" s="157"/>
      <c r="C138" s="135" t="s">
        <v>395</v>
      </c>
      <c r="D138" s="136" t="s">
        <v>68</v>
      </c>
      <c r="E138" s="132">
        <v>10</v>
      </c>
      <c r="F138" s="153"/>
      <c r="G138" s="154"/>
      <c r="H138" s="158">
        <f t="shared" si="7"/>
        <v>0</v>
      </c>
      <c r="I138" s="154"/>
      <c r="J138" s="154"/>
      <c r="K138" s="159">
        <f t="shared" si="8"/>
        <v>0</v>
      </c>
      <c r="L138" s="160">
        <f t="shared" si="9"/>
        <v>0</v>
      </c>
      <c r="M138" s="158">
        <f t="shared" si="10"/>
        <v>0</v>
      </c>
      <c r="N138" s="158">
        <f t="shared" si="11"/>
        <v>0</v>
      </c>
      <c r="O138" s="158">
        <f t="shared" si="12"/>
        <v>0</v>
      </c>
      <c r="P138" s="161">
        <f t="shared" si="13"/>
        <v>0</v>
      </c>
    </row>
    <row r="139" spans="1:16" ht="33.75" x14ac:dyDescent="0.25">
      <c r="A139" s="133">
        <v>13</v>
      </c>
      <c r="B139" s="157"/>
      <c r="C139" s="135" t="s">
        <v>390</v>
      </c>
      <c r="D139" s="136" t="s">
        <v>68</v>
      </c>
      <c r="E139" s="132">
        <v>60</v>
      </c>
      <c r="F139" s="153"/>
      <c r="G139" s="154"/>
      <c r="H139" s="158">
        <f t="shared" si="7"/>
        <v>0</v>
      </c>
      <c r="I139" s="154"/>
      <c r="J139" s="154"/>
      <c r="K139" s="159">
        <f t="shared" si="8"/>
        <v>0</v>
      </c>
      <c r="L139" s="160">
        <f t="shared" si="9"/>
        <v>0</v>
      </c>
      <c r="M139" s="158">
        <f t="shared" si="10"/>
        <v>0</v>
      </c>
      <c r="N139" s="158">
        <f t="shared" si="11"/>
        <v>0</v>
      </c>
      <c r="O139" s="158">
        <f t="shared" si="12"/>
        <v>0</v>
      </c>
      <c r="P139" s="161">
        <f t="shared" si="13"/>
        <v>0</v>
      </c>
    </row>
    <row r="140" spans="1:16" ht="22.5" x14ac:dyDescent="0.25">
      <c r="A140" s="133">
        <v>14</v>
      </c>
      <c r="B140" s="157"/>
      <c r="C140" s="135" t="s">
        <v>366</v>
      </c>
      <c r="D140" s="136" t="s">
        <v>149</v>
      </c>
      <c r="E140" s="132">
        <v>2.5</v>
      </c>
      <c r="F140" s="153"/>
      <c r="G140" s="154"/>
      <c r="H140" s="158">
        <f t="shared" si="7"/>
        <v>0</v>
      </c>
      <c r="I140" s="154"/>
      <c r="J140" s="154"/>
      <c r="K140" s="159">
        <f t="shared" si="8"/>
        <v>0</v>
      </c>
      <c r="L140" s="160">
        <f t="shared" si="9"/>
        <v>0</v>
      </c>
      <c r="M140" s="158">
        <f t="shared" si="10"/>
        <v>0</v>
      </c>
      <c r="N140" s="158">
        <f t="shared" si="11"/>
        <v>0</v>
      </c>
      <c r="O140" s="158">
        <f t="shared" si="12"/>
        <v>0</v>
      </c>
      <c r="P140" s="161">
        <f t="shared" si="13"/>
        <v>0</v>
      </c>
    </row>
    <row r="141" spans="1:16" ht="22.5" x14ac:dyDescent="0.25">
      <c r="A141" s="133">
        <v>15</v>
      </c>
      <c r="B141" s="157"/>
      <c r="C141" s="135" t="s">
        <v>367</v>
      </c>
      <c r="D141" s="136" t="s">
        <v>336</v>
      </c>
      <c r="E141" s="132">
        <v>5</v>
      </c>
      <c r="F141" s="153"/>
      <c r="G141" s="154"/>
      <c r="H141" s="158">
        <f t="shared" si="7"/>
        <v>0</v>
      </c>
      <c r="I141" s="154"/>
      <c r="J141" s="154"/>
      <c r="K141" s="159">
        <f t="shared" si="8"/>
        <v>0</v>
      </c>
      <c r="L141" s="160">
        <f t="shared" si="9"/>
        <v>0</v>
      </c>
      <c r="M141" s="158">
        <f t="shared" si="10"/>
        <v>0</v>
      </c>
      <c r="N141" s="158">
        <f t="shared" si="11"/>
        <v>0</v>
      </c>
      <c r="O141" s="158">
        <f t="shared" si="12"/>
        <v>0</v>
      </c>
      <c r="P141" s="161">
        <f t="shared" si="13"/>
        <v>0</v>
      </c>
    </row>
    <row r="142" spans="1:16" x14ac:dyDescent="0.25">
      <c r="A142" s="133">
        <v>16</v>
      </c>
      <c r="B142" s="157"/>
      <c r="C142" s="135" t="s">
        <v>391</v>
      </c>
      <c r="D142" s="136" t="s">
        <v>336</v>
      </c>
      <c r="E142" s="132">
        <v>5</v>
      </c>
      <c r="F142" s="153"/>
      <c r="G142" s="154"/>
      <c r="H142" s="158">
        <f t="shared" si="7"/>
        <v>0</v>
      </c>
      <c r="I142" s="154"/>
      <c r="J142" s="154"/>
      <c r="K142" s="159">
        <f t="shared" si="8"/>
        <v>0</v>
      </c>
      <c r="L142" s="160">
        <f t="shared" si="9"/>
        <v>0</v>
      </c>
      <c r="M142" s="158">
        <f t="shared" si="10"/>
        <v>0</v>
      </c>
      <c r="N142" s="158">
        <f t="shared" si="11"/>
        <v>0</v>
      </c>
      <c r="O142" s="158">
        <f t="shared" si="12"/>
        <v>0</v>
      </c>
      <c r="P142" s="161">
        <f t="shared" si="13"/>
        <v>0</v>
      </c>
    </row>
    <row r="143" spans="1:16" ht="22.5" x14ac:dyDescent="0.25">
      <c r="A143" s="133">
        <v>17</v>
      </c>
      <c r="B143" s="157"/>
      <c r="C143" s="135" t="s">
        <v>378</v>
      </c>
      <c r="D143" s="136" t="s">
        <v>336</v>
      </c>
      <c r="E143" s="132">
        <v>5</v>
      </c>
      <c r="F143" s="153"/>
      <c r="G143" s="154"/>
      <c r="H143" s="158">
        <f t="shared" ref="H143:H206" si="14">ROUND(F143*G143,2)</f>
        <v>0</v>
      </c>
      <c r="I143" s="154"/>
      <c r="J143" s="154"/>
      <c r="K143" s="159">
        <f t="shared" ref="K143:K206" si="15">SUM(H143:J143)</f>
        <v>0</v>
      </c>
      <c r="L143" s="160">
        <f t="shared" ref="L143:L206" si="16">ROUND(E143*F143,2)</f>
        <v>0</v>
      </c>
      <c r="M143" s="158">
        <f t="shared" ref="M143:M206" si="17">ROUND(H143*E143,2)</f>
        <v>0</v>
      </c>
      <c r="N143" s="158">
        <f t="shared" ref="N143:N206" si="18">ROUND(I143*E143,2)</f>
        <v>0</v>
      </c>
      <c r="O143" s="158">
        <f t="shared" ref="O143:O206" si="19">ROUND(J143*E143,2)</f>
        <v>0</v>
      </c>
      <c r="P143" s="161">
        <f t="shared" ref="P143:P206" si="20">SUM(M143:O143)</f>
        <v>0</v>
      </c>
    </row>
    <row r="144" spans="1:16" x14ac:dyDescent="0.25">
      <c r="A144" s="133"/>
      <c r="B144" s="157"/>
      <c r="C144" s="135" t="s">
        <v>400</v>
      </c>
      <c r="D144" s="136"/>
      <c r="E144" s="132"/>
      <c r="F144" s="153"/>
      <c r="G144" s="154"/>
      <c r="H144" s="158">
        <f t="shared" si="14"/>
        <v>0</v>
      </c>
      <c r="I144" s="154"/>
      <c r="J144" s="154"/>
      <c r="K144" s="159">
        <f t="shared" si="15"/>
        <v>0</v>
      </c>
      <c r="L144" s="160">
        <f t="shared" si="16"/>
        <v>0</v>
      </c>
      <c r="M144" s="158">
        <f t="shared" si="17"/>
        <v>0</v>
      </c>
      <c r="N144" s="158">
        <f t="shared" si="18"/>
        <v>0</v>
      </c>
      <c r="O144" s="158">
        <f t="shared" si="19"/>
        <v>0</v>
      </c>
      <c r="P144" s="161">
        <f t="shared" si="20"/>
        <v>0</v>
      </c>
    </row>
    <row r="145" spans="1:16" x14ac:dyDescent="0.25">
      <c r="A145" s="133"/>
      <c r="B145" s="157"/>
      <c r="C145" s="135" t="s">
        <v>380</v>
      </c>
      <c r="D145" s="136"/>
      <c r="E145" s="132"/>
      <c r="F145" s="153"/>
      <c r="G145" s="154"/>
      <c r="H145" s="158">
        <f t="shared" si="14"/>
        <v>0</v>
      </c>
      <c r="I145" s="154"/>
      <c r="J145" s="154"/>
      <c r="K145" s="159">
        <f t="shared" si="15"/>
        <v>0</v>
      </c>
      <c r="L145" s="160">
        <f t="shared" si="16"/>
        <v>0</v>
      </c>
      <c r="M145" s="158">
        <f t="shared" si="17"/>
        <v>0</v>
      </c>
      <c r="N145" s="158">
        <f t="shared" si="18"/>
        <v>0</v>
      </c>
      <c r="O145" s="158">
        <f t="shared" si="19"/>
        <v>0</v>
      </c>
      <c r="P145" s="161">
        <f t="shared" si="20"/>
        <v>0</v>
      </c>
    </row>
    <row r="146" spans="1:16" x14ac:dyDescent="0.25">
      <c r="A146" s="133">
        <v>1</v>
      </c>
      <c r="B146" s="157"/>
      <c r="C146" s="135" t="s">
        <v>381</v>
      </c>
      <c r="D146" s="136" t="s">
        <v>336</v>
      </c>
      <c r="E146" s="132">
        <v>1</v>
      </c>
      <c r="F146" s="153"/>
      <c r="G146" s="154"/>
      <c r="H146" s="158">
        <f t="shared" si="14"/>
        <v>0</v>
      </c>
      <c r="I146" s="154"/>
      <c r="J146" s="154"/>
      <c r="K146" s="159">
        <f t="shared" si="15"/>
        <v>0</v>
      </c>
      <c r="L146" s="160">
        <f t="shared" si="16"/>
        <v>0</v>
      </c>
      <c r="M146" s="158">
        <f t="shared" si="17"/>
        <v>0</v>
      </c>
      <c r="N146" s="158">
        <f t="shared" si="18"/>
        <v>0</v>
      </c>
      <c r="O146" s="158">
        <f t="shared" si="19"/>
        <v>0</v>
      </c>
      <c r="P146" s="161">
        <f t="shared" si="20"/>
        <v>0</v>
      </c>
    </row>
    <row r="147" spans="1:16" ht="33.75" x14ac:dyDescent="0.25">
      <c r="A147" s="133">
        <v>2</v>
      </c>
      <c r="B147" s="157"/>
      <c r="C147" s="135" t="s">
        <v>383</v>
      </c>
      <c r="D147" s="136" t="s">
        <v>336</v>
      </c>
      <c r="E147" s="132">
        <v>3</v>
      </c>
      <c r="F147" s="153"/>
      <c r="G147" s="154"/>
      <c r="H147" s="158">
        <f t="shared" si="14"/>
        <v>0</v>
      </c>
      <c r="I147" s="154"/>
      <c r="J147" s="154"/>
      <c r="K147" s="159">
        <f t="shared" si="15"/>
        <v>0</v>
      </c>
      <c r="L147" s="160">
        <f t="shared" si="16"/>
        <v>0</v>
      </c>
      <c r="M147" s="158">
        <f t="shared" si="17"/>
        <v>0</v>
      </c>
      <c r="N147" s="158">
        <f t="shared" si="18"/>
        <v>0</v>
      </c>
      <c r="O147" s="158">
        <f t="shared" si="19"/>
        <v>0</v>
      </c>
      <c r="P147" s="161">
        <f t="shared" si="20"/>
        <v>0</v>
      </c>
    </row>
    <row r="148" spans="1:16" ht="33.75" x14ac:dyDescent="0.25">
      <c r="A148" s="133">
        <v>3</v>
      </c>
      <c r="B148" s="157"/>
      <c r="C148" s="135" t="s">
        <v>382</v>
      </c>
      <c r="D148" s="136" t="s">
        <v>336</v>
      </c>
      <c r="E148" s="132">
        <v>1</v>
      </c>
      <c r="F148" s="153"/>
      <c r="G148" s="154"/>
      <c r="H148" s="158">
        <f t="shared" si="14"/>
        <v>0</v>
      </c>
      <c r="I148" s="154"/>
      <c r="J148" s="154"/>
      <c r="K148" s="159">
        <f t="shared" si="15"/>
        <v>0</v>
      </c>
      <c r="L148" s="160">
        <f t="shared" si="16"/>
        <v>0</v>
      </c>
      <c r="M148" s="158">
        <f t="shared" si="17"/>
        <v>0</v>
      </c>
      <c r="N148" s="158">
        <f t="shared" si="18"/>
        <v>0</v>
      </c>
      <c r="O148" s="158">
        <f t="shared" si="19"/>
        <v>0</v>
      </c>
      <c r="P148" s="161">
        <f t="shared" si="20"/>
        <v>0</v>
      </c>
    </row>
    <row r="149" spans="1:16" ht="22.5" x14ac:dyDescent="0.25">
      <c r="A149" s="133">
        <v>4</v>
      </c>
      <c r="B149" s="157"/>
      <c r="C149" s="135" t="s">
        <v>676</v>
      </c>
      <c r="D149" s="136" t="s">
        <v>336</v>
      </c>
      <c r="E149" s="132">
        <v>5</v>
      </c>
      <c r="F149" s="153"/>
      <c r="G149" s="154"/>
      <c r="H149" s="158">
        <f t="shared" si="14"/>
        <v>0</v>
      </c>
      <c r="I149" s="154"/>
      <c r="J149" s="154"/>
      <c r="K149" s="159">
        <f t="shared" si="15"/>
        <v>0</v>
      </c>
      <c r="L149" s="160">
        <f t="shared" si="16"/>
        <v>0</v>
      </c>
      <c r="M149" s="158">
        <f t="shared" si="17"/>
        <v>0</v>
      </c>
      <c r="N149" s="158">
        <f t="shared" si="18"/>
        <v>0</v>
      </c>
      <c r="O149" s="158">
        <f t="shared" si="19"/>
        <v>0</v>
      </c>
      <c r="P149" s="161">
        <f t="shared" si="20"/>
        <v>0</v>
      </c>
    </row>
    <row r="150" spans="1:16" ht="22.5" x14ac:dyDescent="0.25">
      <c r="A150" s="133">
        <v>5</v>
      </c>
      <c r="B150" s="157"/>
      <c r="C150" s="135" t="s">
        <v>677</v>
      </c>
      <c r="D150" s="136" t="s">
        <v>68</v>
      </c>
      <c r="E150" s="132">
        <v>5</v>
      </c>
      <c r="F150" s="153"/>
      <c r="G150" s="154"/>
      <c r="H150" s="158">
        <f t="shared" si="14"/>
        <v>0</v>
      </c>
      <c r="I150" s="154"/>
      <c r="J150" s="154"/>
      <c r="K150" s="159">
        <f t="shared" si="15"/>
        <v>0</v>
      </c>
      <c r="L150" s="160">
        <f t="shared" si="16"/>
        <v>0</v>
      </c>
      <c r="M150" s="158">
        <f t="shared" si="17"/>
        <v>0</v>
      </c>
      <c r="N150" s="158">
        <f t="shared" si="18"/>
        <v>0</v>
      </c>
      <c r="O150" s="158">
        <f t="shared" si="19"/>
        <v>0</v>
      </c>
      <c r="P150" s="161">
        <f t="shared" si="20"/>
        <v>0</v>
      </c>
    </row>
    <row r="151" spans="1:16" ht="22.5" x14ac:dyDescent="0.25">
      <c r="A151" s="133">
        <v>6</v>
      </c>
      <c r="B151" s="157"/>
      <c r="C151" s="135" t="s">
        <v>385</v>
      </c>
      <c r="D151" s="136" t="s">
        <v>72</v>
      </c>
      <c r="E151" s="132">
        <v>76</v>
      </c>
      <c r="F151" s="153"/>
      <c r="G151" s="154"/>
      <c r="H151" s="158">
        <f t="shared" si="14"/>
        <v>0</v>
      </c>
      <c r="I151" s="154"/>
      <c r="J151" s="154"/>
      <c r="K151" s="159">
        <f t="shared" si="15"/>
        <v>0</v>
      </c>
      <c r="L151" s="160">
        <f t="shared" si="16"/>
        <v>0</v>
      </c>
      <c r="M151" s="158">
        <f t="shared" si="17"/>
        <v>0</v>
      </c>
      <c r="N151" s="158">
        <f t="shared" si="18"/>
        <v>0</v>
      </c>
      <c r="O151" s="158">
        <f t="shared" si="19"/>
        <v>0</v>
      </c>
      <c r="P151" s="161">
        <f t="shared" si="20"/>
        <v>0</v>
      </c>
    </row>
    <row r="152" spans="1:16" x14ac:dyDescent="0.25">
      <c r="A152" s="133">
        <v>7</v>
      </c>
      <c r="B152" s="157"/>
      <c r="C152" s="135" t="s">
        <v>386</v>
      </c>
      <c r="D152" s="136" t="s">
        <v>68</v>
      </c>
      <c r="E152" s="132">
        <v>24</v>
      </c>
      <c r="F152" s="153"/>
      <c r="G152" s="154"/>
      <c r="H152" s="158">
        <f t="shared" si="14"/>
        <v>0</v>
      </c>
      <c r="I152" s="154"/>
      <c r="J152" s="154"/>
      <c r="K152" s="159">
        <f t="shared" si="15"/>
        <v>0</v>
      </c>
      <c r="L152" s="160">
        <f t="shared" si="16"/>
        <v>0</v>
      </c>
      <c r="M152" s="158">
        <f t="shared" si="17"/>
        <v>0</v>
      </c>
      <c r="N152" s="158">
        <f t="shared" si="18"/>
        <v>0</v>
      </c>
      <c r="O152" s="158">
        <f t="shared" si="19"/>
        <v>0</v>
      </c>
      <c r="P152" s="161">
        <f t="shared" si="20"/>
        <v>0</v>
      </c>
    </row>
    <row r="153" spans="1:16" x14ac:dyDescent="0.25">
      <c r="A153" s="133">
        <v>8</v>
      </c>
      <c r="B153" s="157"/>
      <c r="C153" s="135" t="s">
        <v>387</v>
      </c>
      <c r="D153" s="136" t="s">
        <v>68</v>
      </c>
      <c r="E153" s="132">
        <v>6</v>
      </c>
      <c r="F153" s="153"/>
      <c r="G153" s="154"/>
      <c r="H153" s="158">
        <f t="shared" si="14"/>
        <v>0</v>
      </c>
      <c r="I153" s="154"/>
      <c r="J153" s="154"/>
      <c r="K153" s="159">
        <f t="shared" si="15"/>
        <v>0</v>
      </c>
      <c r="L153" s="160">
        <f t="shared" si="16"/>
        <v>0</v>
      </c>
      <c r="M153" s="158">
        <f t="shared" si="17"/>
        <v>0</v>
      </c>
      <c r="N153" s="158">
        <f t="shared" si="18"/>
        <v>0</v>
      </c>
      <c r="O153" s="158">
        <f t="shared" si="19"/>
        <v>0</v>
      </c>
      <c r="P153" s="161">
        <f t="shared" si="20"/>
        <v>0</v>
      </c>
    </row>
    <row r="154" spans="1:16" ht="22.5" x14ac:dyDescent="0.25">
      <c r="A154" s="133">
        <v>9</v>
      </c>
      <c r="B154" s="157"/>
      <c r="C154" s="135" t="s">
        <v>388</v>
      </c>
      <c r="D154" s="136" t="s">
        <v>68</v>
      </c>
      <c r="E154" s="132">
        <v>2</v>
      </c>
      <c r="F154" s="153"/>
      <c r="G154" s="154"/>
      <c r="H154" s="158">
        <f t="shared" si="14"/>
        <v>0</v>
      </c>
      <c r="I154" s="154"/>
      <c r="J154" s="154"/>
      <c r="K154" s="159">
        <f t="shared" si="15"/>
        <v>0</v>
      </c>
      <c r="L154" s="160">
        <f t="shared" si="16"/>
        <v>0</v>
      </c>
      <c r="M154" s="158">
        <f t="shared" si="17"/>
        <v>0</v>
      </c>
      <c r="N154" s="158">
        <f t="shared" si="18"/>
        <v>0</v>
      </c>
      <c r="O154" s="158">
        <f t="shared" si="19"/>
        <v>0</v>
      </c>
      <c r="P154" s="161">
        <f t="shared" si="20"/>
        <v>0</v>
      </c>
    </row>
    <row r="155" spans="1:16" x14ac:dyDescent="0.25">
      <c r="A155" s="133">
        <v>10</v>
      </c>
      <c r="B155" s="157"/>
      <c r="C155" s="135" t="s">
        <v>389</v>
      </c>
      <c r="D155" s="136" t="s">
        <v>68</v>
      </c>
      <c r="E155" s="132">
        <v>2</v>
      </c>
      <c r="F155" s="153"/>
      <c r="G155" s="154"/>
      <c r="H155" s="158">
        <f t="shared" si="14"/>
        <v>0</v>
      </c>
      <c r="I155" s="154"/>
      <c r="J155" s="154"/>
      <c r="K155" s="159">
        <f t="shared" si="15"/>
        <v>0</v>
      </c>
      <c r="L155" s="160">
        <f t="shared" si="16"/>
        <v>0</v>
      </c>
      <c r="M155" s="158">
        <f t="shared" si="17"/>
        <v>0</v>
      </c>
      <c r="N155" s="158">
        <f t="shared" si="18"/>
        <v>0</v>
      </c>
      <c r="O155" s="158">
        <f t="shared" si="19"/>
        <v>0</v>
      </c>
      <c r="P155" s="161">
        <f t="shared" si="20"/>
        <v>0</v>
      </c>
    </row>
    <row r="156" spans="1:16" x14ac:dyDescent="0.25">
      <c r="A156" s="133">
        <v>11</v>
      </c>
      <c r="B156" s="157"/>
      <c r="C156" s="135" t="s">
        <v>395</v>
      </c>
      <c r="D156" s="136" t="s">
        <v>68</v>
      </c>
      <c r="E156" s="132">
        <v>2</v>
      </c>
      <c r="F156" s="153"/>
      <c r="G156" s="154"/>
      <c r="H156" s="158">
        <f t="shared" si="14"/>
        <v>0</v>
      </c>
      <c r="I156" s="154"/>
      <c r="J156" s="154"/>
      <c r="K156" s="159">
        <f t="shared" si="15"/>
        <v>0</v>
      </c>
      <c r="L156" s="160">
        <f t="shared" si="16"/>
        <v>0</v>
      </c>
      <c r="M156" s="158">
        <f t="shared" si="17"/>
        <v>0</v>
      </c>
      <c r="N156" s="158">
        <f t="shared" si="18"/>
        <v>0</v>
      </c>
      <c r="O156" s="158">
        <f t="shared" si="19"/>
        <v>0</v>
      </c>
      <c r="P156" s="161">
        <f t="shared" si="20"/>
        <v>0</v>
      </c>
    </row>
    <row r="157" spans="1:16" ht="33.75" x14ac:dyDescent="0.25">
      <c r="A157" s="133">
        <v>12</v>
      </c>
      <c r="B157" s="157"/>
      <c r="C157" s="135" t="s">
        <v>390</v>
      </c>
      <c r="D157" s="136" t="s">
        <v>68</v>
      </c>
      <c r="E157" s="132">
        <v>12</v>
      </c>
      <c r="F157" s="153"/>
      <c r="G157" s="154"/>
      <c r="H157" s="158">
        <f t="shared" si="14"/>
        <v>0</v>
      </c>
      <c r="I157" s="154"/>
      <c r="J157" s="154"/>
      <c r="K157" s="159">
        <f t="shared" si="15"/>
        <v>0</v>
      </c>
      <c r="L157" s="160">
        <f t="shared" si="16"/>
        <v>0</v>
      </c>
      <c r="M157" s="158">
        <f t="shared" si="17"/>
        <v>0</v>
      </c>
      <c r="N157" s="158">
        <f t="shared" si="18"/>
        <v>0</v>
      </c>
      <c r="O157" s="158">
        <f t="shared" si="19"/>
        <v>0</v>
      </c>
      <c r="P157" s="161">
        <f t="shared" si="20"/>
        <v>0</v>
      </c>
    </row>
    <row r="158" spans="1:16" ht="22.5" x14ac:dyDescent="0.25">
      <c r="A158" s="133">
        <v>13</v>
      </c>
      <c r="B158" s="157"/>
      <c r="C158" s="135" t="s">
        <v>366</v>
      </c>
      <c r="D158" s="136" t="s">
        <v>149</v>
      </c>
      <c r="E158" s="132">
        <v>0.5</v>
      </c>
      <c r="F158" s="153"/>
      <c r="G158" s="154"/>
      <c r="H158" s="158">
        <f t="shared" si="14"/>
        <v>0</v>
      </c>
      <c r="I158" s="154"/>
      <c r="J158" s="154"/>
      <c r="K158" s="159">
        <f t="shared" si="15"/>
        <v>0</v>
      </c>
      <c r="L158" s="160">
        <f t="shared" si="16"/>
        <v>0</v>
      </c>
      <c r="M158" s="158">
        <f t="shared" si="17"/>
        <v>0</v>
      </c>
      <c r="N158" s="158">
        <f t="shared" si="18"/>
        <v>0</v>
      </c>
      <c r="O158" s="158">
        <f t="shared" si="19"/>
        <v>0</v>
      </c>
      <c r="P158" s="161">
        <f t="shared" si="20"/>
        <v>0</v>
      </c>
    </row>
    <row r="159" spans="1:16" ht="22.5" x14ac:dyDescent="0.25">
      <c r="A159" s="133">
        <v>14</v>
      </c>
      <c r="B159" s="157"/>
      <c r="C159" s="135" t="s">
        <v>367</v>
      </c>
      <c r="D159" s="136" t="s">
        <v>336</v>
      </c>
      <c r="E159" s="132">
        <v>1</v>
      </c>
      <c r="F159" s="153"/>
      <c r="G159" s="154"/>
      <c r="H159" s="158">
        <f t="shared" si="14"/>
        <v>0</v>
      </c>
      <c r="I159" s="154"/>
      <c r="J159" s="154"/>
      <c r="K159" s="159">
        <f t="shared" si="15"/>
        <v>0</v>
      </c>
      <c r="L159" s="160">
        <f t="shared" si="16"/>
        <v>0</v>
      </c>
      <c r="M159" s="158">
        <f t="shared" si="17"/>
        <v>0</v>
      </c>
      <c r="N159" s="158">
        <f t="shared" si="18"/>
        <v>0</v>
      </c>
      <c r="O159" s="158">
        <f t="shared" si="19"/>
        <v>0</v>
      </c>
      <c r="P159" s="161">
        <f t="shared" si="20"/>
        <v>0</v>
      </c>
    </row>
    <row r="160" spans="1:16" x14ac:dyDescent="0.25">
      <c r="A160" s="133">
        <v>15</v>
      </c>
      <c r="B160" s="157"/>
      <c r="C160" s="135" t="s">
        <v>391</v>
      </c>
      <c r="D160" s="136" t="s">
        <v>336</v>
      </c>
      <c r="E160" s="132">
        <v>1</v>
      </c>
      <c r="F160" s="153"/>
      <c r="G160" s="154"/>
      <c r="H160" s="158">
        <f t="shared" si="14"/>
        <v>0</v>
      </c>
      <c r="I160" s="154"/>
      <c r="J160" s="154"/>
      <c r="K160" s="159">
        <f t="shared" si="15"/>
        <v>0</v>
      </c>
      <c r="L160" s="160">
        <f t="shared" si="16"/>
        <v>0</v>
      </c>
      <c r="M160" s="158">
        <f t="shared" si="17"/>
        <v>0</v>
      </c>
      <c r="N160" s="158">
        <f t="shared" si="18"/>
        <v>0</v>
      </c>
      <c r="O160" s="158">
        <f t="shared" si="19"/>
        <v>0</v>
      </c>
      <c r="P160" s="161">
        <f t="shared" si="20"/>
        <v>0</v>
      </c>
    </row>
    <row r="161" spans="1:16" ht="22.5" x14ac:dyDescent="0.25">
      <c r="A161" s="133">
        <v>16</v>
      </c>
      <c r="B161" s="157"/>
      <c r="C161" s="135" t="s">
        <v>378</v>
      </c>
      <c r="D161" s="136" t="s">
        <v>336</v>
      </c>
      <c r="E161" s="132">
        <v>1</v>
      </c>
      <c r="F161" s="153"/>
      <c r="G161" s="154"/>
      <c r="H161" s="158">
        <f t="shared" si="14"/>
        <v>0</v>
      </c>
      <c r="I161" s="154"/>
      <c r="J161" s="154"/>
      <c r="K161" s="159">
        <f t="shared" si="15"/>
        <v>0</v>
      </c>
      <c r="L161" s="160">
        <f t="shared" si="16"/>
        <v>0</v>
      </c>
      <c r="M161" s="158">
        <f t="shared" si="17"/>
        <v>0</v>
      </c>
      <c r="N161" s="158">
        <f t="shared" si="18"/>
        <v>0</v>
      </c>
      <c r="O161" s="158">
        <f t="shared" si="19"/>
        <v>0</v>
      </c>
      <c r="P161" s="161">
        <f t="shared" si="20"/>
        <v>0</v>
      </c>
    </row>
    <row r="162" spans="1:16" x14ac:dyDescent="0.25">
      <c r="A162" s="133"/>
      <c r="B162" s="157"/>
      <c r="C162" s="135" t="s">
        <v>401</v>
      </c>
      <c r="D162" s="136"/>
      <c r="E162" s="132"/>
      <c r="F162" s="153"/>
      <c r="G162" s="154"/>
      <c r="H162" s="158">
        <f t="shared" si="14"/>
        <v>0</v>
      </c>
      <c r="I162" s="154"/>
      <c r="J162" s="154"/>
      <c r="K162" s="159">
        <f t="shared" si="15"/>
        <v>0</v>
      </c>
      <c r="L162" s="160">
        <f t="shared" si="16"/>
        <v>0</v>
      </c>
      <c r="M162" s="158">
        <f t="shared" si="17"/>
        <v>0</v>
      </c>
      <c r="N162" s="158">
        <f t="shared" si="18"/>
        <v>0</v>
      </c>
      <c r="O162" s="158">
        <f t="shared" si="19"/>
        <v>0</v>
      </c>
      <c r="P162" s="161">
        <f t="shared" si="20"/>
        <v>0</v>
      </c>
    </row>
    <row r="163" spans="1:16" x14ac:dyDescent="0.25">
      <c r="A163" s="133"/>
      <c r="B163" s="157"/>
      <c r="C163" s="135" t="s">
        <v>402</v>
      </c>
      <c r="D163" s="136"/>
      <c r="E163" s="132"/>
      <c r="F163" s="153"/>
      <c r="G163" s="154"/>
      <c r="H163" s="158">
        <f t="shared" si="14"/>
        <v>0</v>
      </c>
      <c r="I163" s="154"/>
      <c r="J163" s="154"/>
      <c r="K163" s="159">
        <f t="shared" si="15"/>
        <v>0</v>
      </c>
      <c r="L163" s="160">
        <f t="shared" si="16"/>
        <v>0</v>
      </c>
      <c r="M163" s="158">
        <f t="shared" si="17"/>
        <v>0</v>
      </c>
      <c r="N163" s="158">
        <f t="shared" si="18"/>
        <v>0</v>
      </c>
      <c r="O163" s="158">
        <f t="shared" si="19"/>
        <v>0</v>
      </c>
      <c r="P163" s="161">
        <f t="shared" si="20"/>
        <v>0</v>
      </c>
    </row>
    <row r="164" spans="1:16" x14ac:dyDescent="0.25">
      <c r="A164" s="133">
        <v>1</v>
      </c>
      <c r="B164" s="157"/>
      <c r="C164" s="135" t="s">
        <v>381</v>
      </c>
      <c r="D164" s="136" t="s">
        <v>336</v>
      </c>
      <c r="E164" s="132">
        <v>2</v>
      </c>
      <c r="F164" s="153"/>
      <c r="G164" s="154"/>
      <c r="H164" s="158">
        <f t="shared" si="14"/>
        <v>0</v>
      </c>
      <c r="I164" s="154"/>
      <c r="J164" s="154"/>
      <c r="K164" s="159">
        <f t="shared" si="15"/>
        <v>0</v>
      </c>
      <c r="L164" s="160">
        <f t="shared" si="16"/>
        <v>0</v>
      </c>
      <c r="M164" s="158">
        <f t="shared" si="17"/>
        <v>0</v>
      </c>
      <c r="N164" s="158">
        <f t="shared" si="18"/>
        <v>0</v>
      </c>
      <c r="O164" s="158">
        <f t="shared" si="19"/>
        <v>0</v>
      </c>
      <c r="P164" s="161">
        <f t="shared" si="20"/>
        <v>0</v>
      </c>
    </row>
    <row r="165" spans="1:16" ht="33.75" x14ac:dyDescent="0.25">
      <c r="A165" s="133">
        <v>2</v>
      </c>
      <c r="B165" s="157"/>
      <c r="C165" s="135" t="s">
        <v>383</v>
      </c>
      <c r="D165" s="136" t="s">
        <v>336</v>
      </c>
      <c r="E165" s="132">
        <v>2</v>
      </c>
      <c r="F165" s="153"/>
      <c r="G165" s="154"/>
      <c r="H165" s="158">
        <f t="shared" si="14"/>
        <v>0</v>
      </c>
      <c r="I165" s="154"/>
      <c r="J165" s="154"/>
      <c r="K165" s="159">
        <f t="shared" si="15"/>
        <v>0</v>
      </c>
      <c r="L165" s="160">
        <f t="shared" si="16"/>
        <v>0</v>
      </c>
      <c r="M165" s="158">
        <f t="shared" si="17"/>
        <v>0</v>
      </c>
      <c r="N165" s="158">
        <f t="shared" si="18"/>
        <v>0</v>
      </c>
      <c r="O165" s="158">
        <f t="shared" si="19"/>
        <v>0</v>
      </c>
      <c r="P165" s="161">
        <f t="shared" si="20"/>
        <v>0</v>
      </c>
    </row>
    <row r="166" spans="1:16" ht="33.75" x14ac:dyDescent="0.25">
      <c r="A166" s="133">
        <v>3</v>
      </c>
      <c r="B166" s="157"/>
      <c r="C166" s="135" t="s">
        <v>384</v>
      </c>
      <c r="D166" s="136" t="s">
        <v>336</v>
      </c>
      <c r="E166" s="132">
        <v>4</v>
      </c>
      <c r="F166" s="153"/>
      <c r="G166" s="154"/>
      <c r="H166" s="158">
        <f t="shared" si="14"/>
        <v>0</v>
      </c>
      <c r="I166" s="154"/>
      <c r="J166" s="154"/>
      <c r="K166" s="159">
        <f t="shared" si="15"/>
        <v>0</v>
      </c>
      <c r="L166" s="160">
        <f t="shared" si="16"/>
        <v>0</v>
      </c>
      <c r="M166" s="158">
        <f t="shared" si="17"/>
        <v>0</v>
      </c>
      <c r="N166" s="158">
        <f t="shared" si="18"/>
        <v>0</v>
      </c>
      <c r="O166" s="158">
        <f t="shared" si="19"/>
        <v>0</v>
      </c>
      <c r="P166" s="161">
        <f t="shared" si="20"/>
        <v>0</v>
      </c>
    </row>
    <row r="167" spans="1:16" ht="33.75" x14ac:dyDescent="0.25">
      <c r="A167" s="133">
        <v>4</v>
      </c>
      <c r="B167" s="157"/>
      <c r="C167" s="135" t="s">
        <v>382</v>
      </c>
      <c r="D167" s="136" t="s">
        <v>336</v>
      </c>
      <c r="E167" s="132">
        <v>2</v>
      </c>
      <c r="F167" s="153"/>
      <c r="G167" s="154"/>
      <c r="H167" s="158">
        <f t="shared" si="14"/>
        <v>0</v>
      </c>
      <c r="I167" s="154"/>
      <c r="J167" s="154"/>
      <c r="K167" s="159">
        <f t="shared" si="15"/>
        <v>0</v>
      </c>
      <c r="L167" s="160">
        <f t="shared" si="16"/>
        <v>0</v>
      </c>
      <c r="M167" s="158">
        <f t="shared" si="17"/>
        <v>0</v>
      </c>
      <c r="N167" s="158">
        <f t="shared" si="18"/>
        <v>0</v>
      </c>
      <c r="O167" s="158">
        <f t="shared" si="19"/>
        <v>0</v>
      </c>
      <c r="P167" s="161">
        <f t="shared" si="20"/>
        <v>0</v>
      </c>
    </row>
    <row r="168" spans="1:16" ht="22.5" x14ac:dyDescent="0.25">
      <c r="A168" s="133">
        <v>5</v>
      </c>
      <c r="B168" s="157"/>
      <c r="C168" s="135" t="s">
        <v>676</v>
      </c>
      <c r="D168" s="136" t="s">
        <v>336</v>
      </c>
      <c r="E168" s="132">
        <v>10</v>
      </c>
      <c r="F168" s="153"/>
      <c r="G168" s="154"/>
      <c r="H168" s="158">
        <f t="shared" si="14"/>
        <v>0</v>
      </c>
      <c r="I168" s="154"/>
      <c r="J168" s="154"/>
      <c r="K168" s="159">
        <f t="shared" si="15"/>
        <v>0</v>
      </c>
      <c r="L168" s="160">
        <f t="shared" si="16"/>
        <v>0</v>
      </c>
      <c r="M168" s="158">
        <f t="shared" si="17"/>
        <v>0</v>
      </c>
      <c r="N168" s="158">
        <f t="shared" si="18"/>
        <v>0</v>
      </c>
      <c r="O168" s="158">
        <f t="shared" si="19"/>
        <v>0</v>
      </c>
      <c r="P168" s="161">
        <f t="shared" si="20"/>
        <v>0</v>
      </c>
    </row>
    <row r="169" spans="1:16" ht="22.5" x14ac:dyDescent="0.25">
      <c r="A169" s="133">
        <v>6</v>
      </c>
      <c r="B169" s="157"/>
      <c r="C169" s="135" t="s">
        <v>677</v>
      </c>
      <c r="D169" s="136" t="s">
        <v>68</v>
      </c>
      <c r="E169" s="132">
        <v>10</v>
      </c>
      <c r="F169" s="153"/>
      <c r="G169" s="154"/>
      <c r="H169" s="158">
        <f t="shared" si="14"/>
        <v>0</v>
      </c>
      <c r="I169" s="154"/>
      <c r="J169" s="154"/>
      <c r="K169" s="159">
        <f t="shared" si="15"/>
        <v>0</v>
      </c>
      <c r="L169" s="160">
        <f t="shared" si="16"/>
        <v>0</v>
      </c>
      <c r="M169" s="158">
        <f t="shared" si="17"/>
        <v>0</v>
      </c>
      <c r="N169" s="158">
        <f t="shared" si="18"/>
        <v>0</v>
      </c>
      <c r="O169" s="158">
        <f t="shared" si="19"/>
        <v>0</v>
      </c>
      <c r="P169" s="161">
        <f t="shared" si="20"/>
        <v>0</v>
      </c>
    </row>
    <row r="170" spans="1:16" ht="22.5" x14ac:dyDescent="0.25">
      <c r="A170" s="133">
        <v>7</v>
      </c>
      <c r="B170" s="157"/>
      <c r="C170" s="135" t="s">
        <v>385</v>
      </c>
      <c r="D170" s="136" t="s">
        <v>72</v>
      </c>
      <c r="E170" s="132">
        <v>152</v>
      </c>
      <c r="F170" s="153"/>
      <c r="G170" s="154"/>
      <c r="H170" s="158">
        <f t="shared" si="14"/>
        <v>0</v>
      </c>
      <c r="I170" s="154"/>
      <c r="J170" s="154"/>
      <c r="K170" s="159">
        <f t="shared" si="15"/>
        <v>0</v>
      </c>
      <c r="L170" s="160">
        <f t="shared" si="16"/>
        <v>0</v>
      </c>
      <c r="M170" s="158">
        <f t="shared" si="17"/>
        <v>0</v>
      </c>
      <c r="N170" s="158">
        <f t="shared" si="18"/>
        <v>0</v>
      </c>
      <c r="O170" s="158">
        <f t="shared" si="19"/>
        <v>0</v>
      </c>
      <c r="P170" s="161">
        <f t="shared" si="20"/>
        <v>0</v>
      </c>
    </row>
    <row r="171" spans="1:16" x14ac:dyDescent="0.25">
      <c r="A171" s="133">
        <v>8</v>
      </c>
      <c r="B171" s="157"/>
      <c r="C171" s="135" t="s">
        <v>386</v>
      </c>
      <c r="D171" s="136" t="s">
        <v>68</v>
      </c>
      <c r="E171" s="132">
        <v>44</v>
      </c>
      <c r="F171" s="153"/>
      <c r="G171" s="154"/>
      <c r="H171" s="158">
        <f t="shared" si="14"/>
        <v>0</v>
      </c>
      <c r="I171" s="154"/>
      <c r="J171" s="154"/>
      <c r="K171" s="159">
        <f t="shared" si="15"/>
        <v>0</v>
      </c>
      <c r="L171" s="160">
        <f t="shared" si="16"/>
        <v>0</v>
      </c>
      <c r="M171" s="158">
        <f t="shared" si="17"/>
        <v>0</v>
      </c>
      <c r="N171" s="158">
        <f t="shared" si="18"/>
        <v>0</v>
      </c>
      <c r="O171" s="158">
        <f t="shared" si="19"/>
        <v>0</v>
      </c>
      <c r="P171" s="161">
        <f t="shared" si="20"/>
        <v>0</v>
      </c>
    </row>
    <row r="172" spans="1:16" x14ac:dyDescent="0.25">
      <c r="A172" s="133">
        <v>9</v>
      </c>
      <c r="B172" s="157"/>
      <c r="C172" s="135" t="s">
        <v>387</v>
      </c>
      <c r="D172" s="136" t="s">
        <v>68</v>
      </c>
      <c r="E172" s="132">
        <v>16</v>
      </c>
      <c r="F172" s="153"/>
      <c r="G172" s="154"/>
      <c r="H172" s="158">
        <f t="shared" si="14"/>
        <v>0</v>
      </c>
      <c r="I172" s="154"/>
      <c r="J172" s="154"/>
      <c r="K172" s="159">
        <f t="shared" si="15"/>
        <v>0</v>
      </c>
      <c r="L172" s="160">
        <f t="shared" si="16"/>
        <v>0</v>
      </c>
      <c r="M172" s="158">
        <f t="shared" si="17"/>
        <v>0</v>
      </c>
      <c r="N172" s="158">
        <f t="shared" si="18"/>
        <v>0</v>
      </c>
      <c r="O172" s="158">
        <f t="shared" si="19"/>
        <v>0</v>
      </c>
      <c r="P172" s="161">
        <f t="shared" si="20"/>
        <v>0</v>
      </c>
    </row>
    <row r="173" spans="1:16" ht="22.5" x14ac:dyDescent="0.25">
      <c r="A173" s="133">
        <v>10</v>
      </c>
      <c r="B173" s="157"/>
      <c r="C173" s="135" t="s">
        <v>388</v>
      </c>
      <c r="D173" s="136" t="s">
        <v>68</v>
      </c>
      <c r="E173" s="132">
        <v>4</v>
      </c>
      <c r="F173" s="153"/>
      <c r="G173" s="154"/>
      <c r="H173" s="158">
        <f t="shared" si="14"/>
        <v>0</v>
      </c>
      <c r="I173" s="154"/>
      <c r="J173" s="154"/>
      <c r="K173" s="159">
        <f t="shared" si="15"/>
        <v>0</v>
      </c>
      <c r="L173" s="160">
        <f t="shared" si="16"/>
        <v>0</v>
      </c>
      <c r="M173" s="158">
        <f t="shared" si="17"/>
        <v>0</v>
      </c>
      <c r="N173" s="158">
        <f t="shared" si="18"/>
        <v>0</v>
      </c>
      <c r="O173" s="158">
        <f t="shared" si="19"/>
        <v>0</v>
      </c>
      <c r="P173" s="161">
        <f t="shared" si="20"/>
        <v>0</v>
      </c>
    </row>
    <row r="174" spans="1:16" x14ac:dyDescent="0.25">
      <c r="A174" s="133">
        <v>11</v>
      </c>
      <c r="B174" s="157"/>
      <c r="C174" s="135" t="s">
        <v>389</v>
      </c>
      <c r="D174" s="136" t="s">
        <v>68</v>
      </c>
      <c r="E174" s="132">
        <v>4</v>
      </c>
      <c r="F174" s="153"/>
      <c r="G174" s="154"/>
      <c r="H174" s="158">
        <f t="shared" si="14"/>
        <v>0</v>
      </c>
      <c r="I174" s="154"/>
      <c r="J174" s="154"/>
      <c r="K174" s="159">
        <f t="shared" si="15"/>
        <v>0</v>
      </c>
      <c r="L174" s="160">
        <f t="shared" si="16"/>
        <v>0</v>
      </c>
      <c r="M174" s="158">
        <f t="shared" si="17"/>
        <v>0</v>
      </c>
      <c r="N174" s="158">
        <f t="shared" si="18"/>
        <v>0</v>
      </c>
      <c r="O174" s="158">
        <f t="shared" si="19"/>
        <v>0</v>
      </c>
      <c r="P174" s="161">
        <f t="shared" si="20"/>
        <v>0</v>
      </c>
    </row>
    <row r="175" spans="1:16" x14ac:dyDescent="0.25">
      <c r="A175" s="133">
        <v>12</v>
      </c>
      <c r="B175" s="157"/>
      <c r="C175" s="135" t="s">
        <v>395</v>
      </c>
      <c r="D175" s="136" t="s">
        <v>68</v>
      </c>
      <c r="E175" s="132">
        <v>4</v>
      </c>
      <c r="F175" s="153"/>
      <c r="G175" s="154"/>
      <c r="H175" s="158">
        <f t="shared" si="14"/>
        <v>0</v>
      </c>
      <c r="I175" s="154"/>
      <c r="J175" s="154"/>
      <c r="K175" s="159">
        <f t="shared" si="15"/>
        <v>0</v>
      </c>
      <c r="L175" s="160">
        <f t="shared" si="16"/>
        <v>0</v>
      </c>
      <c r="M175" s="158">
        <f t="shared" si="17"/>
        <v>0</v>
      </c>
      <c r="N175" s="158">
        <f t="shared" si="18"/>
        <v>0</v>
      </c>
      <c r="O175" s="158">
        <f t="shared" si="19"/>
        <v>0</v>
      </c>
      <c r="P175" s="161">
        <f t="shared" si="20"/>
        <v>0</v>
      </c>
    </row>
    <row r="176" spans="1:16" ht="33.75" x14ac:dyDescent="0.25">
      <c r="A176" s="133">
        <v>13</v>
      </c>
      <c r="B176" s="157"/>
      <c r="C176" s="135" t="s">
        <v>390</v>
      </c>
      <c r="D176" s="136" t="s">
        <v>68</v>
      </c>
      <c r="E176" s="132">
        <v>24</v>
      </c>
      <c r="F176" s="153"/>
      <c r="G176" s="154"/>
      <c r="H176" s="158">
        <f t="shared" si="14"/>
        <v>0</v>
      </c>
      <c r="I176" s="154"/>
      <c r="J176" s="154"/>
      <c r="K176" s="159">
        <f t="shared" si="15"/>
        <v>0</v>
      </c>
      <c r="L176" s="160">
        <f t="shared" si="16"/>
        <v>0</v>
      </c>
      <c r="M176" s="158">
        <f t="shared" si="17"/>
        <v>0</v>
      </c>
      <c r="N176" s="158">
        <f t="shared" si="18"/>
        <v>0</v>
      </c>
      <c r="O176" s="158">
        <f t="shared" si="19"/>
        <v>0</v>
      </c>
      <c r="P176" s="161">
        <f t="shared" si="20"/>
        <v>0</v>
      </c>
    </row>
    <row r="177" spans="1:16" ht="22.5" x14ac:dyDescent="0.25">
      <c r="A177" s="133">
        <v>14</v>
      </c>
      <c r="B177" s="157"/>
      <c r="C177" s="135" t="s">
        <v>366</v>
      </c>
      <c r="D177" s="136" t="s">
        <v>149</v>
      </c>
      <c r="E177" s="132">
        <v>1</v>
      </c>
      <c r="F177" s="153"/>
      <c r="G177" s="154"/>
      <c r="H177" s="158">
        <f t="shared" si="14"/>
        <v>0</v>
      </c>
      <c r="I177" s="154"/>
      <c r="J177" s="154"/>
      <c r="K177" s="159">
        <f t="shared" si="15"/>
        <v>0</v>
      </c>
      <c r="L177" s="160">
        <f t="shared" si="16"/>
        <v>0</v>
      </c>
      <c r="M177" s="158">
        <f t="shared" si="17"/>
        <v>0</v>
      </c>
      <c r="N177" s="158">
        <f t="shared" si="18"/>
        <v>0</v>
      </c>
      <c r="O177" s="158">
        <f t="shared" si="19"/>
        <v>0</v>
      </c>
      <c r="P177" s="161">
        <f t="shared" si="20"/>
        <v>0</v>
      </c>
    </row>
    <row r="178" spans="1:16" ht="22.5" x14ac:dyDescent="0.25">
      <c r="A178" s="133">
        <v>15</v>
      </c>
      <c r="B178" s="157"/>
      <c r="C178" s="135" t="s">
        <v>367</v>
      </c>
      <c r="D178" s="136" t="s">
        <v>336</v>
      </c>
      <c r="E178" s="132">
        <v>2</v>
      </c>
      <c r="F178" s="153"/>
      <c r="G178" s="154"/>
      <c r="H178" s="158">
        <f t="shared" si="14"/>
        <v>0</v>
      </c>
      <c r="I178" s="154"/>
      <c r="J178" s="154"/>
      <c r="K178" s="159">
        <f t="shared" si="15"/>
        <v>0</v>
      </c>
      <c r="L178" s="160">
        <f t="shared" si="16"/>
        <v>0</v>
      </c>
      <c r="M178" s="158">
        <f t="shared" si="17"/>
        <v>0</v>
      </c>
      <c r="N178" s="158">
        <f t="shared" si="18"/>
        <v>0</v>
      </c>
      <c r="O178" s="158">
        <f t="shared" si="19"/>
        <v>0</v>
      </c>
      <c r="P178" s="161">
        <f t="shared" si="20"/>
        <v>0</v>
      </c>
    </row>
    <row r="179" spans="1:16" x14ac:dyDescent="0.25">
      <c r="A179" s="133">
        <v>16</v>
      </c>
      <c r="B179" s="157"/>
      <c r="C179" s="135" t="s">
        <v>391</v>
      </c>
      <c r="D179" s="136" t="s">
        <v>336</v>
      </c>
      <c r="E179" s="132">
        <v>2</v>
      </c>
      <c r="F179" s="153"/>
      <c r="G179" s="154"/>
      <c r="H179" s="158">
        <f t="shared" si="14"/>
        <v>0</v>
      </c>
      <c r="I179" s="154"/>
      <c r="J179" s="154"/>
      <c r="K179" s="159">
        <f t="shared" si="15"/>
        <v>0</v>
      </c>
      <c r="L179" s="160">
        <f t="shared" si="16"/>
        <v>0</v>
      </c>
      <c r="M179" s="158">
        <f t="shared" si="17"/>
        <v>0</v>
      </c>
      <c r="N179" s="158">
        <f t="shared" si="18"/>
        <v>0</v>
      </c>
      <c r="O179" s="158">
        <f t="shared" si="19"/>
        <v>0</v>
      </c>
      <c r="P179" s="161">
        <f t="shared" si="20"/>
        <v>0</v>
      </c>
    </row>
    <row r="180" spans="1:16" ht="22.5" x14ac:dyDescent="0.25">
      <c r="A180" s="133">
        <v>17</v>
      </c>
      <c r="B180" s="157"/>
      <c r="C180" s="135" t="s">
        <v>378</v>
      </c>
      <c r="D180" s="136" t="s">
        <v>336</v>
      </c>
      <c r="E180" s="132">
        <v>2</v>
      </c>
      <c r="F180" s="153"/>
      <c r="G180" s="154"/>
      <c r="H180" s="158">
        <f t="shared" si="14"/>
        <v>0</v>
      </c>
      <c r="I180" s="154"/>
      <c r="J180" s="154"/>
      <c r="K180" s="159">
        <f t="shared" si="15"/>
        <v>0</v>
      </c>
      <c r="L180" s="160">
        <f t="shared" si="16"/>
        <v>0</v>
      </c>
      <c r="M180" s="158">
        <f t="shared" si="17"/>
        <v>0</v>
      </c>
      <c r="N180" s="158">
        <f t="shared" si="18"/>
        <v>0</v>
      </c>
      <c r="O180" s="158">
        <f t="shared" si="19"/>
        <v>0</v>
      </c>
      <c r="P180" s="161">
        <f t="shared" si="20"/>
        <v>0</v>
      </c>
    </row>
    <row r="181" spans="1:16" x14ac:dyDescent="0.25">
      <c r="A181" s="133"/>
      <c r="B181" s="157"/>
      <c r="C181" s="135" t="s">
        <v>403</v>
      </c>
      <c r="D181" s="136"/>
      <c r="E181" s="132"/>
      <c r="F181" s="153"/>
      <c r="G181" s="154"/>
      <c r="H181" s="158">
        <f t="shared" si="14"/>
        <v>0</v>
      </c>
      <c r="I181" s="154"/>
      <c r="J181" s="154"/>
      <c r="K181" s="159">
        <f t="shared" si="15"/>
        <v>0</v>
      </c>
      <c r="L181" s="160">
        <f t="shared" si="16"/>
        <v>0</v>
      </c>
      <c r="M181" s="158">
        <f t="shared" si="17"/>
        <v>0</v>
      </c>
      <c r="N181" s="158">
        <f t="shared" si="18"/>
        <v>0</v>
      </c>
      <c r="O181" s="158">
        <f t="shared" si="19"/>
        <v>0</v>
      </c>
      <c r="P181" s="161">
        <f t="shared" si="20"/>
        <v>0</v>
      </c>
    </row>
    <row r="182" spans="1:16" x14ac:dyDescent="0.25">
      <c r="A182" s="133"/>
      <c r="B182" s="157"/>
      <c r="C182" s="135" t="s">
        <v>404</v>
      </c>
      <c r="D182" s="136"/>
      <c r="E182" s="132"/>
      <c r="F182" s="153"/>
      <c r="G182" s="154"/>
      <c r="H182" s="158">
        <f t="shared" si="14"/>
        <v>0</v>
      </c>
      <c r="I182" s="154"/>
      <c r="J182" s="154"/>
      <c r="K182" s="159">
        <f t="shared" si="15"/>
        <v>0</v>
      </c>
      <c r="L182" s="160">
        <f t="shared" si="16"/>
        <v>0</v>
      </c>
      <c r="M182" s="158">
        <f t="shared" si="17"/>
        <v>0</v>
      </c>
      <c r="N182" s="158">
        <f t="shared" si="18"/>
        <v>0</v>
      </c>
      <c r="O182" s="158">
        <f t="shared" si="19"/>
        <v>0</v>
      </c>
      <c r="P182" s="161">
        <f t="shared" si="20"/>
        <v>0</v>
      </c>
    </row>
    <row r="183" spans="1:16" x14ac:dyDescent="0.25">
      <c r="A183" s="133">
        <v>1</v>
      </c>
      <c r="B183" s="157"/>
      <c r="C183" s="135" t="s">
        <v>381</v>
      </c>
      <c r="D183" s="136" t="s">
        <v>336</v>
      </c>
      <c r="E183" s="132">
        <v>8</v>
      </c>
      <c r="F183" s="153"/>
      <c r="G183" s="154"/>
      <c r="H183" s="158">
        <f t="shared" si="14"/>
        <v>0</v>
      </c>
      <c r="I183" s="154"/>
      <c r="J183" s="154"/>
      <c r="K183" s="159">
        <f t="shared" si="15"/>
        <v>0</v>
      </c>
      <c r="L183" s="160">
        <f t="shared" si="16"/>
        <v>0</v>
      </c>
      <c r="M183" s="158">
        <f t="shared" si="17"/>
        <v>0</v>
      </c>
      <c r="N183" s="158">
        <f t="shared" si="18"/>
        <v>0</v>
      </c>
      <c r="O183" s="158">
        <f t="shared" si="19"/>
        <v>0</v>
      </c>
      <c r="P183" s="161">
        <f t="shared" si="20"/>
        <v>0</v>
      </c>
    </row>
    <row r="184" spans="1:16" ht="33.75" x14ac:dyDescent="0.25">
      <c r="A184" s="133">
        <v>2</v>
      </c>
      <c r="B184" s="157"/>
      <c r="C184" s="135" t="s">
        <v>382</v>
      </c>
      <c r="D184" s="136" t="s">
        <v>336</v>
      </c>
      <c r="E184" s="132">
        <v>8</v>
      </c>
      <c r="F184" s="153"/>
      <c r="G184" s="154"/>
      <c r="H184" s="158">
        <f t="shared" si="14"/>
        <v>0</v>
      </c>
      <c r="I184" s="154"/>
      <c r="J184" s="154"/>
      <c r="K184" s="159">
        <f t="shared" si="15"/>
        <v>0</v>
      </c>
      <c r="L184" s="160">
        <f t="shared" si="16"/>
        <v>0</v>
      </c>
      <c r="M184" s="158">
        <f t="shared" si="17"/>
        <v>0</v>
      </c>
      <c r="N184" s="158">
        <f t="shared" si="18"/>
        <v>0</v>
      </c>
      <c r="O184" s="158">
        <f t="shared" si="19"/>
        <v>0</v>
      </c>
      <c r="P184" s="161">
        <f t="shared" si="20"/>
        <v>0</v>
      </c>
    </row>
    <row r="185" spans="1:16" ht="33.75" x14ac:dyDescent="0.25">
      <c r="A185" s="133">
        <v>3</v>
      </c>
      <c r="B185" s="157"/>
      <c r="C185" s="135" t="s">
        <v>384</v>
      </c>
      <c r="D185" s="136" t="s">
        <v>336</v>
      </c>
      <c r="E185" s="132">
        <v>8</v>
      </c>
      <c r="F185" s="153"/>
      <c r="G185" s="154"/>
      <c r="H185" s="158">
        <f t="shared" si="14"/>
        <v>0</v>
      </c>
      <c r="I185" s="154"/>
      <c r="J185" s="154"/>
      <c r="K185" s="159">
        <f t="shared" si="15"/>
        <v>0</v>
      </c>
      <c r="L185" s="160">
        <f t="shared" si="16"/>
        <v>0</v>
      </c>
      <c r="M185" s="158">
        <f t="shared" si="17"/>
        <v>0</v>
      </c>
      <c r="N185" s="158">
        <f t="shared" si="18"/>
        <v>0</v>
      </c>
      <c r="O185" s="158">
        <f t="shared" si="19"/>
        <v>0</v>
      </c>
      <c r="P185" s="161">
        <f t="shared" si="20"/>
        <v>0</v>
      </c>
    </row>
    <row r="186" spans="1:16" ht="33.75" x14ac:dyDescent="0.25">
      <c r="A186" s="133">
        <v>4</v>
      </c>
      <c r="B186" s="157"/>
      <c r="C186" s="135" t="s">
        <v>383</v>
      </c>
      <c r="D186" s="136" t="s">
        <v>336</v>
      </c>
      <c r="E186" s="132">
        <v>8</v>
      </c>
      <c r="F186" s="153"/>
      <c r="G186" s="154"/>
      <c r="H186" s="158">
        <f t="shared" si="14"/>
        <v>0</v>
      </c>
      <c r="I186" s="154"/>
      <c r="J186" s="154"/>
      <c r="K186" s="159">
        <f t="shared" si="15"/>
        <v>0</v>
      </c>
      <c r="L186" s="160">
        <f t="shared" si="16"/>
        <v>0</v>
      </c>
      <c r="M186" s="158">
        <f t="shared" si="17"/>
        <v>0</v>
      </c>
      <c r="N186" s="158">
        <f t="shared" si="18"/>
        <v>0</v>
      </c>
      <c r="O186" s="158">
        <f t="shared" si="19"/>
        <v>0</v>
      </c>
      <c r="P186" s="161">
        <f t="shared" si="20"/>
        <v>0</v>
      </c>
    </row>
    <row r="187" spans="1:16" ht="22.5" x14ac:dyDescent="0.25">
      <c r="A187" s="133">
        <v>5</v>
      </c>
      <c r="B187" s="157"/>
      <c r="C187" s="135" t="s">
        <v>676</v>
      </c>
      <c r="D187" s="136" t="s">
        <v>336</v>
      </c>
      <c r="E187" s="132">
        <v>32</v>
      </c>
      <c r="F187" s="153"/>
      <c r="G187" s="154"/>
      <c r="H187" s="158">
        <f t="shared" si="14"/>
        <v>0</v>
      </c>
      <c r="I187" s="154"/>
      <c r="J187" s="154"/>
      <c r="K187" s="159">
        <f t="shared" si="15"/>
        <v>0</v>
      </c>
      <c r="L187" s="160">
        <f t="shared" si="16"/>
        <v>0</v>
      </c>
      <c r="M187" s="158">
        <f t="shared" si="17"/>
        <v>0</v>
      </c>
      <c r="N187" s="158">
        <f t="shared" si="18"/>
        <v>0</v>
      </c>
      <c r="O187" s="158">
        <f t="shared" si="19"/>
        <v>0</v>
      </c>
      <c r="P187" s="161">
        <f t="shared" si="20"/>
        <v>0</v>
      </c>
    </row>
    <row r="188" spans="1:16" ht="22.5" x14ac:dyDescent="0.25">
      <c r="A188" s="133">
        <v>6</v>
      </c>
      <c r="B188" s="157"/>
      <c r="C188" s="135" t="s">
        <v>677</v>
      </c>
      <c r="D188" s="136" t="s">
        <v>68</v>
      </c>
      <c r="E188" s="132">
        <v>32</v>
      </c>
      <c r="F188" s="153"/>
      <c r="G188" s="154"/>
      <c r="H188" s="158">
        <f t="shared" si="14"/>
        <v>0</v>
      </c>
      <c r="I188" s="154"/>
      <c r="J188" s="154"/>
      <c r="K188" s="159">
        <f t="shared" si="15"/>
        <v>0</v>
      </c>
      <c r="L188" s="160">
        <f t="shared" si="16"/>
        <v>0</v>
      </c>
      <c r="M188" s="158">
        <f t="shared" si="17"/>
        <v>0</v>
      </c>
      <c r="N188" s="158">
        <f t="shared" si="18"/>
        <v>0</v>
      </c>
      <c r="O188" s="158">
        <f t="shared" si="19"/>
        <v>0</v>
      </c>
      <c r="P188" s="161">
        <f t="shared" si="20"/>
        <v>0</v>
      </c>
    </row>
    <row r="189" spans="1:16" ht="22.5" x14ac:dyDescent="0.25">
      <c r="A189" s="133">
        <v>7</v>
      </c>
      <c r="B189" s="157"/>
      <c r="C189" s="135" t="s">
        <v>385</v>
      </c>
      <c r="D189" s="136" t="s">
        <v>72</v>
      </c>
      <c r="E189" s="132">
        <v>480</v>
      </c>
      <c r="F189" s="153"/>
      <c r="G189" s="154"/>
      <c r="H189" s="158">
        <f t="shared" si="14"/>
        <v>0</v>
      </c>
      <c r="I189" s="154"/>
      <c r="J189" s="154"/>
      <c r="K189" s="159">
        <f t="shared" si="15"/>
        <v>0</v>
      </c>
      <c r="L189" s="160">
        <f t="shared" si="16"/>
        <v>0</v>
      </c>
      <c r="M189" s="158">
        <f t="shared" si="17"/>
        <v>0</v>
      </c>
      <c r="N189" s="158">
        <f t="shared" si="18"/>
        <v>0</v>
      </c>
      <c r="O189" s="158">
        <f t="shared" si="19"/>
        <v>0</v>
      </c>
      <c r="P189" s="161">
        <f t="shared" si="20"/>
        <v>0</v>
      </c>
    </row>
    <row r="190" spans="1:16" x14ac:dyDescent="0.25">
      <c r="A190" s="133">
        <v>8</v>
      </c>
      <c r="B190" s="157"/>
      <c r="C190" s="135" t="s">
        <v>386</v>
      </c>
      <c r="D190" s="136" t="s">
        <v>68</v>
      </c>
      <c r="E190" s="132">
        <v>176</v>
      </c>
      <c r="F190" s="153"/>
      <c r="G190" s="154"/>
      <c r="H190" s="158">
        <f t="shared" si="14"/>
        <v>0</v>
      </c>
      <c r="I190" s="154"/>
      <c r="J190" s="154"/>
      <c r="K190" s="159">
        <f t="shared" si="15"/>
        <v>0</v>
      </c>
      <c r="L190" s="160">
        <f t="shared" si="16"/>
        <v>0</v>
      </c>
      <c r="M190" s="158">
        <f t="shared" si="17"/>
        <v>0</v>
      </c>
      <c r="N190" s="158">
        <f t="shared" si="18"/>
        <v>0</v>
      </c>
      <c r="O190" s="158">
        <f t="shared" si="19"/>
        <v>0</v>
      </c>
      <c r="P190" s="161">
        <f t="shared" si="20"/>
        <v>0</v>
      </c>
    </row>
    <row r="191" spans="1:16" x14ac:dyDescent="0.25">
      <c r="A191" s="133">
        <v>9</v>
      </c>
      <c r="B191" s="157"/>
      <c r="C191" s="135" t="s">
        <v>387</v>
      </c>
      <c r="D191" s="136" t="s">
        <v>68</v>
      </c>
      <c r="E191" s="132">
        <v>48</v>
      </c>
      <c r="F191" s="153"/>
      <c r="G191" s="154"/>
      <c r="H191" s="158">
        <f t="shared" si="14"/>
        <v>0</v>
      </c>
      <c r="I191" s="154"/>
      <c r="J191" s="154"/>
      <c r="K191" s="159">
        <f t="shared" si="15"/>
        <v>0</v>
      </c>
      <c r="L191" s="160">
        <f t="shared" si="16"/>
        <v>0</v>
      </c>
      <c r="M191" s="158">
        <f t="shared" si="17"/>
        <v>0</v>
      </c>
      <c r="N191" s="158">
        <f t="shared" si="18"/>
        <v>0</v>
      </c>
      <c r="O191" s="158">
        <f t="shared" si="19"/>
        <v>0</v>
      </c>
      <c r="P191" s="161">
        <f t="shared" si="20"/>
        <v>0</v>
      </c>
    </row>
    <row r="192" spans="1:16" ht="22.5" x14ac:dyDescent="0.25">
      <c r="A192" s="133">
        <v>10</v>
      </c>
      <c r="B192" s="157"/>
      <c r="C192" s="135" t="s">
        <v>388</v>
      </c>
      <c r="D192" s="136" t="s">
        <v>68</v>
      </c>
      <c r="E192" s="132">
        <v>16</v>
      </c>
      <c r="F192" s="153"/>
      <c r="G192" s="154"/>
      <c r="H192" s="158">
        <f t="shared" si="14"/>
        <v>0</v>
      </c>
      <c r="I192" s="154"/>
      <c r="J192" s="154"/>
      <c r="K192" s="159">
        <f t="shared" si="15"/>
        <v>0</v>
      </c>
      <c r="L192" s="160">
        <f t="shared" si="16"/>
        <v>0</v>
      </c>
      <c r="M192" s="158">
        <f t="shared" si="17"/>
        <v>0</v>
      </c>
      <c r="N192" s="158">
        <f t="shared" si="18"/>
        <v>0</v>
      </c>
      <c r="O192" s="158">
        <f t="shared" si="19"/>
        <v>0</v>
      </c>
      <c r="P192" s="161">
        <f t="shared" si="20"/>
        <v>0</v>
      </c>
    </row>
    <row r="193" spans="1:16" x14ac:dyDescent="0.25">
      <c r="A193" s="133">
        <v>11</v>
      </c>
      <c r="B193" s="157"/>
      <c r="C193" s="135" t="s">
        <v>389</v>
      </c>
      <c r="D193" s="136" t="s">
        <v>68</v>
      </c>
      <c r="E193" s="132">
        <v>16</v>
      </c>
      <c r="F193" s="153"/>
      <c r="G193" s="154"/>
      <c r="H193" s="158">
        <f t="shared" si="14"/>
        <v>0</v>
      </c>
      <c r="I193" s="154"/>
      <c r="J193" s="154"/>
      <c r="K193" s="159">
        <f t="shared" si="15"/>
        <v>0</v>
      </c>
      <c r="L193" s="160">
        <f t="shared" si="16"/>
        <v>0</v>
      </c>
      <c r="M193" s="158">
        <f t="shared" si="17"/>
        <v>0</v>
      </c>
      <c r="N193" s="158">
        <f t="shared" si="18"/>
        <v>0</v>
      </c>
      <c r="O193" s="158">
        <f t="shared" si="19"/>
        <v>0</v>
      </c>
      <c r="P193" s="161">
        <f t="shared" si="20"/>
        <v>0</v>
      </c>
    </row>
    <row r="194" spans="1:16" ht="33.75" x14ac:dyDescent="0.25">
      <c r="A194" s="133">
        <v>12</v>
      </c>
      <c r="B194" s="157"/>
      <c r="C194" s="135" t="s">
        <v>390</v>
      </c>
      <c r="D194" s="136" t="s">
        <v>68</v>
      </c>
      <c r="E194" s="132">
        <v>80</v>
      </c>
      <c r="F194" s="153"/>
      <c r="G194" s="154"/>
      <c r="H194" s="158">
        <f t="shared" si="14"/>
        <v>0</v>
      </c>
      <c r="I194" s="154"/>
      <c r="J194" s="154"/>
      <c r="K194" s="159">
        <f t="shared" si="15"/>
        <v>0</v>
      </c>
      <c r="L194" s="160">
        <f t="shared" si="16"/>
        <v>0</v>
      </c>
      <c r="M194" s="158">
        <f t="shared" si="17"/>
        <v>0</v>
      </c>
      <c r="N194" s="158">
        <f t="shared" si="18"/>
        <v>0</v>
      </c>
      <c r="O194" s="158">
        <f t="shared" si="19"/>
        <v>0</v>
      </c>
      <c r="P194" s="161">
        <f t="shared" si="20"/>
        <v>0</v>
      </c>
    </row>
    <row r="195" spans="1:16" ht="22.5" x14ac:dyDescent="0.25">
      <c r="A195" s="133">
        <v>13</v>
      </c>
      <c r="B195" s="157"/>
      <c r="C195" s="135" t="s">
        <v>366</v>
      </c>
      <c r="D195" s="136" t="s">
        <v>149</v>
      </c>
      <c r="E195" s="132">
        <v>4</v>
      </c>
      <c r="F195" s="153"/>
      <c r="G195" s="154"/>
      <c r="H195" s="158">
        <f t="shared" si="14"/>
        <v>0</v>
      </c>
      <c r="I195" s="154"/>
      <c r="J195" s="154"/>
      <c r="K195" s="159">
        <f t="shared" si="15"/>
        <v>0</v>
      </c>
      <c r="L195" s="160">
        <f t="shared" si="16"/>
        <v>0</v>
      </c>
      <c r="M195" s="158">
        <f t="shared" si="17"/>
        <v>0</v>
      </c>
      <c r="N195" s="158">
        <f t="shared" si="18"/>
        <v>0</v>
      </c>
      <c r="O195" s="158">
        <f t="shared" si="19"/>
        <v>0</v>
      </c>
      <c r="P195" s="161">
        <f t="shared" si="20"/>
        <v>0</v>
      </c>
    </row>
    <row r="196" spans="1:16" ht="22.5" x14ac:dyDescent="0.25">
      <c r="A196" s="133">
        <v>14</v>
      </c>
      <c r="B196" s="157"/>
      <c r="C196" s="135" t="s">
        <v>367</v>
      </c>
      <c r="D196" s="136" t="s">
        <v>336</v>
      </c>
      <c r="E196" s="132">
        <v>8</v>
      </c>
      <c r="F196" s="153"/>
      <c r="G196" s="154"/>
      <c r="H196" s="158">
        <f t="shared" si="14"/>
        <v>0</v>
      </c>
      <c r="I196" s="154"/>
      <c r="J196" s="154"/>
      <c r="K196" s="159">
        <f t="shared" si="15"/>
        <v>0</v>
      </c>
      <c r="L196" s="160">
        <f t="shared" si="16"/>
        <v>0</v>
      </c>
      <c r="M196" s="158">
        <f t="shared" si="17"/>
        <v>0</v>
      </c>
      <c r="N196" s="158">
        <f t="shared" si="18"/>
        <v>0</v>
      </c>
      <c r="O196" s="158">
        <f t="shared" si="19"/>
        <v>0</v>
      </c>
      <c r="P196" s="161">
        <f t="shared" si="20"/>
        <v>0</v>
      </c>
    </row>
    <row r="197" spans="1:16" x14ac:dyDescent="0.25">
      <c r="A197" s="133">
        <v>15</v>
      </c>
      <c r="B197" s="157"/>
      <c r="C197" s="135" t="s">
        <v>391</v>
      </c>
      <c r="D197" s="136" t="s">
        <v>336</v>
      </c>
      <c r="E197" s="132">
        <v>8</v>
      </c>
      <c r="F197" s="153"/>
      <c r="G197" s="154"/>
      <c r="H197" s="158">
        <f t="shared" si="14"/>
        <v>0</v>
      </c>
      <c r="I197" s="154"/>
      <c r="J197" s="154"/>
      <c r="K197" s="159">
        <f t="shared" si="15"/>
        <v>0</v>
      </c>
      <c r="L197" s="160">
        <f t="shared" si="16"/>
        <v>0</v>
      </c>
      <c r="M197" s="158">
        <f t="shared" si="17"/>
        <v>0</v>
      </c>
      <c r="N197" s="158">
        <f t="shared" si="18"/>
        <v>0</v>
      </c>
      <c r="O197" s="158">
        <f t="shared" si="19"/>
        <v>0</v>
      </c>
      <c r="P197" s="161">
        <f t="shared" si="20"/>
        <v>0</v>
      </c>
    </row>
    <row r="198" spans="1:16" ht="22.5" x14ac:dyDescent="0.25">
      <c r="A198" s="133">
        <v>16</v>
      </c>
      <c r="B198" s="157"/>
      <c r="C198" s="135" t="s">
        <v>378</v>
      </c>
      <c r="D198" s="136" t="s">
        <v>336</v>
      </c>
      <c r="E198" s="132">
        <v>8</v>
      </c>
      <c r="F198" s="153"/>
      <c r="G198" s="154"/>
      <c r="H198" s="158">
        <f t="shared" si="14"/>
        <v>0</v>
      </c>
      <c r="I198" s="154"/>
      <c r="J198" s="154"/>
      <c r="K198" s="159">
        <f t="shared" si="15"/>
        <v>0</v>
      </c>
      <c r="L198" s="160">
        <f t="shared" si="16"/>
        <v>0</v>
      </c>
      <c r="M198" s="158">
        <f t="shared" si="17"/>
        <v>0</v>
      </c>
      <c r="N198" s="158">
        <f t="shared" si="18"/>
        <v>0</v>
      </c>
      <c r="O198" s="158">
        <f t="shared" si="19"/>
        <v>0</v>
      </c>
      <c r="P198" s="161">
        <f t="shared" si="20"/>
        <v>0</v>
      </c>
    </row>
    <row r="199" spans="1:16" x14ac:dyDescent="0.25">
      <c r="A199" s="133"/>
      <c r="B199" s="157"/>
      <c r="C199" s="135" t="s">
        <v>405</v>
      </c>
      <c r="D199" s="136"/>
      <c r="E199" s="132"/>
      <c r="F199" s="153"/>
      <c r="G199" s="154"/>
      <c r="H199" s="158">
        <f t="shared" si="14"/>
        <v>0</v>
      </c>
      <c r="I199" s="154"/>
      <c r="J199" s="154"/>
      <c r="K199" s="159">
        <f t="shared" si="15"/>
        <v>0</v>
      </c>
      <c r="L199" s="160">
        <f t="shared" si="16"/>
        <v>0</v>
      </c>
      <c r="M199" s="158">
        <f t="shared" si="17"/>
        <v>0</v>
      </c>
      <c r="N199" s="158">
        <f t="shared" si="18"/>
        <v>0</v>
      </c>
      <c r="O199" s="158">
        <f t="shared" si="19"/>
        <v>0</v>
      </c>
      <c r="P199" s="161">
        <f t="shared" si="20"/>
        <v>0</v>
      </c>
    </row>
    <row r="200" spans="1:16" x14ac:dyDescent="0.25">
      <c r="A200" s="133"/>
      <c r="B200" s="157"/>
      <c r="C200" s="135" t="s">
        <v>397</v>
      </c>
      <c r="D200" s="136"/>
      <c r="E200" s="132"/>
      <c r="F200" s="153"/>
      <c r="G200" s="154"/>
      <c r="H200" s="158">
        <f t="shared" si="14"/>
        <v>0</v>
      </c>
      <c r="I200" s="154"/>
      <c r="J200" s="154"/>
      <c r="K200" s="159">
        <f t="shared" si="15"/>
        <v>0</v>
      </c>
      <c r="L200" s="160">
        <f t="shared" si="16"/>
        <v>0</v>
      </c>
      <c r="M200" s="158">
        <f t="shared" si="17"/>
        <v>0</v>
      </c>
      <c r="N200" s="158">
        <f t="shared" si="18"/>
        <v>0</v>
      </c>
      <c r="O200" s="158">
        <f t="shared" si="19"/>
        <v>0</v>
      </c>
      <c r="P200" s="161">
        <f t="shared" si="20"/>
        <v>0</v>
      </c>
    </row>
    <row r="201" spans="1:16" x14ac:dyDescent="0.25">
      <c r="A201" s="133">
        <v>1</v>
      </c>
      <c r="B201" s="157"/>
      <c r="C201" s="135" t="s">
        <v>381</v>
      </c>
      <c r="D201" s="136" t="s">
        <v>336</v>
      </c>
      <c r="E201" s="132">
        <v>4</v>
      </c>
      <c r="F201" s="153"/>
      <c r="G201" s="154"/>
      <c r="H201" s="158">
        <f t="shared" si="14"/>
        <v>0</v>
      </c>
      <c r="I201" s="154"/>
      <c r="J201" s="154"/>
      <c r="K201" s="159">
        <f t="shared" si="15"/>
        <v>0</v>
      </c>
      <c r="L201" s="160">
        <f t="shared" si="16"/>
        <v>0</v>
      </c>
      <c r="M201" s="158">
        <f t="shared" si="17"/>
        <v>0</v>
      </c>
      <c r="N201" s="158">
        <f t="shared" si="18"/>
        <v>0</v>
      </c>
      <c r="O201" s="158">
        <f t="shared" si="19"/>
        <v>0</v>
      </c>
      <c r="P201" s="161">
        <f t="shared" si="20"/>
        <v>0</v>
      </c>
    </row>
    <row r="202" spans="1:16" ht="33.75" x14ac:dyDescent="0.25">
      <c r="A202" s="133">
        <v>2</v>
      </c>
      <c r="B202" s="157"/>
      <c r="C202" s="135" t="s">
        <v>393</v>
      </c>
      <c r="D202" s="136" t="s">
        <v>336</v>
      </c>
      <c r="E202" s="132">
        <v>4</v>
      </c>
      <c r="F202" s="153"/>
      <c r="G202" s="154"/>
      <c r="H202" s="158">
        <f t="shared" si="14"/>
        <v>0</v>
      </c>
      <c r="I202" s="154"/>
      <c r="J202" s="154"/>
      <c r="K202" s="159">
        <f t="shared" si="15"/>
        <v>0</v>
      </c>
      <c r="L202" s="160">
        <f t="shared" si="16"/>
        <v>0</v>
      </c>
      <c r="M202" s="158">
        <f t="shared" si="17"/>
        <v>0</v>
      </c>
      <c r="N202" s="158">
        <f t="shared" si="18"/>
        <v>0</v>
      </c>
      <c r="O202" s="158">
        <f t="shared" si="19"/>
        <v>0</v>
      </c>
      <c r="P202" s="161">
        <f t="shared" si="20"/>
        <v>0</v>
      </c>
    </row>
    <row r="203" spans="1:16" ht="33.75" x14ac:dyDescent="0.25">
      <c r="A203" s="133">
        <v>3</v>
      </c>
      <c r="B203" s="157"/>
      <c r="C203" s="135" t="s">
        <v>382</v>
      </c>
      <c r="D203" s="136" t="s">
        <v>336</v>
      </c>
      <c r="E203" s="132">
        <v>4</v>
      </c>
      <c r="F203" s="153"/>
      <c r="G203" s="154"/>
      <c r="H203" s="158">
        <f t="shared" si="14"/>
        <v>0</v>
      </c>
      <c r="I203" s="154"/>
      <c r="J203" s="154"/>
      <c r="K203" s="159">
        <f t="shared" si="15"/>
        <v>0</v>
      </c>
      <c r="L203" s="160">
        <f t="shared" si="16"/>
        <v>0</v>
      </c>
      <c r="M203" s="158">
        <f t="shared" si="17"/>
        <v>0</v>
      </c>
      <c r="N203" s="158">
        <f t="shared" si="18"/>
        <v>0</v>
      </c>
      <c r="O203" s="158">
        <f t="shared" si="19"/>
        <v>0</v>
      </c>
      <c r="P203" s="161">
        <f t="shared" si="20"/>
        <v>0</v>
      </c>
    </row>
    <row r="204" spans="1:16" ht="33.75" x14ac:dyDescent="0.25">
      <c r="A204" s="133">
        <v>4</v>
      </c>
      <c r="B204" s="157"/>
      <c r="C204" s="135" t="s">
        <v>394</v>
      </c>
      <c r="D204" s="136" t="s">
        <v>336</v>
      </c>
      <c r="E204" s="132">
        <v>4</v>
      </c>
      <c r="F204" s="153"/>
      <c r="G204" s="154"/>
      <c r="H204" s="158">
        <f t="shared" si="14"/>
        <v>0</v>
      </c>
      <c r="I204" s="154"/>
      <c r="J204" s="154"/>
      <c r="K204" s="159">
        <f t="shared" si="15"/>
        <v>0</v>
      </c>
      <c r="L204" s="160">
        <f t="shared" si="16"/>
        <v>0</v>
      </c>
      <c r="M204" s="158">
        <f t="shared" si="17"/>
        <v>0</v>
      </c>
      <c r="N204" s="158">
        <f t="shared" si="18"/>
        <v>0</v>
      </c>
      <c r="O204" s="158">
        <f t="shared" si="19"/>
        <v>0</v>
      </c>
      <c r="P204" s="161">
        <f t="shared" si="20"/>
        <v>0</v>
      </c>
    </row>
    <row r="205" spans="1:16" ht="22.5" x14ac:dyDescent="0.25">
      <c r="A205" s="133">
        <v>5</v>
      </c>
      <c r="B205" s="157"/>
      <c r="C205" s="135" t="s">
        <v>676</v>
      </c>
      <c r="D205" s="136" t="s">
        <v>336</v>
      </c>
      <c r="E205" s="132">
        <v>12</v>
      </c>
      <c r="F205" s="153"/>
      <c r="G205" s="154"/>
      <c r="H205" s="158">
        <f t="shared" si="14"/>
        <v>0</v>
      </c>
      <c r="I205" s="154"/>
      <c r="J205" s="154"/>
      <c r="K205" s="159">
        <f t="shared" si="15"/>
        <v>0</v>
      </c>
      <c r="L205" s="160">
        <f t="shared" si="16"/>
        <v>0</v>
      </c>
      <c r="M205" s="158">
        <f t="shared" si="17"/>
        <v>0</v>
      </c>
      <c r="N205" s="158">
        <f t="shared" si="18"/>
        <v>0</v>
      </c>
      <c r="O205" s="158">
        <f t="shared" si="19"/>
        <v>0</v>
      </c>
      <c r="P205" s="161">
        <f t="shared" si="20"/>
        <v>0</v>
      </c>
    </row>
    <row r="206" spans="1:16" ht="22.5" x14ac:dyDescent="0.25">
      <c r="A206" s="133">
        <v>6</v>
      </c>
      <c r="B206" s="157"/>
      <c r="C206" s="135" t="s">
        <v>677</v>
      </c>
      <c r="D206" s="136" t="s">
        <v>68</v>
      </c>
      <c r="E206" s="132">
        <v>12</v>
      </c>
      <c r="F206" s="153"/>
      <c r="G206" s="154"/>
      <c r="H206" s="158">
        <f t="shared" si="14"/>
        <v>0</v>
      </c>
      <c r="I206" s="154"/>
      <c r="J206" s="154"/>
      <c r="K206" s="159">
        <f t="shared" si="15"/>
        <v>0</v>
      </c>
      <c r="L206" s="160">
        <f t="shared" si="16"/>
        <v>0</v>
      </c>
      <c r="M206" s="158">
        <f t="shared" si="17"/>
        <v>0</v>
      </c>
      <c r="N206" s="158">
        <f t="shared" si="18"/>
        <v>0</v>
      </c>
      <c r="O206" s="158">
        <f t="shared" si="19"/>
        <v>0</v>
      </c>
      <c r="P206" s="161">
        <f t="shared" si="20"/>
        <v>0</v>
      </c>
    </row>
    <row r="207" spans="1:16" ht="22.5" x14ac:dyDescent="0.25">
      <c r="A207" s="133">
        <v>7</v>
      </c>
      <c r="B207" s="157"/>
      <c r="C207" s="135" t="s">
        <v>385</v>
      </c>
      <c r="D207" s="136" t="s">
        <v>72</v>
      </c>
      <c r="E207" s="132">
        <v>232</v>
      </c>
      <c r="F207" s="153"/>
      <c r="G207" s="154"/>
      <c r="H207" s="158">
        <f t="shared" ref="H207:H270" si="21">ROUND(F207*G207,2)</f>
        <v>0</v>
      </c>
      <c r="I207" s="154"/>
      <c r="J207" s="154"/>
      <c r="K207" s="159">
        <f t="shared" ref="K207:K270" si="22">SUM(H207:J207)</f>
        <v>0</v>
      </c>
      <c r="L207" s="160">
        <f t="shared" ref="L207:L270" si="23">ROUND(E207*F207,2)</f>
        <v>0</v>
      </c>
      <c r="M207" s="158">
        <f t="shared" ref="M207:M270" si="24">ROUND(H207*E207,2)</f>
        <v>0</v>
      </c>
      <c r="N207" s="158">
        <f t="shared" ref="N207:N270" si="25">ROUND(I207*E207,2)</f>
        <v>0</v>
      </c>
      <c r="O207" s="158">
        <f t="shared" ref="O207:O270" si="26">ROUND(J207*E207,2)</f>
        <v>0</v>
      </c>
      <c r="P207" s="161">
        <f t="shared" ref="P207:P270" si="27">SUM(M207:O207)</f>
        <v>0</v>
      </c>
    </row>
    <row r="208" spans="1:16" x14ac:dyDescent="0.25">
      <c r="A208" s="133">
        <v>8</v>
      </c>
      <c r="B208" s="157"/>
      <c r="C208" s="135" t="s">
        <v>386</v>
      </c>
      <c r="D208" s="136" t="s">
        <v>68</v>
      </c>
      <c r="E208" s="132">
        <v>80</v>
      </c>
      <c r="F208" s="153"/>
      <c r="G208" s="154"/>
      <c r="H208" s="158">
        <f t="shared" si="21"/>
        <v>0</v>
      </c>
      <c r="I208" s="154"/>
      <c r="J208" s="154"/>
      <c r="K208" s="159">
        <f t="shared" si="22"/>
        <v>0</v>
      </c>
      <c r="L208" s="160">
        <f t="shared" si="23"/>
        <v>0</v>
      </c>
      <c r="M208" s="158">
        <f t="shared" si="24"/>
        <v>0</v>
      </c>
      <c r="N208" s="158">
        <f t="shared" si="25"/>
        <v>0</v>
      </c>
      <c r="O208" s="158">
        <f t="shared" si="26"/>
        <v>0</v>
      </c>
      <c r="P208" s="161">
        <f t="shared" si="27"/>
        <v>0</v>
      </c>
    </row>
    <row r="209" spans="1:16" x14ac:dyDescent="0.25">
      <c r="A209" s="133">
        <v>9</v>
      </c>
      <c r="B209" s="157"/>
      <c r="C209" s="135" t="s">
        <v>387</v>
      </c>
      <c r="D209" s="136" t="s">
        <v>68</v>
      </c>
      <c r="E209" s="132">
        <v>16</v>
      </c>
      <c r="F209" s="153"/>
      <c r="G209" s="154"/>
      <c r="H209" s="158">
        <f t="shared" si="21"/>
        <v>0</v>
      </c>
      <c r="I209" s="154"/>
      <c r="J209" s="154"/>
      <c r="K209" s="159">
        <f t="shared" si="22"/>
        <v>0</v>
      </c>
      <c r="L209" s="160">
        <f t="shared" si="23"/>
        <v>0</v>
      </c>
      <c r="M209" s="158">
        <f t="shared" si="24"/>
        <v>0</v>
      </c>
      <c r="N209" s="158">
        <f t="shared" si="25"/>
        <v>0</v>
      </c>
      <c r="O209" s="158">
        <f t="shared" si="26"/>
        <v>0</v>
      </c>
      <c r="P209" s="161">
        <f t="shared" si="27"/>
        <v>0</v>
      </c>
    </row>
    <row r="210" spans="1:16" ht="22.5" x14ac:dyDescent="0.25">
      <c r="A210" s="133">
        <v>10</v>
      </c>
      <c r="B210" s="157"/>
      <c r="C210" s="135" t="s">
        <v>388</v>
      </c>
      <c r="D210" s="136" t="s">
        <v>68</v>
      </c>
      <c r="E210" s="132">
        <v>8</v>
      </c>
      <c r="F210" s="153"/>
      <c r="G210" s="154"/>
      <c r="H210" s="158">
        <f t="shared" si="21"/>
        <v>0</v>
      </c>
      <c r="I210" s="154"/>
      <c r="J210" s="154"/>
      <c r="K210" s="159">
        <f t="shared" si="22"/>
        <v>0</v>
      </c>
      <c r="L210" s="160">
        <f t="shared" si="23"/>
        <v>0</v>
      </c>
      <c r="M210" s="158">
        <f t="shared" si="24"/>
        <v>0</v>
      </c>
      <c r="N210" s="158">
        <f t="shared" si="25"/>
        <v>0</v>
      </c>
      <c r="O210" s="158">
        <f t="shared" si="26"/>
        <v>0</v>
      </c>
      <c r="P210" s="161">
        <f t="shared" si="27"/>
        <v>0</v>
      </c>
    </row>
    <row r="211" spans="1:16" x14ac:dyDescent="0.25">
      <c r="A211" s="133">
        <v>11</v>
      </c>
      <c r="B211" s="157"/>
      <c r="C211" s="135" t="s">
        <v>389</v>
      </c>
      <c r="D211" s="136" t="s">
        <v>68</v>
      </c>
      <c r="E211" s="132">
        <v>8</v>
      </c>
      <c r="F211" s="153"/>
      <c r="G211" s="154"/>
      <c r="H211" s="158">
        <f t="shared" si="21"/>
        <v>0</v>
      </c>
      <c r="I211" s="154"/>
      <c r="J211" s="154"/>
      <c r="K211" s="159">
        <f t="shared" si="22"/>
        <v>0</v>
      </c>
      <c r="L211" s="160">
        <f t="shared" si="23"/>
        <v>0</v>
      </c>
      <c r="M211" s="158">
        <f t="shared" si="24"/>
        <v>0</v>
      </c>
      <c r="N211" s="158">
        <f t="shared" si="25"/>
        <v>0</v>
      </c>
      <c r="O211" s="158">
        <f t="shared" si="26"/>
        <v>0</v>
      </c>
      <c r="P211" s="161">
        <f t="shared" si="27"/>
        <v>0</v>
      </c>
    </row>
    <row r="212" spans="1:16" ht="33.75" x14ac:dyDescent="0.25">
      <c r="A212" s="133">
        <v>12</v>
      </c>
      <c r="B212" s="157"/>
      <c r="C212" s="135" t="s">
        <v>390</v>
      </c>
      <c r="D212" s="136" t="s">
        <v>68</v>
      </c>
      <c r="E212" s="132">
        <v>40</v>
      </c>
      <c r="F212" s="153"/>
      <c r="G212" s="154"/>
      <c r="H212" s="158">
        <f t="shared" si="21"/>
        <v>0</v>
      </c>
      <c r="I212" s="154"/>
      <c r="J212" s="154"/>
      <c r="K212" s="159">
        <f t="shared" si="22"/>
        <v>0</v>
      </c>
      <c r="L212" s="160">
        <f t="shared" si="23"/>
        <v>0</v>
      </c>
      <c r="M212" s="158">
        <f t="shared" si="24"/>
        <v>0</v>
      </c>
      <c r="N212" s="158">
        <f t="shared" si="25"/>
        <v>0</v>
      </c>
      <c r="O212" s="158">
        <f t="shared" si="26"/>
        <v>0</v>
      </c>
      <c r="P212" s="161">
        <f t="shared" si="27"/>
        <v>0</v>
      </c>
    </row>
    <row r="213" spans="1:16" ht="22.5" x14ac:dyDescent="0.25">
      <c r="A213" s="133">
        <v>13</v>
      </c>
      <c r="B213" s="157"/>
      <c r="C213" s="135" t="s">
        <v>366</v>
      </c>
      <c r="D213" s="136" t="s">
        <v>149</v>
      </c>
      <c r="E213" s="132">
        <v>2</v>
      </c>
      <c r="F213" s="153"/>
      <c r="G213" s="154"/>
      <c r="H213" s="158">
        <f t="shared" si="21"/>
        <v>0</v>
      </c>
      <c r="I213" s="154"/>
      <c r="J213" s="154"/>
      <c r="K213" s="159">
        <f t="shared" si="22"/>
        <v>0</v>
      </c>
      <c r="L213" s="160">
        <f t="shared" si="23"/>
        <v>0</v>
      </c>
      <c r="M213" s="158">
        <f t="shared" si="24"/>
        <v>0</v>
      </c>
      <c r="N213" s="158">
        <f t="shared" si="25"/>
        <v>0</v>
      </c>
      <c r="O213" s="158">
        <f t="shared" si="26"/>
        <v>0</v>
      </c>
      <c r="P213" s="161">
        <f t="shared" si="27"/>
        <v>0</v>
      </c>
    </row>
    <row r="214" spans="1:16" ht="22.5" x14ac:dyDescent="0.25">
      <c r="A214" s="133">
        <v>14</v>
      </c>
      <c r="B214" s="157"/>
      <c r="C214" s="135" t="s">
        <v>367</v>
      </c>
      <c r="D214" s="136" t="s">
        <v>336</v>
      </c>
      <c r="E214" s="132">
        <v>4</v>
      </c>
      <c r="F214" s="153"/>
      <c r="G214" s="154"/>
      <c r="H214" s="158">
        <f t="shared" si="21"/>
        <v>0</v>
      </c>
      <c r="I214" s="154"/>
      <c r="J214" s="154"/>
      <c r="K214" s="159">
        <f t="shared" si="22"/>
        <v>0</v>
      </c>
      <c r="L214" s="160">
        <f t="shared" si="23"/>
        <v>0</v>
      </c>
      <c r="M214" s="158">
        <f t="shared" si="24"/>
        <v>0</v>
      </c>
      <c r="N214" s="158">
        <f t="shared" si="25"/>
        <v>0</v>
      </c>
      <c r="O214" s="158">
        <f t="shared" si="26"/>
        <v>0</v>
      </c>
      <c r="P214" s="161">
        <f t="shared" si="27"/>
        <v>0</v>
      </c>
    </row>
    <row r="215" spans="1:16" x14ac:dyDescent="0.25">
      <c r="A215" s="133">
        <v>15</v>
      </c>
      <c r="B215" s="157"/>
      <c r="C215" s="135" t="s">
        <v>391</v>
      </c>
      <c r="D215" s="136" t="s">
        <v>336</v>
      </c>
      <c r="E215" s="132">
        <v>4</v>
      </c>
      <c r="F215" s="153"/>
      <c r="G215" s="154"/>
      <c r="H215" s="158">
        <f t="shared" si="21"/>
        <v>0</v>
      </c>
      <c r="I215" s="154"/>
      <c r="J215" s="154"/>
      <c r="K215" s="159">
        <f t="shared" si="22"/>
        <v>0</v>
      </c>
      <c r="L215" s="160">
        <f t="shared" si="23"/>
        <v>0</v>
      </c>
      <c r="M215" s="158">
        <f t="shared" si="24"/>
        <v>0</v>
      </c>
      <c r="N215" s="158">
        <f t="shared" si="25"/>
        <v>0</v>
      </c>
      <c r="O215" s="158">
        <f t="shared" si="26"/>
        <v>0</v>
      </c>
      <c r="P215" s="161">
        <f t="shared" si="27"/>
        <v>0</v>
      </c>
    </row>
    <row r="216" spans="1:16" ht="22.5" x14ac:dyDescent="0.25">
      <c r="A216" s="133">
        <v>16</v>
      </c>
      <c r="B216" s="157"/>
      <c r="C216" s="135" t="s">
        <v>378</v>
      </c>
      <c r="D216" s="136" t="s">
        <v>336</v>
      </c>
      <c r="E216" s="132">
        <v>4</v>
      </c>
      <c r="F216" s="153"/>
      <c r="G216" s="154"/>
      <c r="H216" s="158">
        <f t="shared" si="21"/>
        <v>0</v>
      </c>
      <c r="I216" s="154"/>
      <c r="J216" s="154"/>
      <c r="K216" s="159">
        <f t="shared" si="22"/>
        <v>0</v>
      </c>
      <c r="L216" s="160">
        <f t="shared" si="23"/>
        <v>0</v>
      </c>
      <c r="M216" s="158">
        <f t="shared" si="24"/>
        <v>0</v>
      </c>
      <c r="N216" s="158">
        <f t="shared" si="25"/>
        <v>0</v>
      </c>
      <c r="O216" s="158">
        <f t="shared" si="26"/>
        <v>0</v>
      </c>
      <c r="P216" s="161">
        <f t="shared" si="27"/>
        <v>0</v>
      </c>
    </row>
    <row r="217" spans="1:16" x14ac:dyDescent="0.25">
      <c r="A217" s="133"/>
      <c r="B217" s="157"/>
      <c r="C217" s="135" t="s">
        <v>406</v>
      </c>
      <c r="D217" s="136"/>
      <c r="E217" s="132"/>
      <c r="F217" s="153"/>
      <c r="G217" s="154"/>
      <c r="H217" s="158">
        <f t="shared" si="21"/>
        <v>0</v>
      </c>
      <c r="I217" s="154"/>
      <c r="J217" s="154"/>
      <c r="K217" s="159">
        <f t="shared" si="22"/>
        <v>0</v>
      </c>
      <c r="L217" s="160">
        <f t="shared" si="23"/>
        <v>0</v>
      </c>
      <c r="M217" s="158">
        <f t="shared" si="24"/>
        <v>0</v>
      </c>
      <c r="N217" s="158">
        <f t="shared" si="25"/>
        <v>0</v>
      </c>
      <c r="O217" s="158">
        <f t="shared" si="26"/>
        <v>0</v>
      </c>
      <c r="P217" s="161">
        <f t="shared" si="27"/>
        <v>0</v>
      </c>
    </row>
    <row r="218" spans="1:16" x14ac:dyDescent="0.25">
      <c r="A218" s="133"/>
      <c r="B218" s="157"/>
      <c r="C218" s="135" t="s">
        <v>397</v>
      </c>
      <c r="D218" s="136"/>
      <c r="E218" s="132"/>
      <c r="F218" s="153"/>
      <c r="G218" s="154"/>
      <c r="H218" s="158">
        <f t="shared" si="21"/>
        <v>0</v>
      </c>
      <c r="I218" s="154"/>
      <c r="J218" s="154"/>
      <c r="K218" s="159">
        <f t="shared" si="22"/>
        <v>0</v>
      </c>
      <c r="L218" s="160">
        <f t="shared" si="23"/>
        <v>0</v>
      </c>
      <c r="M218" s="158">
        <f t="shared" si="24"/>
        <v>0</v>
      </c>
      <c r="N218" s="158">
        <f t="shared" si="25"/>
        <v>0</v>
      </c>
      <c r="O218" s="158">
        <f t="shared" si="26"/>
        <v>0</v>
      </c>
      <c r="P218" s="161">
        <f t="shared" si="27"/>
        <v>0</v>
      </c>
    </row>
    <row r="219" spans="1:16" x14ac:dyDescent="0.25">
      <c r="A219" s="133">
        <v>1</v>
      </c>
      <c r="B219" s="157"/>
      <c r="C219" s="135" t="s">
        <v>381</v>
      </c>
      <c r="D219" s="136" t="s">
        <v>336</v>
      </c>
      <c r="E219" s="132">
        <v>4</v>
      </c>
      <c r="F219" s="153"/>
      <c r="G219" s="154"/>
      <c r="H219" s="158">
        <f t="shared" si="21"/>
        <v>0</v>
      </c>
      <c r="I219" s="154"/>
      <c r="J219" s="154"/>
      <c r="K219" s="159">
        <f t="shared" si="22"/>
        <v>0</v>
      </c>
      <c r="L219" s="160">
        <f t="shared" si="23"/>
        <v>0</v>
      </c>
      <c r="M219" s="158">
        <f t="shared" si="24"/>
        <v>0</v>
      </c>
      <c r="N219" s="158">
        <f t="shared" si="25"/>
        <v>0</v>
      </c>
      <c r="O219" s="158">
        <f t="shared" si="26"/>
        <v>0</v>
      </c>
      <c r="P219" s="161">
        <f t="shared" si="27"/>
        <v>0</v>
      </c>
    </row>
    <row r="220" spans="1:16" ht="33.75" x14ac:dyDescent="0.25">
      <c r="A220" s="133">
        <v>2</v>
      </c>
      <c r="B220" s="157"/>
      <c r="C220" s="135" t="s">
        <v>382</v>
      </c>
      <c r="D220" s="136" t="s">
        <v>336</v>
      </c>
      <c r="E220" s="132">
        <v>4</v>
      </c>
      <c r="F220" s="153"/>
      <c r="G220" s="154"/>
      <c r="H220" s="158">
        <f t="shared" si="21"/>
        <v>0</v>
      </c>
      <c r="I220" s="154"/>
      <c r="J220" s="154"/>
      <c r="K220" s="159">
        <f t="shared" si="22"/>
        <v>0</v>
      </c>
      <c r="L220" s="160">
        <f t="shared" si="23"/>
        <v>0</v>
      </c>
      <c r="M220" s="158">
        <f t="shared" si="24"/>
        <v>0</v>
      </c>
      <c r="N220" s="158">
        <f t="shared" si="25"/>
        <v>0</v>
      </c>
      <c r="O220" s="158">
        <f t="shared" si="26"/>
        <v>0</v>
      </c>
      <c r="P220" s="161">
        <f t="shared" si="27"/>
        <v>0</v>
      </c>
    </row>
    <row r="221" spans="1:16" ht="33.75" x14ac:dyDescent="0.25">
      <c r="A221" s="133">
        <v>3</v>
      </c>
      <c r="B221" s="157"/>
      <c r="C221" s="135" t="s">
        <v>383</v>
      </c>
      <c r="D221" s="136" t="s">
        <v>336</v>
      </c>
      <c r="E221" s="132">
        <v>8</v>
      </c>
      <c r="F221" s="153"/>
      <c r="G221" s="154"/>
      <c r="H221" s="158">
        <f t="shared" si="21"/>
        <v>0</v>
      </c>
      <c r="I221" s="154"/>
      <c r="J221" s="154"/>
      <c r="K221" s="159">
        <f t="shared" si="22"/>
        <v>0</v>
      </c>
      <c r="L221" s="160">
        <f t="shared" si="23"/>
        <v>0</v>
      </c>
      <c r="M221" s="158">
        <f t="shared" si="24"/>
        <v>0</v>
      </c>
      <c r="N221" s="158">
        <f t="shared" si="25"/>
        <v>0</v>
      </c>
      <c r="O221" s="158">
        <f t="shared" si="26"/>
        <v>0</v>
      </c>
      <c r="P221" s="161">
        <f t="shared" si="27"/>
        <v>0</v>
      </c>
    </row>
    <row r="222" spans="1:16" ht="22.5" x14ac:dyDescent="0.25">
      <c r="A222" s="133">
        <v>4</v>
      </c>
      <c r="B222" s="157"/>
      <c r="C222" s="135" t="s">
        <v>676</v>
      </c>
      <c r="D222" s="136" t="s">
        <v>336</v>
      </c>
      <c r="E222" s="132">
        <v>16</v>
      </c>
      <c r="F222" s="153"/>
      <c r="G222" s="154"/>
      <c r="H222" s="158">
        <f t="shared" si="21"/>
        <v>0</v>
      </c>
      <c r="I222" s="154"/>
      <c r="J222" s="154"/>
      <c r="K222" s="159">
        <f t="shared" si="22"/>
        <v>0</v>
      </c>
      <c r="L222" s="160">
        <f t="shared" si="23"/>
        <v>0</v>
      </c>
      <c r="M222" s="158">
        <f t="shared" si="24"/>
        <v>0</v>
      </c>
      <c r="N222" s="158">
        <f t="shared" si="25"/>
        <v>0</v>
      </c>
      <c r="O222" s="158">
        <f t="shared" si="26"/>
        <v>0</v>
      </c>
      <c r="P222" s="161">
        <f t="shared" si="27"/>
        <v>0</v>
      </c>
    </row>
    <row r="223" spans="1:16" ht="22.5" x14ac:dyDescent="0.25">
      <c r="A223" s="133">
        <v>5</v>
      </c>
      <c r="B223" s="157"/>
      <c r="C223" s="135" t="s">
        <v>677</v>
      </c>
      <c r="D223" s="136" t="s">
        <v>68</v>
      </c>
      <c r="E223" s="132">
        <v>16</v>
      </c>
      <c r="F223" s="153"/>
      <c r="G223" s="154"/>
      <c r="H223" s="158">
        <f t="shared" si="21"/>
        <v>0</v>
      </c>
      <c r="I223" s="154"/>
      <c r="J223" s="154"/>
      <c r="K223" s="159">
        <f t="shared" si="22"/>
        <v>0</v>
      </c>
      <c r="L223" s="160">
        <f t="shared" si="23"/>
        <v>0</v>
      </c>
      <c r="M223" s="158">
        <f t="shared" si="24"/>
        <v>0</v>
      </c>
      <c r="N223" s="158">
        <f t="shared" si="25"/>
        <v>0</v>
      </c>
      <c r="O223" s="158">
        <f t="shared" si="26"/>
        <v>0</v>
      </c>
      <c r="P223" s="161">
        <f t="shared" si="27"/>
        <v>0</v>
      </c>
    </row>
    <row r="224" spans="1:16" ht="22.5" x14ac:dyDescent="0.25">
      <c r="A224" s="133">
        <v>6</v>
      </c>
      <c r="B224" s="157"/>
      <c r="C224" s="135" t="s">
        <v>407</v>
      </c>
      <c r="D224" s="136" t="s">
        <v>72</v>
      </c>
      <c r="E224" s="132">
        <v>240</v>
      </c>
      <c r="F224" s="153"/>
      <c r="G224" s="154"/>
      <c r="H224" s="158">
        <f t="shared" si="21"/>
        <v>0</v>
      </c>
      <c r="I224" s="154"/>
      <c r="J224" s="154"/>
      <c r="K224" s="159">
        <f t="shared" si="22"/>
        <v>0</v>
      </c>
      <c r="L224" s="160">
        <f t="shared" si="23"/>
        <v>0</v>
      </c>
      <c r="M224" s="158">
        <f t="shared" si="24"/>
        <v>0</v>
      </c>
      <c r="N224" s="158">
        <f t="shared" si="25"/>
        <v>0</v>
      </c>
      <c r="O224" s="158">
        <f t="shared" si="26"/>
        <v>0</v>
      </c>
      <c r="P224" s="161">
        <f t="shared" si="27"/>
        <v>0</v>
      </c>
    </row>
    <row r="225" spans="1:16" x14ac:dyDescent="0.25">
      <c r="A225" s="133">
        <v>7</v>
      </c>
      <c r="B225" s="157"/>
      <c r="C225" s="135" t="s">
        <v>386</v>
      </c>
      <c r="D225" s="136" t="s">
        <v>68</v>
      </c>
      <c r="E225" s="132">
        <v>80</v>
      </c>
      <c r="F225" s="153"/>
      <c r="G225" s="154"/>
      <c r="H225" s="158">
        <f t="shared" si="21"/>
        <v>0</v>
      </c>
      <c r="I225" s="154"/>
      <c r="J225" s="154"/>
      <c r="K225" s="159">
        <f t="shared" si="22"/>
        <v>0</v>
      </c>
      <c r="L225" s="160">
        <f t="shared" si="23"/>
        <v>0</v>
      </c>
      <c r="M225" s="158">
        <f t="shared" si="24"/>
        <v>0</v>
      </c>
      <c r="N225" s="158">
        <f t="shared" si="25"/>
        <v>0</v>
      </c>
      <c r="O225" s="158">
        <f t="shared" si="26"/>
        <v>0</v>
      </c>
      <c r="P225" s="161">
        <f t="shared" si="27"/>
        <v>0</v>
      </c>
    </row>
    <row r="226" spans="1:16" x14ac:dyDescent="0.25">
      <c r="A226" s="133">
        <v>8</v>
      </c>
      <c r="B226" s="157"/>
      <c r="C226" s="135" t="s">
        <v>387</v>
      </c>
      <c r="D226" s="136" t="s">
        <v>68</v>
      </c>
      <c r="E226" s="132">
        <v>24</v>
      </c>
      <c r="F226" s="153"/>
      <c r="G226" s="154"/>
      <c r="H226" s="158">
        <f t="shared" si="21"/>
        <v>0</v>
      </c>
      <c r="I226" s="154"/>
      <c r="J226" s="154"/>
      <c r="K226" s="159">
        <f t="shared" si="22"/>
        <v>0</v>
      </c>
      <c r="L226" s="160">
        <f t="shared" si="23"/>
        <v>0</v>
      </c>
      <c r="M226" s="158">
        <f t="shared" si="24"/>
        <v>0</v>
      </c>
      <c r="N226" s="158">
        <f t="shared" si="25"/>
        <v>0</v>
      </c>
      <c r="O226" s="158">
        <f t="shared" si="26"/>
        <v>0</v>
      </c>
      <c r="P226" s="161">
        <f t="shared" si="27"/>
        <v>0</v>
      </c>
    </row>
    <row r="227" spans="1:16" ht="22.5" x14ac:dyDescent="0.25">
      <c r="A227" s="133">
        <v>9</v>
      </c>
      <c r="B227" s="157"/>
      <c r="C227" s="135" t="s">
        <v>388</v>
      </c>
      <c r="D227" s="136" t="s">
        <v>68</v>
      </c>
      <c r="E227" s="132">
        <v>8</v>
      </c>
      <c r="F227" s="153"/>
      <c r="G227" s="154"/>
      <c r="H227" s="158">
        <f t="shared" si="21"/>
        <v>0</v>
      </c>
      <c r="I227" s="154"/>
      <c r="J227" s="154"/>
      <c r="K227" s="159">
        <f t="shared" si="22"/>
        <v>0</v>
      </c>
      <c r="L227" s="160">
        <f t="shared" si="23"/>
        <v>0</v>
      </c>
      <c r="M227" s="158">
        <f t="shared" si="24"/>
        <v>0</v>
      </c>
      <c r="N227" s="158">
        <f t="shared" si="25"/>
        <v>0</v>
      </c>
      <c r="O227" s="158">
        <f t="shared" si="26"/>
        <v>0</v>
      </c>
      <c r="P227" s="161">
        <f t="shared" si="27"/>
        <v>0</v>
      </c>
    </row>
    <row r="228" spans="1:16" x14ac:dyDescent="0.25">
      <c r="A228" s="133">
        <v>10</v>
      </c>
      <c r="B228" s="157"/>
      <c r="C228" s="135" t="s">
        <v>389</v>
      </c>
      <c r="D228" s="136" t="s">
        <v>68</v>
      </c>
      <c r="E228" s="132">
        <v>8</v>
      </c>
      <c r="F228" s="153"/>
      <c r="G228" s="154"/>
      <c r="H228" s="158">
        <f t="shared" si="21"/>
        <v>0</v>
      </c>
      <c r="I228" s="154"/>
      <c r="J228" s="154"/>
      <c r="K228" s="159">
        <f t="shared" si="22"/>
        <v>0</v>
      </c>
      <c r="L228" s="160">
        <f t="shared" si="23"/>
        <v>0</v>
      </c>
      <c r="M228" s="158">
        <f t="shared" si="24"/>
        <v>0</v>
      </c>
      <c r="N228" s="158">
        <f t="shared" si="25"/>
        <v>0</v>
      </c>
      <c r="O228" s="158">
        <f t="shared" si="26"/>
        <v>0</v>
      </c>
      <c r="P228" s="161">
        <f t="shared" si="27"/>
        <v>0</v>
      </c>
    </row>
    <row r="229" spans="1:16" ht="33.75" x14ac:dyDescent="0.25">
      <c r="A229" s="133">
        <v>11</v>
      </c>
      <c r="B229" s="157"/>
      <c r="C229" s="135" t="s">
        <v>390</v>
      </c>
      <c r="D229" s="136" t="s">
        <v>68</v>
      </c>
      <c r="E229" s="132">
        <v>40</v>
      </c>
      <c r="F229" s="153"/>
      <c r="G229" s="154"/>
      <c r="H229" s="158">
        <f t="shared" si="21"/>
        <v>0</v>
      </c>
      <c r="I229" s="154"/>
      <c r="J229" s="154"/>
      <c r="K229" s="159">
        <f t="shared" si="22"/>
        <v>0</v>
      </c>
      <c r="L229" s="160">
        <f t="shared" si="23"/>
        <v>0</v>
      </c>
      <c r="M229" s="158">
        <f t="shared" si="24"/>
        <v>0</v>
      </c>
      <c r="N229" s="158">
        <f t="shared" si="25"/>
        <v>0</v>
      </c>
      <c r="O229" s="158">
        <f t="shared" si="26"/>
        <v>0</v>
      </c>
      <c r="P229" s="161">
        <f t="shared" si="27"/>
        <v>0</v>
      </c>
    </row>
    <row r="230" spans="1:16" ht="22.5" x14ac:dyDescent="0.25">
      <c r="A230" s="133">
        <v>12</v>
      </c>
      <c r="B230" s="157"/>
      <c r="C230" s="135" t="s">
        <v>366</v>
      </c>
      <c r="D230" s="136" t="s">
        <v>149</v>
      </c>
      <c r="E230" s="132">
        <v>2</v>
      </c>
      <c r="F230" s="153"/>
      <c r="G230" s="154"/>
      <c r="H230" s="158">
        <f t="shared" si="21"/>
        <v>0</v>
      </c>
      <c r="I230" s="154"/>
      <c r="J230" s="154"/>
      <c r="K230" s="159">
        <f t="shared" si="22"/>
        <v>0</v>
      </c>
      <c r="L230" s="160">
        <f t="shared" si="23"/>
        <v>0</v>
      </c>
      <c r="M230" s="158">
        <f t="shared" si="24"/>
        <v>0</v>
      </c>
      <c r="N230" s="158">
        <f t="shared" si="25"/>
        <v>0</v>
      </c>
      <c r="O230" s="158">
        <f t="shared" si="26"/>
        <v>0</v>
      </c>
      <c r="P230" s="161">
        <f t="shared" si="27"/>
        <v>0</v>
      </c>
    </row>
    <row r="231" spans="1:16" ht="22.5" x14ac:dyDescent="0.25">
      <c r="A231" s="133">
        <v>13</v>
      </c>
      <c r="B231" s="157"/>
      <c r="C231" s="135" t="s">
        <v>367</v>
      </c>
      <c r="D231" s="136" t="s">
        <v>336</v>
      </c>
      <c r="E231" s="132">
        <v>4</v>
      </c>
      <c r="F231" s="153"/>
      <c r="G231" s="154"/>
      <c r="H231" s="158">
        <f t="shared" si="21"/>
        <v>0</v>
      </c>
      <c r="I231" s="154"/>
      <c r="J231" s="154"/>
      <c r="K231" s="159">
        <f t="shared" si="22"/>
        <v>0</v>
      </c>
      <c r="L231" s="160">
        <f t="shared" si="23"/>
        <v>0</v>
      </c>
      <c r="M231" s="158">
        <f t="shared" si="24"/>
        <v>0</v>
      </c>
      <c r="N231" s="158">
        <f t="shared" si="25"/>
        <v>0</v>
      </c>
      <c r="O231" s="158">
        <f t="shared" si="26"/>
        <v>0</v>
      </c>
      <c r="P231" s="161">
        <f t="shared" si="27"/>
        <v>0</v>
      </c>
    </row>
    <row r="232" spans="1:16" x14ac:dyDescent="0.25">
      <c r="A232" s="133">
        <v>14</v>
      </c>
      <c r="B232" s="157"/>
      <c r="C232" s="135" t="s">
        <v>391</v>
      </c>
      <c r="D232" s="136" t="s">
        <v>336</v>
      </c>
      <c r="E232" s="132">
        <v>4</v>
      </c>
      <c r="F232" s="153"/>
      <c r="G232" s="154"/>
      <c r="H232" s="158">
        <f t="shared" si="21"/>
        <v>0</v>
      </c>
      <c r="I232" s="154"/>
      <c r="J232" s="154"/>
      <c r="K232" s="159">
        <f t="shared" si="22"/>
        <v>0</v>
      </c>
      <c r="L232" s="160">
        <f t="shared" si="23"/>
        <v>0</v>
      </c>
      <c r="M232" s="158">
        <f t="shared" si="24"/>
        <v>0</v>
      </c>
      <c r="N232" s="158">
        <f t="shared" si="25"/>
        <v>0</v>
      </c>
      <c r="O232" s="158">
        <f t="shared" si="26"/>
        <v>0</v>
      </c>
      <c r="P232" s="161">
        <f t="shared" si="27"/>
        <v>0</v>
      </c>
    </row>
    <row r="233" spans="1:16" ht="22.5" x14ac:dyDescent="0.25">
      <c r="A233" s="133">
        <v>15</v>
      </c>
      <c r="B233" s="157"/>
      <c r="C233" s="135" t="s">
        <v>378</v>
      </c>
      <c r="D233" s="136" t="s">
        <v>336</v>
      </c>
      <c r="E233" s="132">
        <v>4</v>
      </c>
      <c r="F233" s="153"/>
      <c r="G233" s="154"/>
      <c r="H233" s="158">
        <f t="shared" si="21"/>
        <v>0</v>
      </c>
      <c r="I233" s="154"/>
      <c r="J233" s="154"/>
      <c r="K233" s="159">
        <f t="shared" si="22"/>
        <v>0</v>
      </c>
      <c r="L233" s="160">
        <f t="shared" si="23"/>
        <v>0</v>
      </c>
      <c r="M233" s="158">
        <f t="shared" si="24"/>
        <v>0</v>
      </c>
      <c r="N233" s="158">
        <f t="shared" si="25"/>
        <v>0</v>
      </c>
      <c r="O233" s="158">
        <f t="shared" si="26"/>
        <v>0</v>
      </c>
      <c r="P233" s="161">
        <f t="shared" si="27"/>
        <v>0</v>
      </c>
    </row>
    <row r="234" spans="1:16" x14ac:dyDescent="0.25">
      <c r="A234" s="133"/>
      <c r="B234" s="157"/>
      <c r="C234" s="135" t="s">
        <v>408</v>
      </c>
      <c r="D234" s="136"/>
      <c r="E234" s="132"/>
      <c r="F234" s="153"/>
      <c r="G234" s="154"/>
      <c r="H234" s="158">
        <f t="shared" si="21"/>
        <v>0</v>
      </c>
      <c r="I234" s="154"/>
      <c r="J234" s="154"/>
      <c r="K234" s="159">
        <f t="shared" si="22"/>
        <v>0</v>
      </c>
      <c r="L234" s="160">
        <f t="shared" si="23"/>
        <v>0</v>
      </c>
      <c r="M234" s="158">
        <f t="shared" si="24"/>
        <v>0</v>
      </c>
      <c r="N234" s="158">
        <f t="shared" si="25"/>
        <v>0</v>
      </c>
      <c r="O234" s="158">
        <f t="shared" si="26"/>
        <v>0</v>
      </c>
      <c r="P234" s="161">
        <f t="shared" si="27"/>
        <v>0</v>
      </c>
    </row>
    <row r="235" spans="1:16" x14ac:dyDescent="0.25">
      <c r="A235" s="133"/>
      <c r="B235" s="157"/>
      <c r="C235" s="135" t="s">
        <v>397</v>
      </c>
      <c r="D235" s="136"/>
      <c r="E235" s="132"/>
      <c r="F235" s="153"/>
      <c r="G235" s="154"/>
      <c r="H235" s="158">
        <f t="shared" si="21"/>
        <v>0</v>
      </c>
      <c r="I235" s="154"/>
      <c r="J235" s="154"/>
      <c r="K235" s="159">
        <f t="shared" si="22"/>
        <v>0</v>
      </c>
      <c r="L235" s="160">
        <f t="shared" si="23"/>
        <v>0</v>
      </c>
      <c r="M235" s="158">
        <f t="shared" si="24"/>
        <v>0</v>
      </c>
      <c r="N235" s="158">
        <f t="shared" si="25"/>
        <v>0</v>
      </c>
      <c r="O235" s="158">
        <f t="shared" si="26"/>
        <v>0</v>
      </c>
      <c r="P235" s="161">
        <f t="shared" si="27"/>
        <v>0</v>
      </c>
    </row>
    <row r="236" spans="1:16" x14ac:dyDescent="0.25">
      <c r="A236" s="133">
        <v>1</v>
      </c>
      <c r="B236" s="157"/>
      <c r="C236" s="135" t="s">
        <v>381</v>
      </c>
      <c r="D236" s="136" t="s">
        <v>336</v>
      </c>
      <c r="E236" s="132">
        <v>4</v>
      </c>
      <c r="F236" s="153"/>
      <c r="G236" s="154"/>
      <c r="H236" s="158">
        <f t="shared" si="21"/>
        <v>0</v>
      </c>
      <c r="I236" s="154"/>
      <c r="J236" s="154"/>
      <c r="K236" s="159">
        <f t="shared" si="22"/>
        <v>0</v>
      </c>
      <c r="L236" s="160">
        <f t="shared" si="23"/>
        <v>0</v>
      </c>
      <c r="M236" s="158">
        <f t="shared" si="24"/>
        <v>0</v>
      </c>
      <c r="N236" s="158">
        <f t="shared" si="25"/>
        <v>0</v>
      </c>
      <c r="O236" s="158">
        <f t="shared" si="26"/>
        <v>0</v>
      </c>
      <c r="P236" s="161">
        <f t="shared" si="27"/>
        <v>0</v>
      </c>
    </row>
    <row r="237" spans="1:16" ht="33.75" x14ac:dyDescent="0.25">
      <c r="A237" s="133">
        <v>2</v>
      </c>
      <c r="B237" s="157"/>
      <c r="C237" s="135" t="s">
        <v>383</v>
      </c>
      <c r="D237" s="136" t="s">
        <v>336</v>
      </c>
      <c r="E237" s="132">
        <v>4</v>
      </c>
      <c r="F237" s="153"/>
      <c r="G237" s="154"/>
      <c r="H237" s="158">
        <f t="shared" si="21"/>
        <v>0</v>
      </c>
      <c r="I237" s="154"/>
      <c r="J237" s="154"/>
      <c r="K237" s="159">
        <f t="shared" si="22"/>
        <v>0</v>
      </c>
      <c r="L237" s="160">
        <f t="shared" si="23"/>
        <v>0</v>
      </c>
      <c r="M237" s="158">
        <f t="shared" si="24"/>
        <v>0</v>
      </c>
      <c r="N237" s="158">
        <f t="shared" si="25"/>
        <v>0</v>
      </c>
      <c r="O237" s="158">
        <f t="shared" si="26"/>
        <v>0</v>
      </c>
      <c r="P237" s="161">
        <f t="shared" si="27"/>
        <v>0</v>
      </c>
    </row>
    <row r="238" spans="1:16" ht="33.75" x14ac:dyDescent="0.25">
      <c r="A238" s="133">
        <v>3</v>
      </c>
      <c r="B238" s="157"/>
      <c r="C238" s="135" t="s">
        <v>382</v>
      </c>
      <c r="D238" s="136" t="s">
        <v>336</v>
      </c>
      <c r="E238" s="132">
        <v>4</v>
      </c>
      <c r="F238" s="153"/>
      <c r="G238" s="154"/>
      <c r="H238" s="158">
        <f t="shared" si="21"/>
        <v>0</v>
      </c>
      <c r="I238" s="154"/>
      <c r="J238" s="154"/>
      <c r="K238" s="159">
        <f t="shared" si="22"/>
        <v>0</v>
      </c>
      <c r="L238" s="160">
        <f t="shared" si="23"/>
        <v>0</v>
      </c>
      <c r="M238" s="158">
        <f t="shared" si="24"/>
        <v>0</v>
      </c>
      <c r="N238" s="158">
        <f t="shared" si="25"/>
        <v>0</v>
      </c>
      <c r="O238" s="158">
        <f t="shared" si="26"/>
        <v>0</v>
      </c>
      <c r="P238" s="161">
        <f t="shared" si="27"/>
        <v>0</v>
      </c>
    </row>
    <row r="239" spans="1:16" ht="33.75" x14ac:dyDescent="0.25">
      <c r="A239" s="133">
        <v>4</v>
      </c>
      <c r="B239" s="157"/>
      <c r="C239" s="135" t="s">
        <v>384</v>
      </c>
      <c r="D239" s="136" t="s">
        <v>336</v>
      </c>
      <c r="E239" s="132">
        <v>4</v>
      </c>
      <c r="F239" s="153"/>
      <c r="G239" s="154"/>
      <c r="H239" s="158">
        <f t="shared" si="21"/>
        <v>0</v>
      </c>
      <c r="I239" s="154"/>
      <c r="J239" s="154"/>
      <c r="K239" s="159">
        <f t="shared" si="22"/>
        <v>0</v>
      </c>
      <c r="L239" s="160">
        <f t="shared" si="23"/>
        <v>0</v>
      </c>
      <c r="M239" s="158">
        <f t="shared" si="24"/>
        <v>0</v>
      </c>
      <c r="N239" s="158">
        <f t="shared" si="25"/>
        <v>0</v>
      </c>
      <c r="O239" s="158">
        <f t="shared" si="26"/>
        <v>0</v>
      </c>
      <c r="P239" s="161">
        <f t="shared" si="27"/>
        <v>0</v>
      </c>
    </row>
    <row r="240" spans="1:16" ht="22.5" x14ac:dyDescent="0.25">
      <c r="A240" s="133">
        <v>5</v>
      </c>
      <c r="B240" s="157"/>
      <c r="C240" s="135" t="s">
        <v>676</v>
      </c>
      <c r="D240" s="136" t="s">
        <v>336</v>
      </c>
      <c r="E240" s="132">
        <v>12</v>
      </c>
      <c r="F240" s="153"/>
      <c r="G240" s="154"/>
      <c r="H240" s="158">
        <f t="shared" si="21"/>
        <v>0</v>
      </c>
      <c r="I240" s="154"/>
      <c r="J240" s="154"/>
      <c r="K240" s="159">
        <f t="shared" si="22"/>
        <v>0</v>
      </c>
      <c r="L240" s="160">
        <f t="shared" si="23"/>
        <v>0</v>
      </c>
      <c r="M240" s="158">
        <f t="shared" si="24"/>
        <v>0</v>
      </c>
      <c r="N240" s="158">
        <f t="shared" si="25"/>
        <v>0</v>
      </c>
      <c r="O240" s="158">
        <f t="shared" si="26"/>
        <v>0</v>
      </c>
      <c r="P240" s="161">
        <f t="shared" si="27"/>
        <v>0</v>
      </c>
    </row>
    <row r="241" spans="1:16" ht="22.5" x14ac:dyDescent="0.25">
      <c r="A241" s="133">
        <v>6</v>
      </c>
      <c r="B241" s="157"/>
      <c r="C241" s="135" t="s">
        <v>677</v>
      </c>
      <c r="D241" s="136" t="s">
        <v>68</v>
      </c>
      <c r="E241" s="132">
        <v>12</v>
      </c>
      <c r="F241" s="153"/>
      <c r="G241" s="154"/>
      <c r="H241" s="158">
        <f t="shared" si="21"/>
        <v>0</v>
      </c>
      <c r="I241" s="154"/>
      <c r="J241" s="154"/>
      <c r="K241" s="159">
        <f t="shared" si="22"/>
        <v>0</v>
      </c>
      <c r="L241" s="160">
        <f t="shared" si="23"/>
        <v>0</v>
      </c>
      <c r="M241" s="158">
        <f t="shared" si="24"/>
        <v>0</v>
      </c>
      <c r="N241" s="158">
        <f t="shared" si="25"/>
        <v>0</v>
      </c>
      <c r="O241" s="158">
        <f t="shared" si="26"/>
        <v>0</v>
      </c>
      <c r="P241" s="161">
        <f t="shared" si="27"/>
        <v>0</v>
      </c>
    </row>
    <row r="242" spans="1:16" ht="22.5" x14ac:dyDescent="0.25">
      <c r="A242" s="133">
        <v>7</v>
      </c>
      <c r="B242" s="157"/>
      <c r="C242" s="135" t="s">
        <v>385</v>
      </c>
      <c r="D242" s="136" t="s">
        <v>72</v>
      </c>
      <c r="E242" s="132">
        <v>240</v>
      </c>
      <c r="F242" s="153"/>
      <c r="G242" s="154"/>
      <c r="H242" s="158">
        <f t="shared" si="21"/>
        <v>0</v>
      </c>
      <c r="I242" s="154"/>
      <c r="J242" s="154"/>
      <c r="K242" s="159">
        <f t="shared" si="22"/>
        <v>0</v>
      </c>
      <c r="L242" s="160">
        <f t="shared" si="23"/>
        <v>0</v>
      </c>
      <c r="M242" s="158">
        <f t="shared" si="24"/>
        <v>0</v>
      </c>
      <c r="N242" s="158">
        <f t="shared" si="25"/>
        <v>0</v>
      </c>
      <c r="O242" s="158">
        <f t="shared" si="26"/>
        <v>0</v>
      </c>
      <c r="P242" s="161">
        <f t="shared" si="27"/>
        <v>0</v>
      </c>
    </row>
    <row r="243" spans="1:16" x14ac:dyDescent="0.25">
      <c r="A243" s="133">
        <v>8</v>
      </c>
      <c r="B243" s="157"/>
      <c r="C243" s="135" t="s">
        <v>409</v>
      </c>
      <c r="D243" s="136" t="s">
        <v>72</v>
      </c>
      <c r="E243" s="132">
        <v>48</v>
      </c>
      <c r="F243" s="153"/>
      <c r="G243" s="154"/>
      <c r="H243" s="158">
        <f t="shared" si="21"/>
        <v>0</v>
      </c>
      <c r="I243" s="154"/>
      <c r="J243" s="154"/>
      <c r="K243" s="159">
        <f t="shared" si="22"/>
        <v>0</v>
      </c>
      <c r="L243" s="160">
        <f t="shared" si="23"/>
        <v>0</v>
      </c>
      <c r="M243" s="158">
        <f t="shared" si="24"/>
        <v>0</v>
      </c>
      <c r="N243" s="158">
        <f t="shared" si="25"/>
        <v>0</v>
      </c>
      <c r="O243" s="158">
        <f t="shared" si="26"/>
        <v>0</v>
      </c>
      <c r="P243" s="161">
        <f t="shared" si="27"/>
        <v>0</v>
      </c>
    </row>
    <row r="244" spans="1:16" x14ac:dyDescent="0.25">
      <c r="A244" s="133">
        <v>9</v>
      </c>
      <c r="B244" s="157"/>
      <c r="C244" s="135" t="s">
        <v>386</v>
      </c>
      <c r="D244" s="136" t="s">
        <v>68</v>
      </c>
      <c r="E244" s="132">
        <v>48</v>
      </c>
      <c r="F244" s="153"/>
      <c r="G244" s="154"/>
      <c r="H244" s="158">
        <f t="shared" si="21"/>
        <v>0</v>
      </c>
      <c r="I244" s="154"/>
      <c r="J244" s="154"/>
      <c r="K244" s="159">
        <f t="shared" si="22"/>
        <v>0</v>
      </c>
      <c r="L244" s="160">
        <f t="shared" si="23"/>
        <v>0</v>
      </c>
      <c r="M244" s="158">
        <f t="shared" si="24"/>
        <v>0</v>
      </c>
      <c r="N244" s="158">
        <f t="shared" si="25"/>
        <v>0</v>
      </c>
      <c r="O244" s="158">
        <f t="shared" si="26"/>
        <v>0</v>
      </c>
      <c r="P244" s="161">
        <f t="shared" si="27"/>
        <v>0</v>
      </c>
    </row>
    <row r="245" spans="1:16" x14ac:dyDescent="0.25">
      <c r="A245" s="133">
        <v>10</v>
      </c>
      <c r="B245" s="157"/>
      <c r="C245" s="135" t="s">
        <v>387</v>
      </c>
      <c r="D245" s="136" t="s">
        <v>68</v>
      </c>
      <c r="E245" s="132">
        <v>16</v>
      </c>
      <c r="F245" s="153"/>
      <c r="G245" s="154"/>
      <c r="H245" s="158">
        <f t="shared" si="21"/>
        <v>0</v>
      </c>
      <c r="I245" s="154"/>
      <c r="J245" s="154"/>
      <c r="K245" s="159">
        <f t="shared" si="22"/>
        <v>0</v>
      </c>
      <c r="L245" s="160">
        <f t="shared" si="23"/>
        <v>0</v>
      </c>
      <c r="M245" s="158">
        <f t="shared" si="24"/>
        <v>0</v>
      </c>
      <c r="N245" s="158">
        <f t="shared" si="25"/>
        <v>0</v>
      </c>
      <c r="O245" s="158">
        <f t="shared" si="26"/>
        <v>0</v>
      </c>
      <c r="P245" s="161">
        <f t="shared" si="27"/>
        <v>0</v>
      </c>
    </row>
    <row r="246" spans="1:16" ht="22.5" x14ac:dyDescent="0.25">
      <c r="A246" s="133">
        <v>11</v>
      </c>
      <c r="B246" s="157"/>
      <c r="C246" s="135" t="s">
        <v>388</v>
      </c>
      <c r="D246" s="136" t="s">
        <v>68</v>
      </c>
      <c r="E246" s="132">
        <v>8</v>
      </c>
      <c r="F246" s="153"/>
      <c r="G246" s="154"/>
      <c r="H246" s="158">
        <f t="shared" si="21"/>
        <v>0</v>
      </c>
      <c r="I246" s="154"/>
      <c r="J246" s="154"/>
      <c r="K246" s="159">
        <f t="shared" si="22"/>
        <v>0</v>
      </c>
      <c r="L246" s="160">
        <f t="shared" si="23"/>
        <v>0</v>
      </c>
      <c r="M246" s="158">
        <f t="shared" si="24"/>
        <v>0</v>
      </c>
      <c r="N246" s="158">
        <f t="shared" si="25"/>
        <v>0</v>
      </c>
      <c r="O246" s="158">
        <f t="shared" si="26"/>
        <v>0</v>
      </c>
      <c r="P246" s="161">
        <f t="shared" si="27"/>
        <v>0</v>
      </c>
    </row>
    <row r="247" spans="1:16" x14ac:dyDescent="0.25">
      <c r="A247" s="133">
        <v>12</v>
      </c>
      <c r="B247" s="157"/>
      <c r="C247" s="135" t="s">
        <v>389</v>
      </c>
      <c r="D247" s="136" t="s">
        <v>68</v>
      </c>
      <c r="E247" s="132">
        <v>8</v>
      </c>
      <c r="F247" s="153"/>
      <c r="G247" s="154"/>
      <c r="H247" s="158">
        <f t="shared" si="21"/>
        <v>0</v>
      </c>
      <c r="I247" s="154"/>
      <c r="J247" s="154"/>
      <c r="K247" s="159">
        <f t="shared" si="22"/>
        <v>0</v>
      </c>
      <c r="L247" s="160">
        <f t="shared" si="23"/>
        <v>0</v>
      </c>
      <c r="M247" s="158">
        <f t="shared" si="24"/>
        <v>0</v>
      </c>
      <c r="N247" s="158">
        <f t="shared" si="25"/>
        <v>0</v>
      </c>
      <c r="O247" s="158">
        <f t="shared" si="26"/>
        <v>0</v>
      </c>
      <c r="P247" s="161">
        <f t="shared" si="27"/>
        <v>0</v>
      </c>
    </row>
    <row r="248" spans="1:16" ht="33.75" x14ac:dyDescent="0.25">
      <c r="A248" s="133">
        <v>13</v>
      </c>
      <c r="B248" s="157"/>
      <c r="C248" s="135" t="s">
        <v>390</v>
      </c>
      <c r="D248" s="136" t="s">
        <v>68</v>
      </c>
      <c r="E248" s="132">
        <v>32</v>
      </c>
      <c r="F248" s="153"/>
      <c r="G248" s="154"/>
      <c r="H248" s="158">
        <f t="shared" si="21"/>
        <v>0</v>
      </c>
      <c r="I248" s="154"/>
      <c r="J248" s="154"/>
      <c r="K248" s="159">
        <f t="shared" si="22"/>
        <v>0</v>
      </c>
      <c r="L248" s="160">
        <f t="shared" si="23"/>
        <v>0</v>
      </c>
      <c r="M248" s="158">
        <f t="shared" si="24"/>
        <v>0</v>
      </c>
      <c r="N248" s="158">
        <f t="shared" si="25"/>
        <v>0</v>
      </c>
      <c r="O248" s="158">
        <f t="shared" si="26"/>
        <v>0</v>
      </c>
      <c r="P248" s="161">
        <f t="shared" si="27"/>
        <v>0</v>
      </c>
    </row>
    <row r="249" spans="1:16" ht="22.5" x14ac:dyDescent="0.25">
      <c r="A249" s="133">
        <v>14</v>
      </c>
      <c r="B249" s="157"/>
      <c r="C249" s="135" t="s">
        <v>366</v>
      </c>
      <c r="D249" s="136" t="s">
        <v>149</v>
      </c>
      <c r="E249" s="132">
        <v>2</v>
      </c>
      <c r="F249" s="153"/>
      <c r="G249" s="154"/>
      <c r="H249" s="158">
        <f t="shared" si="21"/>
        <v>0</v>
      </c>
      <c r="I249" s="154"/>
      <c r="J249" s="154"/>
      <c r="K249" s="159">
        <f t="shared" si="22"/>
        <v>0</v>
      </c>
      <c r="L249" s="160">
        <f t="shared" si="23"/>
        <v>0</v>
      </c>
      <c r="M249" s="158">
        <f t="shared" si="24"/>
        <v>0</v>
      </c>
      <c r="N249" s="158">
        <f t="shared" si="25"/>
        <v>0</v>
      </c>
      <c r="O249" s="158">
        <f t="shared" si="26"/>
        <v>0</v>
      </c>
      <c r="P249" s="161">
        <f t="shared" si="27"/>
        <v>0</v>
      </c>
    </row>
    <row r="250" spans="1:16" ht="22.5" x14ac:dyDescent="0.25">
      <c r="A250" s="133">
        <v>15</v>
      </c>
      <c r="B250" s="157"/>
      <c r="C250" s="135" t="s">
        <v>367</v>
      </c>
      <c r="D250" s="136" t="s">
        <v>336</v>
      </c>
      <c r="E250" s="132">
        <v>4</v>
      </c>
      <c r="F250" s="153"/>
      <c r="G250" s="154"/>
      <c r="H250" s="158">
        <f t="shared" si="21"/>
        <v>0</v>
      </c>
      <c r="I250" s="154"/>
      <c r="J250" s="154"/>
      <c r="K250" s="159">
        <f t="shared" si="22"/>
        <v>0</v>
      </c>
      <c r="L250" s="160">
        <f t="shared" si="23"/>
        <v>0</v>
      </c>
      <c r="M250" s="158">
        <f t="shared" si="24"/>
        <v>0</v>
      </c>
      <c r="N250" s="158">
        <f t="shared" si="25"/>
        <v>0</v>
      </c>
      <c r="O250" s="158">
        <f t="shared" si="26"/>
        <v>0</v>
      </c>
      <c r="P250" s="161">
        <f t="shared" si="27"/>
        <v>0</v>
      </c>
    </row>
    <row r="251" spans="1:16" x14ac:dyDescent="0.25">
      <c r="A251" s="133">
        <v>16</v>
      </c>
      <c r="B251" s="157"/>
      <c r="C251" s="135" t="s">
        <v>391</v>
      </c>
      <c r="D251" s="136" t="s">
        <v>336</v>
      </c>
      <c r="E251" s="132">
        <v>4</v>
      </c>
      <c r="F251" s="153"/>
      <c r="G251" s="154"/>
      <c r="H251" s="158">
        <f t="shared" si="21"/>
        <v>0</v>
      </c>
      <c r="I251" s="154"/>
      <c r="J251" s="154"/>
      <c r="K251" s="159">
        <f t="shared" si="22"/>
        <v>0</v>
      </c>
      <c r="L251" s="160">
        <f t="shared" si="23"/>
        <v>0</v>
      </c>
      <c r="M251" s="158">
        <f t="shared" si="24"/>
        <v>0</v>
      </c>
      <c r="N251" s="158">
        <f t="shared" si="25"/>
        <v>0</v>
      </c>
      <c r="O251" s="158">
        <f t="shared" si="26"/>
        <v>0</v>
      </c>
      <c r="P251" s="161">
        <f t="shared" si="27"/>
        <v>0</v>
      </c>
    </row>
    <row r="252" spans="1:16" ht="22.5" x14ac:dyDescent="0.25">
      <c r="A252" s="133">
        <v>17</v>
      </c>
      <c r="B252" s="157"/>
      <c r="C252" s="135" t="s">
        <v>378</v>
      </c>
      <c r="D252" s="136" t="s">
        <v>336</v>
      </c>
      <c r="E252" s="132">
        <v>4</v>
      </c>
      <c r="F252" s="153"/>
      <c r="G252" s="154"/>
      <c r="H252" s="158">
        <f t="shared" si="21"/>
        <v>0</v>
      </c>
      <c r="I252" s="154"/>
      <c r="J252" s="154"/>
      <c r="K252" s="159">
        <f t="shared" si="22"/>
        <v>0</v>
      </c>
      <c r="L252" s="160">
        <f t="shared" si="23"/>
        <v>0</v>
      </c>
      <c r="M252" s="158">
        <f t="shared" si="24"/>
        <v>0</v>
      </c>
      <c r="N252" s="158">
        <f t="shared" si="25"/>
        <v>0</v>
      </c>
      <c r="O252" s="158">
        <f t="shared" si="26"/>
        <v>0</v>
      </c>
      <c r="P252" s="161">
        <f t="shared" si="27"/>
        <v>0</v>
      </c>
    </row>
    <row r="253" spans="1:16" x14ac:dyDescent="0.25">
      <c r="A253" s="133"/>
      <c r="B253" s="157"/>
      <c r="C253" s="135" t="s">
        <v>410</v>
      </c>
      <c r="D253" s="136"/>
      <c r="E253" s="132"/>
      <c r="F253" s="153"/>
      <c r="G253" s="154"/>
      <c r="H253" s="158">
        <f t="shared" si="21"/>
        <v>0</v>
      </c>
      <c r="I253" s="154"/>
      <c r="J253" s="154"/>
      <c r="K253" s="159">
        <f t="shared" si="22"/>
        <v>0</v>
      </c>
      <c r="L253" s="160">
        <f t="shared" si="23"/>
        <v>0</v>
      </c>
      <c r="M253" s="158">
        <f t="shared" si="24"/>
        <v>0</v>
      </c>
      <c r="N253" s="158">
        <f t="shared" si="25"/>
        <v>0</v>
      </c>
      <c r="O253" s="158">
        <f t="shared" si="26"/>
        <v>0</v>
      </c>
      <c r="P253" s="161">
        <f t="shared" si="27"/>
        <v>0</v>
      </c>
    </row>
    <row r="254" spans="1:16" x14ac:dyDescent="0.25">
      <c r="A254" s="133"/>
      <c r="B254" s="157"/>
      <c r="C254" s="135" t="s">
        <v>404</v>
      </c>
      <c r="D254" s="136"/>
      <c r="E254" s="132"/>
      <c r="F254" s="153"/>
      <c r="G254" s="154"/>
      <c r="H254" s="158">
        <f t="shared" si="21"/>
        <v>0</v>
      </c>
      <c r="I254" s="154"/>
      <c r="J254" s="154"/>
      <c r="K254" s="159">
        <f t="shared" si="22"/>
        <v>0</v>
      </c>
      <c r="L254" s="160">
        <f t="shared" si="23"/>
        <v>0</v>
      </c>
      <c r="M254" s="158">
        <f t="shared" si="24"/>
        <v>0</v>
      </c>
      <c r="N254" s="158">
        <f t="shared" si="25"/>
        <v>0</v>
      </c>
      <c r="O254" s="158">
        <f t="shared" si="26"/>
        <v>0</v>
      </c>
      <c r="P254" s="161">
        <f t="shared" si="27"/>
        <v>0</v>
      </c>
    </row>
    <row r="255" spans="1:16" x14ac:dyDescent="0.25">
      <c r="A255" s="133">
        <v>1</v>
      </c>
      <c r="B255" s="157"/>
      <c r="C255" s="135" t="s">
        <v>381</v>
      </c>
      <c r="D255" s="136" t="s">
        <v>336</v>
      </c>
      <c r="E255" s="132">
        <v>8</v>
      </c>
      <c r="F255" s="153"/>
      <c r="G255" s="154"/>
      <c r="H255" s="158">
        <f t="shared" si="21"/>
        <v>0</v>
      </c>
      <c r="I255" s="154"/>
      <c r="J255" s="154"/>
      <c r="K255" s="159">
        <f t="shared" si="22"/>
        <v>0</v>
      </c>
      <c r="L255" s="160">
        <f t="shared" si="23"/>
        <v>0</v>
      </c>
      <c r="M255" s="158">
        <f t="shared" si="24"/>
        <v>0</v>
      </c>
      <c r="N255" s="158">
        <f t="shared" si="25"/>
        <v>0</v>
      </c>
      <c r="O255" s="158">
        <f t="shared" si="26"/>
        <v>0</v>
      </c>
      <c r="P255" s="161">
        <f t="shared" si="27"/>
        <v>0</v>
      </c>
    </row>
    <row r="256" spans="1:16" ht="33.75" x14ac:dyDescent="0.25">
      <c r="A256" s="133">
        <v>2</v>
      </c>
      <c r="B256" s="157"/>
      <c r="C256" s="135" t="s">
        <v>382</v>
      </c>
      <c r="D256" s="136" t="s">
        <v>336</v>
      </c>
      <c r="E256" s="132">
        <v>8</v>
      </c>
      <c r="F256" s="153"/>
      <c r="G256" s="154"/>
      <c r="H256" s="158">
        <f t="shared" si="21"/>
        <v>0</v>
      </c>
      <c r="I256" s="154"/>
      <c r="J256" s="154"/>
      <c r="K256" s="159">
        <f t="shared" si="22"/>
        <v>0</v>
      </c>
      <c r="L256" s="160">
        <f t="shared" si="23"/>
        <v>0</v>
      </c>
      <c r="M256" s="158">
        <f t="shared" si="24"/>
        <v>0</v>
      </c>
      <c r="N256" s="158">
        <f t="shared" si="25"/>
        <v>0</v>
      </c>
      <c r="O256" s="158">
        <f t="shared" si="26"/>
        <v>0</v>
      </c>
      <c r="P256" s="161">
        <f t="shared" si="27"/>
        <v>0</v>
      </c>
    </row>
    <row r="257" spans="1:16" ht="33.75" x14ac:dyDescent="0.25">
      <c r="A257" s="133">
        <v>3</v>
      </c>
      <c r="B257" s="157"/>
      <c r="C257" s="135" t="s">
        <v>384</v>
      </c>
      <c r="D257" s="136" t="s">
        <v>336</v>
      </c>
      <c r="E257" s="132">
        <v>8</v>
      </c>
      <c r="F257" s="153"/>
      <c r="G257" s="154"/>
      <c r="H257" s="158">
        <f t="shared" si="21"/>
        <v>0</v>
      </c>
      <c r="I257" s="154"/>
      <c r="J257" s="154"/>
      <c r="K257" s="159">
        <f t="shared" si="22"/>
        <v>0</v>
      </c>
      <c r="L257" s="160">
        <f t="shared" si="23"/>
        <v>0</v>
      </c>
      <c r="M257" s="158">
        <f t="shared" si="24"/>
        <v>0</v>
      </c>
      <c r="N257" s="158">
        <f t="shared" si="25"/>
        <v>0</v>
      </c>
      <c r="O257" s="158">
        <f t="shared" si="26"/>
        <v>0</v>
      </c>
      <c r="P257" s="161">
        <f t="shared" si="27"/>
        <v>0</v>
      </c>
    </row>
    <row r="258" spans="1:16" ht="22.5" x14ac:dyDescent="0.25">
      <c r="A258" s="133">
        <v>4</v>
      </c>
      <c r="B258" s="157"/>
      <c r="C258" s="135" t="s">
        <v>676</v>
      </c>
      <c r="D258" s="136" t="s">
        <v>336</v>
      </c>
      <c r="E258" s="132">
        <v>16</v>
      </c>
      <c r="F258" s="153"/>
      <c r="G258" s="154"/>
      <c r="H258" s="158">
        <f t="shared" si="21"/>
        <v>0</v>
      </c>
      <c r="I258" s="154"/>
      <c r="J258" s="154"/>
      <c r="K258" s="159">
        <f t="shared" si="22"/>
        <v>0</v>
      </c>
      <c r="L258" s="160">
        <f t="shared" si="23"/>
        <v>0</v>
      </c>
      <c r="M258" s="158">
        <f t="shared" si="24"/>
        <v>0</v>
      </c>
      <c r="N258" s="158">
        <f t="shared" si="25"/>
        <v>0</v>
      </c>
      <c r="O258" s="158">
        <f t="shared" si="26"/>
        <v>0</v>
      </c>
      <c r="P258" s="161">
        <f t="shared" si="27"/>
        <v>0</v>
      </c>
    </row>
    <row r="259" spans="1:16" ht="22.5" x14ac:dyDescent="0.25">
      <c r="A259" s="133">
        <v>5</v>
      </c>
      <c r="B259" s="157"/>
      <c r="C259" s="135" t="s">
        <v>677</v>
      </c>
      <c r="D259" s="136" t="s">
        <v>68</v>
      </c>
      <c r="E259" s="132">
        <v>16</v>
      </c>
      <c r="F259" s="153"/>
      <c r="G259" s="154"/>
      <c r="H259" s="158">
        <f t="shared" si="21"/>
        <v>0</v>
      </c>
      <c r="I259" s="154"/>
      <c r="J259" s="154"/>
      <c r="K259" s="159">
        <f t="shared" si="22"/>
        <v>0</v>
      </c>
      <c r="L259" s="160">
        <f t="shared" si="23"/>
        <v>0</v>
      </c>
      <c r="M259" s="158">
        <f t="shared" si="24"/>
        <v>0</v>
      </c>
      <c r="N259" s="158">
        <f t="shared" si="25"/>
        <v>0</v>
      </c>
      <c r="O259" s="158">
        <f t="shared" si="26"/>
        <v>0</v>
      </c>
      <c r="P259" s="161">
        <f t="shared" si="27"/>
        <v>0</v>
      </c>
    </row>
    <row r="260" spans="1:16" ht="22.5" x14ac:dyDescent="0.25">
      <c r="A260" s="133">
        <v>6</v>
      </c>
      <c r="B260" s="157"/>
      <c r="C260" s="135" t="s">
        <v>385</v>
      </c>
      <c r="D260" s="136" t="s">
        <v>72</v>
      </c>
      <c r="E260" s="132">
        <v>480</v>
      </c>
      <c r="F260" s="153"/>
      <c r="G260" s="154"/>
      <c r="H260" s="158">
        <f t="shared" si="21"/>
        <v>0</v>
      </c>
      <c r="I260" s="154"/>
      <c r="J260" s="154"/>
      <c r="K260" s="159">
        <f t="shared" si="22"/>
        <v>0</v>
      </c>
      <c r="L260" s="160">
        <f t="shared" si="23"/>
        <v>0</v>
      </c>
      <c r="M260" s="158">
        <f t="shared" si="24"/>
        <v>0</v>
      </c>
      <c r="N260" s="158">
        <f t="shared" si="25"/>
        <v>0</v>
      </c>
      <c r="O260" s="158">
        <f t="shared" si="26"/>
        <v>0</v>
      </c>
      <c r="P260" s="161">
        <f t="shared" si="27"/>
        <v>0</v>
      </c>
    </row>
    <row r="261" spans="1:16" x14ac:dyDescent="0.25">
      <c r="A261" s="133">
        <v>7</v>
      </c>
      <c r="B261" s="157"/>
      <c r="C261" s="135" t="s">
        <v>409</v>
      </c>
      <c r="D261" s="136" t="s">
        <v>72</v>
      </c>
      <c r="E261" s="132">
        <v>96</v>
      </c>
      <c r="F261" s="153"/>
      <c r="G261" s="154"/>
      <c r="H261" s="158">
        <f t="shared" si="21"/>
        <v>0</v>
      </c>
      <c r="I261" s="154"/>
      <c r="J261" s="154"/>
      <c r="K261" s="159">
        <f t="shared" si="22"/>
        <v>0</v>
      </c>
      <c r="L261" s="160">
        <f t="shared" si="23"/>
        <v>0</v>
      </c>
      <c r="M261" s="158">
        <f t="shared" si="24"/>
        <v>0</v>
      </c>
      <c r="N261" s="158">
        <f t="shared" si="25"/>
        <v>0</v>
      </c>
      <c r="O261" s="158">
        <f t="shared" si="26"/>
        <v>0</v>
      </c>
      <c r="P261" s="161">
        <f t="shared" si="27"/>
        <v>0</v>
      </c>
    </row>
    <row r="262" spans="1:16" x14ac:dyDescent="0.25">
      <c r="A262" s="133">
        <v>8</v>
      </c>
      <c r="B262" s="157"/>
      <c r="C262" s="135" t="s">
        <v>386</v>
      </c>
      <c r="D262" s="136" t="s">
        <v>68</v>
      </c>
      <c r="E262" s="132">
        <v>96</v>
      </c>
      <c r="F262" s="153"/>
      <c r="G262" s="154"/>
      <c r="H262" s="158">
        <f t="shared" si="21"/>
        <v>0</v>
      </c>
      <c r="I262" s="154"/>
      <c r="J262" s="154"/>
      <c r="K262" s="159">
        <f t="shared" si="22"/>
        <v>0</v>
      </c>
      <c r="L262" s="160">
        <f t="shared" si="23"/>
        <v>0</v>
      </c>
      <c r="M262" s="158">
        <f t="shared" si="24"/>
        <v>0</v>
      </c>
      <c r="N262" s="158">
        <f t="shared" si="25"/>
        <v>0</v>
      </c>
      <c r="O262" s="158">
        <f t="shared" si="26"/>
        <v>0</v>
      </c>
      <c r="P262" s="161">
        <f t="shared" si="27"/>
        <v>0</v>
      </c>
    </row>
    <row r="263" spans="1:16" x14ac:dyDescent="0.25">
      <c r="A263" s="133">
        <v>9</v>
      </c>
      <c r="B263" s="157"/>
      <c r="C263" s="135" t="s">
        <v>387</v>
      </c>
      <c r="D263" s="136" t="s">
        <v>68</v>
      </c>
      <c r="E263" s="132">
        <v>16</v>
      </c>
      <c r="F263" s="153"/>
      <c r="G263" s="154"/>
      <c r="H263" s="158">
        <f t="shared" si="21"/>
        <v>0</v>
      </c>
      <c r="I263" s="154"/>
      <c r="J263" s="154"/>
      <c r="K263" s="159">
        <f t="shared" si="22"/>
        <v>0</v>
      </c>
      <c r="L263" s="160">
        <f t="shared" si="23"/>
        <v>0</v>
      </c>
      <c r="M263" s="158">
        <f t="shared" si="24"/>
        <v>0</v>
      </c>
      <c r="N263" s="158">
        <f t="shared" si="25"/>
        <v>0</v>
      </c>
      <c r="O263" s="158">
        <f t="shared" si="26"/>
        <v>0</v>
      </c>
      <c r="P263" s="161">
        <f t="shared" si="27"/>
        <v>0</v>
      </c>
    </row>
    <row r="264" spans="1:16" ht="22.5" x14ac:dyDescent="0.25">
      <c r="A264" s="133">
        <v>10</v>
      </c>
      <c r="B264" s="157"/>
      <c r="C264" s="135" t="s">
        <v>388</v>
      </c>
      <c r="D264" s="136" t="s">
        <v>68</v>
      </c>
      <c r="E264" s="132">
        <v>16</v>
      </c>
      <c r="F264" s="153"/>
      <c r="G264" s="154"/>
      <c r="H264" s="158">
        <f t="shared" si="21"/>
        <v>0</v>
      </c>
      <c r="I264" s="154"/>
      <c r="J264" s="154"/>
      <c r="K264" s="159">
        <f t="shared" si="22"/>
        <v>0</v>
      </c>
      <c r="L264" s="160">
        <f t="shared" si="23"/>
        <v>0</v>
      </c>
      <c r="M264" s="158">
        <f t="shared" si="24"/>
        <v>0</v>
      </c>
      <c r="N264" s="158">
        <f t="shared" si="25"/>
        <v>0</v>
      </c>
      <c r="O264" s="158">
        <f t="shared" si="26"/>
        <v>0</v>
      </c>
      <c r="P264" s="161">
        <f t="shared" si="27"/>
        <v>0</v>
      </c>
    </row>
    <row r="265" spans="1:16" x14ac:dyDescent="0.25">
      <c r="A265" s="133">
        <v>11</v>
      </c>
      <c r="B265" s="157"/>
      <c r="C265" s="135" t="s">
        <v>389</v>
      </c>
      <c r="D265" s="136" t="s">
        <v>68</v>
      </c>
      <c r="E265" s="132">
        <v>16</v>
      </c>
      <c r="F265" s="153"/>
      <c r="G265" s="154"/>
      <c r="H265" s="158">
        <f t="shared" si="21"/>
        <v>0</v>
      </c>
      <c r="I265" s="154"/>
      <c r="J265" s="154"/>
      <c r="K265" s="159">
        <f t="shared" si="22"/>
        <v>0</v>
      </c>
      <c r="L265" s="160">
        <f t="shared" si="23"/>
        <v>0</v>
      </c>
      <c r="M265" s="158">
        <f t="shared" si="24"/>
        <v>0</v>
      </c>
      <c r="N265" s="158">
        <f t="shared" si="25"/>
        <v>0</v>
      </c>
      <c r="O265" s="158">
        <f t="shared" si="26"/>
        <v>0</v>
      </c>
      <c r="P265" s="161">
        <f t="shared" si="27"/>
        <v>0</v>
      </c>
    </row>
    <row r="266" spans="1:16" ht="33.75" x14ac:dyDescent="0.25">
      <c r="A266" s="133">
        <v>12</v>
      </c>
      <c r="B266" s="157"/>
      <c r="C266" s="135" t="s">
        <v>390</v>
      </c>
      <c r="D266" s="136" t="s">
        <v>68</v>
      </c>
      <c r="E266" s="132">
        <v>48</v>
      </c>
      <c r="F266" s="153"/>
      <c r="G266" s="154"/>
      <c r="H266" s="158">
        <f t="shared" si="21"/>
        <v>0</v>
      </c>
      <c r="I266" s="154"/>
      <c r="J266" s="154"/>
      <c r="K266" s="159">
        <f t="shared" si="22"/>
        <v>0</v>
      </c>
      <c r="L266" s="160">
        <f t="shared" si="23"/>
        <v>0</v>
      </c>
      <c r="M266" s="158">
        <f t="shared" si="24"/>
        <v>0</v>
      </c>
      <c r="N266" s="158">
        <f t="shared" si="25"/>
        <v>0</v>
      </c>
      <c r="O266" s="158">
        <f t="shared" si="26"/>
        <v>0</v>
      </c>
      <c r="P266" s="161">
        <f t="shared" si="27"/>
        <v>0</v>
      </c>
    </row>
    <row r="267" spans="1:16" ht="22.5" x14ac:dyDescent="0.25">
      <c r="A267" s="133">
        <v>13</v>
      </c>
      <c r="B267" s="157"/>
      <c r="C267" s="135" t="s">
        <v>366</v>
      </c>
      <c r="D267" s="136" t="s">
        <v>149</v>
      </c>
      <c r="E267" s="132">
        <v>4</v>
      </c>
      <c r="F267" s="153"/>
      <c r="G267" s="154"/>
      <c r="H267" s="158">
        <f t="shared" si="21"/>
        <v>0</v>
      </c>
      <c r="I267" s="154"/>
      <c r="J267" s="154"/>
      <c r="K267" s="159">
        <f t="shared" si="22"/>
        <v>0</v>
      </c>
      <c r="L267" s="160">
        <f t="shared" si="23"/>
        <v>0</v>
      </c>
      <c r="M267" s="158">
        <f t="shared" si="24"/>
        <v>0</v>
      </c>
      <c r="N267" s="158">
        <f t="shared" si="25"/>
        <v>0</v>
      </c>
      <c r="O267" s="158">
        <f t="shared" si="26"/>
        <v>0</v>
      </c>
      <c r="P267" s="161">
        <f t="shared" si="27"/>
        <v>0</v>
      </c>
    </row>
    <row r="268" spans="1:16" ht="22.5" x14ac:dyDescent="0.25">
      <c r="A268" s="133">
        <v>14</v>
      </c>
      <c r="B268" s="157"/>
      <c r="C268" s="135" t="s">
        <v>367</v>
      </c>
      <c r="D268" s="136" t="s">
        <v>336</v>
      </c>
      <c r="E268" s="132">
        <v>8</v>
      </c>
      <c r="F268" s="153"/>
      <c r="G268" s="154"/>
      <c r="H268" s="158">
        <f t="shared" si="21"/>
        <v>0</v>
      </c>
      <c r="I268" s="154"/>
      <c r="J268" s="154"/>
      <c r="K268" s="159">
        <f t="shared" si="22"/>
        <v>0</v>
      </c>
      <c r="L268" s="160">
        <f t="shared" si="23"/>
        <v>0</v>
      </c>
      <c r="M268" s="158">
        <f t="shared" si="24"/>
        <v>0</v>
      </c>
      <c r="N268" s="158">
        <f t="shared" si="25"/>
        <v>0</v>
      </c>
      <c r="O268" s="158">
        <f t="shared" si="26"/>
        <v>0</v>
      </c>
      <c r="P268" s="161">
        <f t="shared" si="27"/>
        <v>0</v>
      </c>
    </row>
    <row r="269" spans="1:16" x14ac:dyDescent="0.25">
      <c r="A269" s="133">
        <v>15</v>
      </c>
      <c r="B269" s="157"/>
      <c r="C269" s="135" t="s">
        <v>391</v>
      </c>
      <c r="D269" s="136" t="s">
        <v>336</v>
      </c>
      <c r="E269" s="132">
        <v>8</v>
      </c>
      <c r="F269" s="153"/>
      <c r="G269" s="154"/>
      <c r="H269" s="158">
        <f t="shared" si="21"/>
        <v>0</v>
      </c>
      <c r="I269" s="154"/>
      <c r="J269" s="154"/>
      <c r="K269" s="159">
        <f t="shared" si="22"/>
        <v>0</v>
      </c>
      <c r="L269" s="160">
        <f t="shared" si="23"/>
        <v>0</v>
      </c>
      <c r="M269" s="158">
        <f t="shared" si="24"/>
        <v>0</v>
      </c>
      <c r="N269" s="158">
        <f t="shared" si="25"/>
        <v>0</v>
      </c>
      <c r="O269" s="158">
        <f t="shared" si="26"/>
        <v>0</v>
      </c>
      <c r="P269" s="161">
        <f t="shared" si="27"/>
        <v>0</v>
      </c>
    </row>
    <row r="270" spans="1:16" ht="23.25" thickBot="1" x14ac:dyDescent="0.3">
      <c r="A270" s="133">
        <v>16</v>
      </c>
      <c r="B270" s="157"/>
      <c r="C270" s="135" t="s">
        <v>378</v>
      </c>
      <c r="D270" s="136" t="s">
        <v>336</v>
      </c>
      <c r="E270" s="132">
        <v>8</v>
      </c>
      <c r="F270" s="153"/>
      <c r="G270" s="154"/>
      <c r="H270" s="158">
        <f t="shared" si="21"/>
        <v>0</v>
      </c>
      <c r="I270" s="154"/>
      <c r="J270" s="154"/>
      <c r="K270" s="159">
        <f t="shared" si="22"/>
        <v>0</v>
      </c>
      <c r="L270" s="160">
        <f t="shared" si="23"/>
        <v>0</v>
      </c>
      <c r="M270" s="158">
        <f t="shared" si="24"/>
        <v>0</v>
      </c>
      <c r="N270" s="158">
        <f t="shared" si="25"/>
        <v>0</v>
      </c>
      <c r="O270" s="158">
        <f t="shared" si="26"/>
        <v>0</v>
      </c>
      <c r="P270" s="161">
        <f t="shared" si="27"/>
        <v>0</v>
      </c>
    </row>
    <row r="271" spans="1:16" ht="12" thickBot="1" x14ac:dyDescent="0.3">
      <c r="A271" s="316" t="s">
        <v>162</v>
      </c>
      <c r="B271" s="317"/>
      <c r="C271" s="317"/>
      <c r="D271" s="317"/>
      <c r="E271" s="317"/>
      <c r="F271" s="317"/>
      <c r="G271" s="317"/>
      <c r="H271" s="317"/>
      <c r="I271" s="317"/>
      <c r="J271" s="317"/>
      <c r="K271" s="318"/>
      <c r="L271" s="162">
        <f>SUM(L14:L270)</f>
        <v>0</v>
      </c>
      <c r="M271" s="163">
        <f>SUM(M14:M270)</f>
        <v>0</v>
      </c>
      <c r="N271" s="163">
        <f>SUM(N14:N270)</f>
        <v>0</v>
      </c>
      <c r="O271" s="163">
        <f>SUM(O14:O270)</f>
        <v>0</v>
      </c>
      <c r="P271" s="164">
        <f>SUM(P14:P270)</f>
        <v>0</v>
      </c>
    </row>
    <row r="272" spans="1:16" x14ac:dyDescent="0.25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</row>
    <row r="273" spans="1:16" x14ac:dyDescent="0.25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</row>
    <row r="274" spans="1:16" x14ac:dyDescent="0.25">
      <c r="A274" s="137" t="s">
        <v>14</v>
      </c>
      <c r="B274" s="143"/>
      <c r="C274" s="315">
        <f>'Kops a'!C36:H36</f>
        <v>0</v>
      </c>
      <c r="D274" s="315"/>
      <c r="E274" s="315"/>
      <c r="F274" s="315"/>
      <c r="G274" s="315"/>
      <c r="H274" s="315"/>
      <c r="I274" s="143"/>
      <c r="J274" s="143"/>
      <c r="K274" s="143"/>
      <c r="L274" s="143"/>
      <c r="M274" s="143"/>
      <c r="N274" s="143"/>
      <c r="O274" s="143"/>
      <c r="P274" s="143"/>
    </row>
    <row r="275" spans="1:16" x14ac:dyDescent="0.25">
      <c r="A275" s="143"/>
      <c r="B275" s="143"/>
      <c r="C275" s="254" t="s">
        <v>15</v>
      </c>
      <c r="D275" s="254"/>
      <c r="E275" s="254"/>
      <c r="F275" s="254"/>
      <c r="G275" s="254"/>
      <c r="H275" s="254"/>
      <c r="I275" s="143"/>
      <c r="J275" s="143"/>
      <c r="K275" s="143"/>
      <c r="L275" s="143"/>
      <c r="M275" s="143"/>
      <c r="N275" s="143"/>
      <c r="O275" s="143"/>
      <c r="P275" s="143"/>
    </row>
    <row r="276" spans="1:16" x14ac:dyDescent="0.25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</row>
    <row r="277" spans="1:16" x14ac:dyDescent="0.25">
      <c r="A277" s="165" t="str">
        <f>'Kops a'!A39</f>
        <v>Tāme sastādīta 2020. gada</v>
      </c>
      <c r="B277" s="166"/>
      <c r="C277" s="166"/>
      <c r="D277" s="166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</row>
    <row r="278" spans="1:16" x14ac:dyDescent="0.25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</row>
    <row r="279" spans="1:16" x14ac:dyDescent="0.25">
      <c r="A279" s="137" t="s">
        <v>37</v>
      </c>
      <c r="B279" s="143"/>
      <c r="C279" s="315">
        <f>'Kops a'!C41:H41</f>
        <v>0</v>
      </c>
      <c r="D279" s="315"/>
      <c r="E279" s="315"/>
      <c r="F279" s="315"/>
      <c r="G279" s="315"/>
      <c r="H279" s="315"/>
      <c r="I279" s="143"/>
      <c r="J279" s="143"/>
      <c r="K279" s="143"/>
      <c r="L279" s="143"/>
      <c r="M279" s="143"/>
      <c r="N279" s="143"/>
      <c r="O279" s="143"/>
      <c r="P279" s="143"/>
    </row>
    <row r="280" spans="1:16" x14ac:dyDescent="0.25">
      <c r="A280" s="143"/>
      <c r="B280" s="143"/>
      <c r="C280" s="254" t="s">
        <v>15</v>
      </c>
      <c r="D280" s="254"/>
      <c r="E280" s="254"/>
      <c r="F280" s="254"/>
      <c r="G280" s="254"/>
      <c r="H280" s="254"/>
      <c r="I280" s="143"/>
      <c r="J280" s="143"/>
      <c r="K280" s="143"/>
      <c r="L280" s="143"/>
      <c r="M280" s="143"/>
      <c r="N280" s="143"/>
      <c r="O280" s="143"/>
      <c r="P280" s="143"/>
    </row>
    <row r="281" spans="1:16" x14ac:dyDescent="0.25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</row>
    <row r="282" spans="1:16" x14ac:dyDescent="0.25">
      <c r="A282" s="165" t="s">
        <v>54</v>
      </c>
      <c r="B282" s="166"/>
      <c r="C282" s="167">
        <f>'Kops a'!C44</f>
        <v>0</v>
      </c>
      <c r="D282" s="166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</row>
    <row r="283" spans="1:16" x14ac:dyDescent="0.25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</row>
    <row r="284" spans="1:16" ht="12" x14ac:dyDescent="0.25">
      <c r="A284" s="168" t="s">
        <v>163</v>
      </c>
      <c r="B284" s="169"/>
      <c r="C284" s="170"/>
      <c r="D284" s="170"/>
      <c r="E284" s="170"/>
      <c r="F284" s="171"/>
      <c r="G284" s="170"/>
      <c r="H284" s="172"/>
      <c r="I284" s="172"/>
      <c r="J284" s="173"/>
      <c r="K284" s="174"/>
      <c r="L284" s="174"/>
      <c r="M284" s="174"/>
      <c r="N284" s="174"/>
      <c r="O284" s="174"/>
    </row>
    <row r="285" spans="1:16" ht="12" x14ac:dyDescent="0.25">
      <c r="A285" s="298" t="s">
        <v>165</v>
      </c>
      <c r="B285" s="298"/>
      <c r="C285" s="298"/>
      <c r="D285" s="298"/>
      <c r="E285" s="298"/>
      <c r="F285" s="298"/>
      <c r="G285" s="298"/>
      <c r="H285" s="298"/>
      <c r="I285" s="298"/>
      <c r="J285" s="298"/>
      <c r="K285" s="298"/>
      <c r="L285" s="298"/>
      <c r="M285" s="298"/>
      <c r="N285" s="298"/>
      <c r="O285" s="298"/>
    </row>
    <row r="286" spans="1:16" ht="12" x14ac:dyDescent="0.25">
      <c r="A286" s="298" t="s">
        <v>164</v>
      </c>
      <c r="B286" s="298"/>
      <c r="C286" s="298"/>
      <c r="D286" s="298"/>
      <c r="E286" s="298"/>
      <c r="F286" s="298"/>
      <c r="G286" s="298"/>
      <c r="H286" s="298"/>
      <c r="I286" s="298"/>
      <c r="J286" s="298"/>
      <c r="K286" s="298"/>
      <c r="L286" s="298"/>
      <c r="M286" s="298"/>
      <c r="N286" s="298"/>
      <c r="O286" s="298"/>
    </row>
  </sheetData>
  <mergeCells count="24">
    <mergeCell ref="A286:O286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74:H274"/>
    <mergeCell ref="C275:H275"/>
    <mergeCell ref="C279:H279"/>
    <mergeCell ref="C280:H280"/>
    <mergeCell ref="C4:I4"/>
    <mergeCell ref="D8:L8"/>
    <mergeCell ref="A271:K271"/>
    <mergeCell ref="A285:O285"/>
    <mergeCell ref="F12:K12"/>
    <mergeCell ref="A9:F9"/>
    <mergeCell ref="J9:M9"/>
  </mergeCells>
  <conditionalFormatting sqref="A15:B270 I15:J270 D15:G270">
    <cfRule type="cellIs" dxfId="118" priority="27" operator="equal">
      <formula>0</formula>
    </cfRule>
  </conditionalFormatting>
  <conditionalFormatting sqref="N9:O9">
    <cfRule type="cellIs" dxfId="117" priority="26" operator="equal">
      <formula>0</formula>
    </cfRule>
  </conditionalFormatting>
  <conditionalFormatting sqref="A9:F9">
    <cfRule type="containsText" dxfId="11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5" priority="23" operator="equal">
      <formula>0</formula>
    </cfRule>
  </conditionalFormatting>
  <conditionalFormatting sqref="O10">
    <cfRule type="cellIs" dxfId="114" priority="22" operator="equal">
      <formula>"20__. gada __. _________"</formula>
    </cfRule>
  </conditionalFormatting>
  <conditionalFormatting sqref="A271:K271">
    <cfRule type="containsText" dxfId="113" priority="21" operator="containsText" text="Tiešās izmaksas kopā, t. sk. darba devēja sociālais nodoklis __.__% ">
      <formula>NOT(ISERROR(SEARCH("Tiešās izmaksas kopā, t. sk. darba devēja sociālais nodoklis __.__% ",A271)))</formula>
    </cfRule>
  </conditionalFormatting>
  <conditionalFormatting sqref="H14:H270 K14:P270 L271:P271">
    <cfRule type="cellIs" dxfId="112" priority="16" operator="equal">
      <formula>0</formula>
    </cfRule>
  </conditionalFormatting>
  <conditionalFormatting sqref="C4:I4">
    <cfRule type="cellIs" dxfId="111" priority="15" operator="equal">
      <formula>0</formula>
    </cfRule>
  </conditionalFormatting>
  <conditionalFormatting sqref="C15:C270">
    <cfRule type="cellIs" dxfId="110" priority="14" operator="equal">
      <formula>0</formula>
    </cfRule>
  </conditionalFormatting>
  <conditionalFormatting sqref="D5:L8">
    <cfRule type="cellIs" dxfId="109" priority="11" operator="equal">
      <formula>0</formula>
    </cfRule>
  </conditionalFormatting>
  <conditionalFormatting sqref="A14:B14 D14:G14">
    <cfRule type="cellIs" dxfId="108" priority="10" operator="equal">
      <formula>0</formula>
    </cfRule>
  </conditionalFormatting>
  <conditionalFormatting sqref="C14">
    <cfRule type="cellIs" dxfId="107" priority="9" operator="equal">
      <formula>0</formula>
    </cfRule>
  </conditionalFormatting>
  <conditionalFormatting sqref="I14:J14">
    <cfRule type="cellIs" dxfId="106" priority="8" operator="equal">
      <formula>0</formula>
    </cfRule>
  </conditionalFormatting>
  <conditionalFormatting sqref="P10">
    <cfRule type="cellIs" dxfId="105" priority="7" operator="equal">
      <formula>"20__. gada __. _________"</formula>
    </cfRule>
  </conditionalFormatting>
  <conditionalFormatting sqref="C279:H279">
    <cfRule type="cellIs" dxfId="104" priority="4" operator="equal">
      <formula>0</formula>
    </cfRule>
  </conditionalFormatting>
  <conditionalFormatting sqref="C274:H274">
    <cfRule type="cellIs" dxfId="103" priority="3" operator="equal">
      <formula>0</formula>
    </cfRule>
  </conditionalFormatting>
  <conditionalFormatting sqref="C279:H279 C282 C274:H274">
    <cfRule type="cellIs" dxfId="102" priority="2" operator="equal">
      <formula>0</formula>
    </cfRule>
  </conditionalFormatting>
  <conditionalFormatting sqref="D1">
    <cfRule type="cellIs" dxfId="101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______________",A277)))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A277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_________________________________",A282)))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A282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P72"/>
  <sheetViews>
    <sheetView view="pageBreakPreview" topLeftCell="B26" zoomScale="115" zoomScaleNormal="100" zoomScaleSheetLayoutView="115" workbookViewId="0">
      <selection activeCell="C20" sqref="C20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a'!A22</f>
        <v>8</v>
      </c>
      <c r="N1" s="140"/>
      <c r="O1" s="138"/>
      <c r="P1" s="140"/>
    </row>
    <row r="2" spans="1:16" x14ac:dyDescent="0.25">
      <c r="A2" s="141"/>
      <c r="B2" s="141"/>
      <c r="C2" s="299" t="s">
        <v>411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412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P57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A63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/>
      <c r="B14" s="129"/>
      <c r="C14" s="129" t="s">
        <v>413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x14ac:dyDescent="0.25">
      <c r="A15" s="133"/>
      <c r="B15" s="157"/>
      <c r="C15" s="135" t="s">
        <v>414</v>
      </c>
      <c r="D15" s="136"/>
      <c r="E15" s="132"/>
      <c r="F15" s="153"/>
      <c r="G15" s="154"/>
      <c r="H15" s="158">
        <f t="shared" ref="H15:H56" si="0">ROUND(F15*G15,2)</f>
        <v>0</v>
      </c>
      <c r="I15" s="154"/>
      <c r="J15" s="154"/>
      <c r="K15" s="159">
        <f t="shared" ref="K15:K56" si="1">SUM(H15:J15)</f>
        <v>0</v>
      </c>
      <c r="L15" s="160">
        <f t="shared" ref="L15:L56" si="2">ROUND(E15*F15,2)</f>
        <v>0</v>
      </c>
      <c r="M15" s="158">
        <f t="shared" ref="M15:M56" si="3">ROUND(H15*E15,2)</f>
        <v>0</v>
      </c>
      <c r="N15" s="158">
        <f t="shared" ref="N15:N56" si="4">ROUND(I15*E15,2)</f>
        <v>0</v>
      </c>
      <c r="O15" s="158">
        <f t="shared" ref="O15:O56" si="5">ROUND(J15*E15,2)</f>
        <v>0</v>
      </c>
      <c r="P15" s="159">
        <f t="shared" ref="P15:P56" si="6">SUM(M15:O15)</f>
        <v>0</v>
      </c>
    </row>
    <row r="16" spans="1:16" ht="22.5" x14ac:dyDescent="0.25">
      <c r="A16" s="133">
        <v>1</v>
      </c>
      <c r="B16" s="157"/>
      <c r="C16" s="135" t="s">
        <v>415</v>
      </c>
      <c r="D16" s="136" t="s">
        <v>72</v>
      </c>
      <c r="E16" s="132">
        <v>440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2</v>
      </c>
      <c r="B17" s="157"/>
      <c r="C17" s="135" t="s">
        <v>416</v>
      </c>
      <c r="D17" s="136" t="s">
        <v>72</v>
      </c>
      <c r="E17" s="132">
        <v>120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x14ac:dyDescent="0.25">
      <c r="A18" s="133">
        <v>3</v>
      </c>
      <c r="B18" s="157"/>
      <c r="C18" s="135" t="s">
        <v>417</v>
      </c>
      <c r="D18" s="136" t="s">
        <v>72</v>
      </c>
      <c r="E18" s="132">
        <v>15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x14ac:dyDescent="0.25">
      <c r="A19" s="133">
        <v>4</v>
      </c>
      <c r="B19" s="157"/>
      <c r="C19" s="135" t="s">
        <v>418</v>
      </c>
      <c r="D19" s="136" t="s">
        <v>419</v>
      </c>
      <c r="E19" s="132">
        <v>350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ht="22.5" x14ac:dyDescent="0.25">
      <c r="A20" s="133">
        <v>5</v>
      </c>
      <c r="B20" s="157"/>
      <c r="C20" s="135" t="s">
        <v>420</v>
      </c>
      <c r="D20" s="136" t="s">
        <v>419</v>
      </c>
      <c r="E20" s="132">
        <v>60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ht="22.5" x14ac:dyDescent="0.25">
      <c r="A21" s="133">
        <v>6</v>
      </c>
      <c r="B21" s="157"/>
      <c r="C21" s="135" t="s">
        <v>421</v>
      </c>
      <c r="D21" s="136" t="s">
        <v>419</v>
      </c>
      <c r="E21" s="132">
        <v>60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7</v>
      </c>
      <c r="B22" s="157"/>
      <c r="C22" s="135" t="s">
        <v>422</v>
      </c>
      <c r="D22" s="136" t="s">
        <v>419</v>
      </c>
      <c r="E22" s="132">
        <v>15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x14ac:dyDescent="0.25">
      <c r="A23" s="133">
        <v>8</v>
      </c>
      <c r="B23" s="157"/>
      <c r="C23" s="135" t="s">
        <v>423</v>
      </c>
      <c r="D23" s="136" t="s">
        <v>419</v>
      </c>
      <c r="E23" s="132">
        <v>105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x14ac:dyDescent="0.25">
      <c r="A24" s="133">
        <v>9</v>
      </c>
      <c r="B24" s="157"/>
      <c r="C24" s="135" t="s">
        <v>424</v>
      </c>
      <c r="D24" s="136" t="s">
        <v>419</v>
      </c>
      <c r="E24" s="132">
        <v>3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>
        <v>10</v>
      </c>
      <c r="B25" s="157"/>
      <c r="C25" s="135" t="s">
        <v>425</v>
      </c>
      <c r="D25" s="136" t="s">
        <v>419</v>
      </c>
      <c r="E25" s="132">
        <v>40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x14ac:dyDescent="0.25">
      <c r="A26" s="133">
        <v>11</v>
      </c>
      <c r="B26" s="157"/>
      <c r="C26" s="135" t="s">
        <v>426</v>
      </c>
      <c r="D26" s="136" t="s">
        <v>419</v>
      </c>
      <c r="E26" s="132">
        <v>40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>
        <v>12</v>
      </c>
      <c r="B27" s="157"/>
      <c r="C27" s="135" t="s">
        <v>427</v>
      </c>
      <c r="D27" s="136" t="s">
        <v>419</v>
      </c>
      <c r="E27" s="132">
        <v>50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ht="22.5" x14ac:dyDescent="0.25">
      <c r="A28" s="133">
        <v>13</v>
      </c>
      <c r="B28" s="157"/>
      <c r="C28" s="135" t="s">
        <v>428</v>
      </c>
      <c r="D28" s="136" t="s">
        <v>419</v>
      </c>
      <c r="E28" s="132">
        <v>8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>
        <v>14</v>
      </c>
      <c r="B29" s="157"/>
      <c r="C29" s="135" t="s">
        <v>429</v>
      </c>
      <c r="D29" s="136" t="s">
        <v>419</v>
      </c>
      <c r="E29" s="132">
        <v>8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>
        <v>15</v>
      </c>
      <c r="B30" s="157"/>
      <c r="C30" s="135" t="s">
        <v>430</v>
      </c>
      <c r="D30" s="136" t="s">
        <v>419</v>
      </c>
      <c r="E30" s="132">
        <v>8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2.5" x14ac:dyDescent="0.25">
      <c r="A31" s="133">
        <v>16</v>
      </c>
      <c r="B31" s="157"/>
      <c r="C31" s="135" t="s">
        <v>431</v>
      </c>
      <c r="D31" s="136" t="s">
        <v>419</v>
      </c>
      <c r="E31" s="132">
        <v>8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x14ac:dyDescent="0.25">
      <c r="A32" s="133">
        <v>17</v>
      </c>
      <c r="B32" s="157"/>
      <c r="C32" s="135" t="s">
        <v>432</v>
      </c>
      <c r="D32" s="136" t="s">
        <v>72</v>
      </c>
      <c r="E32" s="132">
        <v>160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x14ac:dyDescent="0.25">
      <c r="A33" s="133">
        <v>18</v>
      </c>
      <c r="B33" s="157"/>
      <c r="C33" s="135" t="s">
        <v>433</v>
      </c>
      <c r="D33" s="136" t="s">
        <v>419</v>
      </c>
      <c r="E33" s="132">
        <v>24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x14ac:dyDescent="0.25">
      <c r="A34" s="133">
        <v>19</v>
      </c>
      <c r="B34" s="157"/>
      <c r="C34" s="135" t="s">
        <v>434</v>
      </c>
      <c r="D34" s="136" t="s">
        <v>419</v>
      </c>
      <c r="E34" s="132">
        <v>8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x14ac:dyDescent="0.25">
      <c r="A35" s="133">
        <v>20</v>
      </c>
      <c r="B35" s="157"/>
      <c r="C35" s="135" t="s">
        <v>435</v>
      </c>
      <c r="D35" s="136" t="s">
        <v>419</v>
      </c>
      <c r="E35" s="132">
        <v>16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x14ac:dyDescent="0.25">
      <c r="A36" s="133">
        <v>21</v>
      </c>
      <c r="B36" s="157"/>
      <c r="C36" s="135" t="s">
        <v>436</v>
      </c>
      <c r="D36" s="136" t="s">
        <v>419</v>
      </c>
      <c r="E36" s="132">
        <v>8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x14ac:dyDescent="0.25">
      <c r="A37" s="133">
        <v>22</v>
      </c>
      <c r="B37" s="157"/>
      <c r="C37" s="135" t="s">
        <v>437</v>
      </c>
      <c r="D37" s="136" t="s">
        <v>419</v>
      </c>
      <c r="E37" s="132">
        <v>24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ht="22.5" x14ac:dyDescent="0.25">
      <c r="A38" s="133">
        <v>23</v>
      </c>
      <c r="B38" s="157"/>
      <c r="C38" s="135" t="s">
        <v>438</v>
      </c>
      <c r="D38" s="136" t="s">
        <v>439</v>
      </c>
      <c r="E38" s="132">
        <v>1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ht="22.5" x14ac:dyDescent="0.25">
      <c r="A39" s="133">
        <v>24</v>
      </c>
      <c r="B39" s="157"/>
      <c r="C39" s="135" t="s">
        <v>440</v>
      </c>
      <c r="D39" s="136" t="s">
        <v>419</v>
      </c>
      <c r="E39" s="132">
        <v>5</v>
      </c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x14ac:dyDescent="0.25">
      <c r="A40" s="133">
        <v>25</v>
      </c>
      <c r="B40" s="157"/>
      <c r="C40" s="135" t="s">
        <v>368</v>
      </c>
      <c r="D40" s="136" t="s">
        <v>127</v>
      </c>
      <c r="E40" s="132">
        <v>1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x14ac:dyDescent="0.25">
      <c r="A41" s="133"/>
      <c r="B41" s="157"/>
      <c r="C41" s="135" t="s">
        <v>441</v>
      </c>
      <c r="D41" s="136"/>
      <c r="E41" s="132"/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x14ac:dyDescent="0.25">
      <c r="A42" s="133">
        <v>1</v>
      </c>
      <c r="B42" s="157"/>
      <c r="C42" s="135" t="s">
        <v>442</v>
      </c>
      <c r="D42" s="136" t="s">
        <v>443</v>
      </c>
      <c r="E42" s="132">
        <v>1</v>
      </c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x14ac:dyDescent="0.25">
      <c r="A43" s="133">
        <v>2</v>
      </c>
      <c r="B43" s="157"/>
      <c r="C43" s="135" t="s">
        <v>444</v>
      </c>
      <c r="D43" s="136" t="s">
        <v>419</v>
      </c>
      <c r="E43" s="132">
        <v>7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x14ac:dyDescent="0.25">
      <c r="A44" s="133">
        <v>3</v>
      </c>
      <c r="B44" s="157"/>
      <c r="C44" s="135" t="s">
        <v>445</v>
      </c>
      <c r="D44" s="136" t="s">
        <v>419</v>
      </c>
      <c r="E44" s="132">
        <v>1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ht="22.5" x14ac:dyDescent="0.25">
      <c r="A45" s="133">
        <v>4</v>
      </c>
      <c r="B45" s="157"/>
      <c r="C45" s="135" t="s">
        <v>446</v>
      </c>
      <c r="D45" s="136" t="s">
        <v>419</v>
      </c>
      <c r="E45" s="132">
        <v>1</v>
      </c>
      <c r="F45" s="153"/>
      <c r="G45" s="154"/>
      <c r="H45" s="158">
        <f t="shared" si="0"/>
        <v>0</v>
      </c>
      <c r="I45" s="154"/>
      <c r="J45" s="154"/>
      <c r="K45" s="159">
        <f t="shared" si="1"/>
        <v>0</v>
      </c>
      <c r="L45" s="160">
        <f t="shared" si="2"/>
        <v>0</v>
      </c>
      <c r="M45" s="158">
        <f t="shared" si="3"/>
        <v>0</v>
      </c>
      <c r="N45" s="158">
        <f t="shared" si="4"/>
        <v>0</v>
      </c>
      <c r="O45" s="158">
        <f t="shared" si="5"/>
        <v>0</v>
      </c>
      <c r="P45" s="161">
        <f t="shared" si="6"/>
        <v>0</v>
      </c>
    </row>
    <row r="46" spans="1:16" ht="33.75" x14ac:dyDescent="0.25">
      <c r="A46" s="133">
        <v>5</v>
      </c>
      <c r="B46" s="157"/>
      <c r="C46" s="135" t="s">
        <v>447</v>
      </c>
      <c r="D46" s="136" t="s">
        <v>419</v>
      </c>
      <c r="E46" s="132">
        <v>8</v>
      </c>
      <c r="F46" s="153"/>
      <c r="G46" s="154"/>
      <c r="H46" s="158">
        <f t="shared" si="0"/>
        <v>0</v>
      </c>
      <c r="I46" s="154"/>
      <c r="J46" s="154"/>
      <c r="K46" s="159">
        <f t="shared" si="1"/>
        <v>0</v>
      </c>
      <c r="L46" s="160">
        <f t="shared" si="2"/>
        <v>0</v>
      </c>
      <c r="M46" s="158">
        <f t="shared" si="3"/>
        <v>0</v>
      </c>
      <c r="N46" s="158">
        <f t="shared" si="4"/>
        <v>0</v>
      </c>
      <c r="O46" s="158">
        <f t="shared" si="5"/>
        <v>0</v>
      </c>
      <c r="P46" s="161">
        <f t="shared" si="6"/>
        <v>0</v>
      </c>
    </row>
    <row r="47" spans="1:16" x14ac:dyDescent="0.25">
      <c r="A47" s="133">
        <v>6</v>
      </c>
      <c r="B47" s="157"/>
      <c r="C47" s="135" t="s">
        <v>448</v>
      </c>
      <c r="D47" s="136" t="s">
        <v>419</v>
      </c>
      <c r="E47" s="132">
        <v>8</v>
      </c>
      <c r="F47" s="153"/>
      <c r="G47" s="154"/>
      <c r="H47" s="158">
        <f t="shared" si="0"/>
        <v>0</v>
      </c>
      <c r="I47" s="154"/>
      <c r="J47" s="154"/>
      <c r="K47" s="159">
        <f t="shared" si="1"/>
        <v>0</v>
      </c>
      <c r="L47" s="160">
        <f t="shared" si="2"/>
        <v>0</v>
      </c>
      <c r="M47" s="158">
        <f t="shared" si="3"/>
        <v>0</v>
      </c>
      <c r="N47" s="158">
        <f t="shared" si="4"/>
        <v>0</v>
      </c>
      <c r="O47" s="158">
        <f t="shared" si="5"/>
        <v>0</v>
      </c>
      <c r="P47" s="161">
        <f t="shared" si="6"/>
        <v>0</v>
      </c>
    </row>
    <row r="48" spans="1:16" x14ac:dyDescent="0.25">
      <c r="A48" s="133">
        <v>7</v>
      </c>
      <c r="B48" s="157"/>
      <c r="C48" s="135" t="s">
        <v>449</v>
      </c>
      <c r="D48" s="136" t="s">
        <v>72</v>
      </c>
      <c r="E48" s="132">
        <v>160</v>
      </c>
      <c r="F48" s="153"/>
      <c r="G48" s="154"/>
      <c r="H48" s="158">
        <f t="shared" si="0"/>
        <v>0</v>
      </c>
      <c r="I48" s="154"/>
      <c r="J48" s="154"/>
      <c r="K48" s="159">
        <f t="shared" si="1"/>
        <v>0</v>
      </c>
      <c r="L48" s="160">
        <f t="shared" si="2"/>
        <v>0</v>
      </c>
      <c r="M48" s="158">
        <f t="shared" si="3"/>
        <v>0</v>
      </c>
      <c r="N48" s="158">
        <f t="shared" si="4"/>
        <v>0</v>
      </c>
      <c r="O48" s="158">
        <f t="shared" si="5"/>
        <v>0</v>
      </c>
      <c r="P48" s="161">
        <f t="shared" si="6"/>
        <v>0</v>
      </c>
    </row>
    <row r="49" spans="1:16" x14ac:dyDescent="0.25">
      <c r="A49" s="133">
        <v>8</v>
      </c>
      <c r="B49" s="157"/>
      <c r="C49" s="135" t="s">
        <v>450</v>
      </c>
      <c r="D49" s="136" t="s">
        <v>419</v>
      </c>
      <c r="E49" s="132">
        <v>24</v>
      </c>
      <c r="F49" s="153"/>
      <c r="G49" s="154"/>
      <c r="H49" s="158">
        <f t="shared" si="0"/>
        <v>0</v>
      </c>
      <c r="I49" s="154"/>
      <c r="J49" s="154"/>
      <c r="K49" s="159">
        <f t="shared" si="1"/>
        <v>0</v>
      </c>
      <c r="L49" s="160">
        <f t="shared" si="2"/>
        <v>0</v>
      </c>
      <c r="M49" s="158">
        <f t="shared" si="3"/>
        <v>0</v>
      </c>
      <c r="N49" s="158">
        <f t="shared" si="4"/>
        <v>0</v>
      </c>
      <c r="O49" s="158">
        <f t="shared" si="5"/>
        <v>0</v>
      </c>
      <c r="P49" s="161">
        <f t="shared" si="6"/>
        <v>0</v>
      </c>
    </row>
    <row r="50" spans="1:16" x14ac:dyDescent="0.25">
      <c r="A50" s="133">
        <v>9</v>
      </c>
      <c r="B50" s="157"/>
      <c r="C50" s="135" t="s">
        <v>451</v>
      </c>
      <c r="D50" s="136" t="s">
        <v>443</v>
      </c>
      <c r="E50" s="132">
        <v>1</v>
      </c>
      <c r="F50" s="153"/>
      <c r="G50" s="154"/>
      <c r="H50" s="158">
        <f t="shared" si="0"/>
        <v>0</v>
      </c>
      <c r="I50" s="154"/>
      <c r="J50" s="154"/>
      <c r="K50" s="159">
        <f t="shared" si="1"/>
        <v>0</v>
      </c>
      <c r="L50" s="160">
        <f t="shared" si="2"/>
        <v>0</v>
      </c>
      <c r="M50" s="158">
        <f t="shared" si="3"/>
        <v>0</v>
      </c>
      <c r="N50" s="158">
        <f t="shared" si="4"/>
        <v>0</v>
      </c>
      <c r="O50" s="158">
        <f t="shared" si="5"/>
        <v>0</v>
      </c>
      <c r="P50" s="161">
        <f t="shared" si="6"/>
        <v>0</v>
      </c>
    </row>
    <row r="51" spans="1:16" ht="22.5" x14ac:dyDescent="0.25">
      <c r="A51" s="133">
        <v>10</v>
      </c>
      <c r="B51" s="157"/>
      <c r="C51" s="135" t="s">
        <v>452</v>
      </c>
      <c r="D51" s="136" t="s">
        <v>72</v>
      </c>
      <c r="E51" s="132">
        <v>160</v>
      </c>
      <c r="F51" s="153"/>
      <c r="G51" s="154"/>
      <c r="H51" s="158">
        <f t="shared" si="0"/>
        <v>0</v>
      </c>
      <c r="I51" s="154"/>
      <c r="J51" s="154"/>
      <c r="K51" s="159">
        <f t="shared" si="1"/>
        <v>0</v>
      </c>
      <c r="L51" s="160">
        <f t="shared" si="2"/>
        <v>0</v>
      </c>
      <c r="M51" s="158">
        <f t="shared" si="3"/>
        <v>0</v>
      </c>
      <c r="N51" s="158">
        <f t="shared" si="4"/>
        <v>0</v>
      </c>
      <c r="O51" s="158">
        <f t="shared" si="5"/>
        <v>0</v>
      </c>
      <c r="P51" s="161">
        <f t="shared" si="6"/>
        <v>0</v>
      </c>
    </row>
    <row r="52" spans="1:16" x14ac:dyDescent="0.25">
      <c r="A52" s="133">
        <v>11</v>
      </c>
      <c r="B52" s="157"/>
      <c r="C52" s="135" t="s">
        <v>453</v>
      </c>
      <c r="D52" s="136" t="s">
        <v>443</v>
      </c>
      <c r="E52" s="132">
        <v>1</v>
      </c>
      <c r="F52" s="153"/>
      <c r="G52" s="154"/>
      <c r="H52" s="158">
        <f t="shared" si="0"/>
        <v>0</v>
      </c>
      <c r="I52" s="154"/>
      <c r="J52" s="154"/>
      <c r="K52" s="159">
        <f t="shared" si="1"/>
        <v>0</v>
      </c>
      <c r="L52" s="160">
        <f t="shared" si="2"/>
        <v>0</v>
      </c>
      <c r="M52" s="158">
        <f t="shared" si="3"/>
        <v>0</v>
      </c>
      <c r="N52" s="158">
        <f t="shared" si="4"/>
        <v>0</v>
      </c>
      <c r="O52" s="158">
        <f t="shared" si="5"/>
        <v>0</v>
      </c>
      <c r="P52" s="161">
        <f t="shared" si="6"/>
        <v>0</v>
      </c>
    </row>
    <row r="53" spans="1:16" x14ac:dyDescent="0.25">
      <c r="A53" s="133">
        <v>12</v>
      </c>
      <c r="B53" s="157"/>
      <c r="C53" s="135" t="s">
        <v>454</v>
      </c>
      <c r="D53" s="136" t="s">
        <v>443</v>
      </c>
      <c r="E53" s="132">
        <v>12</v>
      </c>
      <c r="F53" s="153"/>
      <c r="G53" s="154"/>
      <c r="H53" s="158">
        <f t="shared" si="0"/>
        <v>0</v>
      </c>
      <c r="I53" s="154"/>
      <c r="J53" s="154"/>
      <c r="K53" s="159">
        <f t="shared" si="1"/>
        <v>0</v>
      </c>
      <c r="L53" s="160">
        <f t="shared" si="2"/>
        <v>0</v>
      </c>
      <c r="M53" s="158">
        <f t="shared" si="3"/>
        <v>0</v>
      </c>
      <c r="N53" s="158">
        <f t="shared" si="4"/>
        <v>0</v>
      </c>
      <c r="O53" s="158">
        <f t="shared" si="5"/>
        <v>0</v>
      </c>
      <c r="P53" s="161">
        <f t="shared" si="6"/>
        <v>0</v>
      </c>
    </row>
    <row r="54" spans="1:16" x14ac:dyDescent="0.25">
      <c r="A54" s="133">
        <v>13</v>
      </c>
      <c r="B54" s="157"/>
      <c r="C54" s="135" t="s">
        <v>455</v>
      </c>
      <c r="D54" s="136" t="s">
        <v>74</v>
      </c>
      <c r="E54" s="132">
        <v>80</v>
      </c>
      <c r="F54" s="153"/>
      <c r="G54" s="154"/>
      <c r="H54" s="158">
        <f t="shared" si="0"/>
        <v>0</v>
      </c>
      <c r="I54" s="154"/>
      <c r="J54" s="154"/>
      <c r="K54" s="159">
        <f t="shared" si="1"/>
        <v>0</v>
      </c>
      <c r="L54" s="160">
        <f t="shared" si="2"/>
        <v>0</v>
      </c>
      <c r="M54" s="158">
        <f t="shared" si="3"/>
        <v>0</v>
      </c>
      <c r="N54" s="158">
        <f t="shared" si="4"/>
        <v>0</v>
      </c>
      <c r="O54" s="158">
        <f t="shared" si="5"/>
        <v>0</v>
      </c>
      <c r="P54" s="161">
        <f t="shared" si="6"/>
        <v>0</v>
      </c>
    </row>
    <row r="55" spans="1:16" x14ac:dyDescent="0.25">
      <c r="A55" s="133">
        <v>14</v>
      </c>
      <c r="B55" s="157"/>
      <c r="C55" s="135" t="s">
        <v>456</v>
      </c>
      <c r="D55" s="136" t="s">
        <v>443</v>
      </c>
      <c r="E55" s="132">
        <v>1</v>
      </c>
      <c r="F55" s="153"/>
      <c r="G55" s="154"/>
      <c r="H55" s="158">
        <f t="shared" si="0"/>
        <v>0</v>
      </c>
      <c r="I55" s="154"/>
      <c r="J55" s="154"/>
      <c r="K55" s="159">
        <f t="shared" si="1"/>
        <v>0</v>
      </c>
      <c r="L55" s="160">
        <f t="shared" si="2"/>
        <v>0</v>
      </c>
      <c r="M55" s="158">
        <f t="shared" si="3"/>
        <v>0</v>
      </c>
      <c r="N55" s="158">
        <f t="shared" si="4"/>
        <v>0</v>
      </c>
      <c r="O55" s="158">
        <f t="shared" si="5"/>
        <v>0</v>
      </c>
      <c r="P55" s="161">
        <f t="shared" si="6"/>
        <v>0</v>
      </c>
    </row>
    <row r="56" spans="1:16" ht="12" thickBot="1" x14ac:dyDescent="0.3">
      <c r="A56" s="133">
        <v>15</v>
      </c>
      <c r="B56" s="157"/>
      <c r="C56" s="135" t="s">
        <v>457</v>
      </c>
      <c r="D56" s="136" t="s">
        <v>443</v>
      </c>
      <c r="E56" s="132">
        <v>1</v>
      </c>
      <c r="F56" s="153"/>
      <c r="G56" s="154"/>
      <c r="H56" s="158">
        <f t="shared" si="0"/>
        <v>0</v>
      </c>
      <c r="I56" s="154"/>
      <c r="J56" s="154"/>
      <c r="K56" s="159">
        <f t="shared" si="1"/>
        <v>0</v>
      </c>
      <c r="L56" s="160">
        <f t="shared" si="2"/>
        <v>0</v>
      </c>
      <c r="M56" s="158">
        <f t="shared" si="3"/>
        <v>0</v>
      </c>
      <c r="N56" s="158">
        <f t="shared" si="4"/>
        <v>0</v>
      </c>
      <c r="O56" s="158">
        <f t="shared" si="5"/>
        <v>0</v>
      </c>
      <c r="P56" s="161">
        <f t="shared" si="6"/>
        <v>0</v>
      </c>
    </row>
    <row r="57" spans="1:16" ht="12" thickBot="1" x14ac:dyDescent="0.3">
      <c r="A57" s="316" t="s">
        <v>162</v>
      </c>
      <c r="B57" s="317"/>
      <c r="C57" s="317"/>
      <c r="D57" s="317"/>
      <c r="E57" s="317"/>
      <c r="F57" s="317"/>
      <c r="G57" s="317"/>
      <c r="H57" s="317"/>
      <c r="I57" s="317"/>
      <c r="J57" s="317"/>
      <c r="K57" s="318"/>
      <c r="L57" s="162">
        <f>SUM(L14:L56)</f>
        <v>0</v>
      </c>
      <c r="M57" s="163">
        <f>SUM(M14:M56)</f>
        <v>0</v>
      </c>
      <c r="N57" s="163">
        <f>SUM(N14:N56)</f>
        <v>0</v>
      </c>
      <c r="O57" s="163">
        <f>SUM(O14:O56)</f>
        <v>0</v>
      </c>
      <c r="P57" s="164">
        <f>SUM(P14:P56)</f>
        <v>0</v>
      </c>
    </row>
    <row r="58" spans="1:16" x14ac:dyDescent="0.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</row>
    <row r="59" spans="1:16" x14ac:dyDescent="0.2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</row>
    <row r="60" spans="1:16" x14ac:dyDescent="0.25">
      <c r="A60" s="137" t="s">
        <v>14</v>
      </c>
      <c r="B60" s="143"/>
      <c r="C60" s="315">
        <f>'Kops a'!C36:H36</f>
        <v>0</v>
      </c>
      <c r="D60" s="315"/>
      <c r="E60" s="315"/>
      <c r="F60" s="315"/>
      <c r="G60" s="315"/>
      <c r="H60" s="315"/>
      <c r="I60" s="143"/>
      <c r="J60" s="143"/>
      <c r="K60" s="143"/>
      <c r="L60" s="143"/>
      <c r="M60" s="143"/>
      <c r="N60" s="143"/>
      <c r="O60" s="143"/>
      <c r="P60" s="143"/>
    </row>
    <row r="61" spans="1:16" x14ac:dyDescent="0.25">
      <c r="A61" s="143"/>
      <c r="B61" s="143"/>
      <c r="C61" s="254" t="s">
        <v>15</v>
      </c>
      <c r="D61" s="254"/>
      <c r="E61" s="254"/>
      <c r="F61" s="254"/>
      <c r="G61" s="254"/>
      <c r="H61" s="254"/>
      <c r="I61" s="143"/>
      <c r="J61" s="143"/>
      <c r="K61" s="143"/>
      <c r="L61" s="143"/>
      <c r="M61" s="143"/>
      <c r="N61" s="143"/>
      <c r="O61" s="143"/>
      <c r="P61" s="143"/>
    </row>
    <row r="62" spans="1:16" x14ac:dyDescent="0.2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</row>
    <row r="63" spans="1:16" x14ac:dyDescent="0.25">
      <c r="A63" s="165" t="str">
        <f>'Kops a'!A39</f>
        <v>Tāme sastādīta 2020. gada</v>
      </c>
      <c r="B63" s="166"/>
      <c r="C63" s="166"/>
      <c r="D63" s="166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</row>
    <row r="64" spans="1:16" x14ac:dyDescent="0.2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</row>
    <row r="65" spans="1:16" x14ac:dyDescent="0.25">
      <c r="A65" s="137" t="s">
        <v>37</v>
      </c>
      <c r="B65" s="143"/>
      <c r="C65" s="315">
        <f>'Kops a'!C41:H41</f>
        <v>0</v>
      </c>
      <c r="D65" s="315"/>
      <c r="E65" s="315"/>
      <c r="F65" s="315"/>
      <c r="G65" s="315"/>
      <c r="H65" s="315"/>
      <c r="I65" s="143"/>
      <c r="J65" s="143"/>
      <c r="K65" s="143"/>
      <c r="L65" s="143"/>
      <c r="M65" s="143"/>
      <c r="N65" s="143"/>
      <c r="O65" s="143"/>
      <c r="P65" s="143"/>
    </row>
    <row r="66" spans="1:16" x14ac:dyDescent="0.25">
      <c r="A66" s="143"/>
      <c r="B66" s="143"/>
      <c r="C66" s="254" t="s">
        <v>15</v>
      </c>
      <c r="D66" s="254"/>
      <c r="E66" s="254"/>
      <c r="F66" s="254"/>
      <c r="G66" s="254"/>
      <c r="H66" s="254"/>
      <c r="I66" s="143"/>
      <c r="J66" s="143"/>
      <c r="K66" s="143"/>
      <c r="L66" s="143"/>
      <c r="M66" s="143"/>
      <c r="N66" s="143"/>
      <c r="O66" s="143"/>
      <c r="P66" s="143"/>
    </row>
    <row r="67" spans="1:16" x14ac:dyDescent="0.2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</row>
    <row r="68" spans="1:16" x14ac:dyDescent="0.25">
      <c r="A68" s="165" t="s">
        <v>54</v>
      </c>
      <c r="B68" s="166"/>
      <c r="C68" s="167">
        <f>'Kops a'!C44</f>
        <v>0</v>
      </c>
      <c r="D68" s="166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</row>
    <row r="69" spans="1:16" x14ac:dyDescent="0.2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</row>
    <row r="70" spans="1:16" ht="12" x14ac:dyDescent="0.25">
      <c r="A70" s="168" t="s">
        <v>163</v>
      </c>
      <c r="B70" s="169"/>
      <c r="C70" s="170"/>
      <c r="D70" s="170"/>
      <c r="E70" s="170"/>
      <c r="F70" s="171"/>
      <c r="G70" s="170"/>
      <c r="H70" s="172"/>
      <c r="I70" s="172"/>
      <c r="J70" s="173"/>
      <c r="K70" s="174"/>
      <c r="L70" s="174"/>
      <c r="M70" s="174"/>
      <c r="N70" s="174"/>
      <c r="O70" s="174"/>
    </row>
    <row r="71" spans="1:16" ht="12" x14ac:dyDescent="0.25">
      <c r="A71" s="298" t="s">
        <v>165</v>
      </c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</row>
    <row r="72" spans="1:16" ht="12" x14ac:dyDescent="0.25">
      <c r="A72" s="298" t="s">
        <v>164</v>
      </c>
      <c r="B72" s="29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</row>
  </sheetData>
  <mergeCells count="24">
    <mergeCell ref="A72:O72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0:H60"/>
    <mergeCell ref="C61:H61"/>
    <mergeCell ref="C65:H65"/>
    <mergeCell ref="C66:H66"/>
    <mergeCell ref="C4:I4"/>
    <mergeCell ref="D8:L8"/>
    <mergeCell ref="A57:K57"/>
    <mergeCell ref="A71:O71"/>
    <mergeCell ref="F12:K12"/>
    <mergeCell ref="A9:F9"/>
    <mergeCell ref="J9:M9"/>
  </mergeCells>
  <conditionalFormatting sqref="A15:G56 I15:J56">
    <cfRule type="cellIs" dxfId="98" priority="28" operator="equal">
      <formula>0</formula>
    </cfRule>
  </conditionalFormatting>
  <conditionalFormatting sqref="N9:O9 H14:H56 K14:P56">
    <cfRule type="cellIs" dxfId="97" priority="27" operator="equal">
      <formula>0</formula>
    </cfRule>
  </conditionalFormatting>
  <conditionalFormatting sqref="A9:F9">
    <cfRule type="containsText" dxfId="96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5" priority="24" operator="equal">
      <formula>0</formula>
    </cfRule>
  </conditionalFormatting>
  <conditionalFormatting sqref="O10">
    <cfRule type="cellIs" dxfId="94" priority="23" operator="equal">
      <formula>"20__. gada __. _________"</formula>
    </cfRule>
  </conditionalFormatting>
  <conditionalFormatting sqref="A57:K57">
    <cfRule type="containsText" dxfId="93" priority="22" operator="containsText" text="Tiešās izmaksas kopā, t. sk. darba devēja sociālais nodoklis __.__% ">
      <formula>NOT(ISERROR(SEARCH("Tiešās izmaksas kopā, t. sk. darba devēja sociālais nodoklis __.__% ",A57)))</formula>
    </cfRule>
  </conditionalFormatting>
  <conditionalFormatting sqref="L57:P57">
    <cfRule type="cellIs" dxfId="92" priority="17" operator="equal">
      <formula>0</formula>
    </cfRule>
  </conditionalFormatting>
  <conditionalFormatting sqref="C4:I4">
    <cfRule type="cellIs" dxfId="91" priority="16" operator="equal">
      <formula>0</formula>
    </cfRule>
  </conditionalFormatting>
  <conditionalFormatting sqref="D5:L8">
    <cfRule type="cellIs" dxfId="90" priority="12" operator="equal">
      <formula>0</formula>
    </cfRule>
  </conditionalFormatting>
  <conditionalFormatting sqref="A14:B14 D14:G14">
    <cfRule type="cellIs" dxfId="89" priority="11" operator="equal">
      <formula>0</formula>
    </cfRule>
  </conditionalFormatting>
  <conditionalFormatting sqref="I14:J14">
    <cfRule type="cellIs" dxfId="88" priority="9" operator="equal">
      <formula>0</formula>
    </cfRule>
  </conditionalFormatting>
  <conditionalFormatting sqref="P10">
    <cfRule type="cellIs" dxfId="87" priority="8" operator="equal">
      <formula>"20__. gada __. _________"</formula>
    </cfRule>
  </conditionalFormatting>
  <conditionalFormatting sqref="C65:H65">
    <cfRule type="cellIs" dxfId="86" priority="5" operator="equal">
      <formula>0</formula>
    </cfRule>
  </conditionalFormatting>
  <conditionalFormatting sqref="C60:H60">
    <cfRule type="cellIs" dxfId="85" priority="4" operator="equal">
      <formula>0</formula>
    </cfRule>
  </conditionalFormatting>
  <conditionalFormatting sqref="C65:H65 C68 C60:H60">
    <cfRule type="cellIs" dxfId="84" priority="3" operator="equal">
      <formula>0</formula>
    </cfRule>
  </conditionalFormatting>
  <conditionalFormatting sqref="D1">
    <cfRule type="cellIs" dxfId="83" priority="2" operator="equal">
      <formula>0</formula>
    </cfRule>
  </conditionalFormatting>
  <conditionalFormatting sqref="C14">
    <cfRule type="cellIs" dxfId="82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EE428164-089A-404E-98DC-227888EB2467}">
            <xm:f>NOT(ISERROR(SEARCH("Tāme sastādīta ____. gada ___. ______________",A63)))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  <x14:conditionalFormatting xmlns:xm="http://schemas.microsoft.com/office/excel/2006/main">
          <x14:cfRule type="containsText" priority="6" operator="containsText" id="{879A8C95-2477-46CB-81ED-05AD5C15D29F}">
            <xm:f>NOT(ISERROR(SEARCH("Sertifikāta Nr. _________________________________",A68)))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P47"/>
  <sheetViews>
    <sheetView view="pageBreakPreview" topLeftCell="A4" zoomScaleNormal="100" zoomScaleSheetLayoutView="100" workbookViewId="0">
      <selection activeCell="L91" sqref="L91"/>
    </sheetView>
  </sheetViews>
  <sheetFormatPr defaultColWidth="9.140625" defaultRowHeight="11.25" x14ac:dyDescent="0.25"/>
  <cols>
    <col min="1" max="1" width="4.5703125" style="137" customWidth="1"/>
    <col min="2" max="2" width="7.710937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a'!A23</f>
        <v>9</v>
      </c>
      <c r="N1" s="140"/>
      <c r="O1" s="138"/>
      <c r="P1" s="140"/>
    </row>
    <row r="2" spans="1:16" x14ac:dyDescent="0.25">
      <c r="A2" s="141"/>
      <c r="B2" s="141"/>
      <c r="C2" s="299" t="s">
        <v>458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459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P32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A38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 t="s">
        <v>91</v>
      </c>
      <c r="B14" s="129"/>
      <c r="C14" s="130" t="s">
        <v>474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ht="45" x14ac:dyDescent="0.25">
      <c r="A15" s="133">
        <v>1</v>
      </c>
      <c r="B15" s="134" t="s">
        <v>460</v>
      </c>
      <c r="C15" s="135" t="s">
        <v>475</v>
      </c>
      <c r="D15" s="136" t="s">
        <v>72</v>
      </c>
      <c r="E15" s="132">
        <v>328</v>
      </c>
      <c r="F15" s="153"/>
      <c r="G15" s="154"/>
      <c r="H15" s="158">
        <f t="shared" ref="H15:H31" si="0">ROUND(F15*G15,2)</f>
        <v>0</v>
      </c>
      <c r="I15" s="154"/>
      <c r="J15" s="154"/>
      <c r="K15" s="159">
        <f t="shared" ref="K15:K31" si="1">SUM(H15:J15)</f>
        <v>0</v>
      </c>
      <c r="L15" s="160">
        <f t="shared" ref="L15:L31" si="2">ROUND(E15*F15,2)</f>
        <v>0</v>
      </c>
      <c r="M15" s="158">
        <f t="shared" ref="M15:M31" si="3">ROUND(H15*E15,2)</f>
        <v>0</v>
      </c>
      <c r="N15" s="158">
        <f t="shared" ref="N15:N31" si="4">ROUND(I15*E15,2)</f>
        <v>0</v>
      </c>
      <c r="O15" s="158">
        <f t="shared" ref="O15:O31" si="5">ROUND(J15*E15,2)</f>
        <v>0</v>
      </c>
      <c r="P15" s="161">
        <f t="shared" ref="P15:P31" si="6">SUM(M15:O15)</f>
        <v>0</v>
      </c>
    </row>
    <row r="16" spans="1:16" ht="22.5" x14ac:dyDescent="0.25">
      <c r="A16" s="133">
        <v>2</v>
      </c>
      <c r="B16" s="134" t="s">
        <v>461</v>
      </c>
      <c r="C16" s="357" t="s">
        <v>476</v>
      </c>
      <c r="D16" s="136" t="s">
        <v>72</v>
      </c>
      <c r="E16" s="132">
        <v>226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3</v>
      </c>
      <c r="B17" s="134" t="s">
        <v>462</v>
      </c>
      <c r="C17" s="358"/>
      <c r="D17" s="136" t="s">
        <v>72</v>
      </c>
      <c r="E17" s="132">
        <v>102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x14ac:dyDescent="0.25">
      <c r="A18" s="133">
        <v>4</v>
      </c>
      <c r="B18" s="134" t="s">
        <v>463</v>
      </c>
      <c r="C18" s="135" t="s">
        <v>477</v>
      </c>
      <c r="D18" s="136" t="s">
        <v>72</v>
      </c>
      <c r="E18" s="132">
        <v>12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ht="22.5" x14ac:dyDescent="0.25">
      <c r="A19" s="133">
        <v>5</v>
      </c>
      <c r="B19" s="134" t="s">
        <v>464</v>
      </c>
      <c r="C19" s="357" t="s">
        <v>487</v>
      </c>
      <c r="D19" s="136" t="s">
        <v>72</v>
      </c>
      <c r="E19" s="132">
        <v>226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ht="22.5" x14ac:dyDescent="0.25">
      <c r="A20" s="133">
        <v>6</v>
      </c>
      <c r="B20" s="134" t="s">
        <v>465</v>
      </c>
      <c r="C20" s="358"/>
      <c r="D20" s="136" t="s">
        <v>72</v>
      </c>
      <c r="E20" s="132">
        <v>102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x14ac:dyDescent="0.25">
      <c r="A21" s="133">
        <v>7</v>
      </c>
      <c r="B21" s="134" t="s">
        <v>466</v>
      </c>
      <c r="C21" s="357" t="s">
        <v>478</v>
      </c>
      <c r="D21" s="136" t="s">
        <v>138</v>
      </c>
      <c r="E21" s="132">
        <v>50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x14ac:dyDescent="0.25">
      <c r="A22" s="133">
        <v>8</v>
      </c>
      <c r="B22" s="134" t="s">
        <v>467</v>
      </c>
      <c r="C22" s="358"/>
      <c r="D22" s="136" t="s">
        <v>138</v>
      </c>
      <c r="E22" s="132">
        <v>30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x14ac:dyDescent="0.25">
      <c r="A23" s="133">
        <v>9</v>
      </c>
      <c r="B23" s="134"/>
      <c r="C23" s="135" t="s">
        <v>479</v>
      </c>
      <c r="D23" s="136" t="s">
        <v>486</v>
      </c>
      <c r="E23" s="132">
        <v>3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x14ac:dyDescent="0.25">
      <c r="A24" s="133">
        <v>10</v>
      </c>
      <c r="B24" s="134" t="s">
        <v>466</v>
      </c>
      <c r="C24" s="135" t="s">
        <v>480</v>
      </c>
      <c r="D24" s="136" t="s">
        <v>138</v>
      </c>
      <c r="E24" s="132">
        <v>3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>
        <v>11</v>
      </c>
      <c r="B25" s="134" t="s">
        <v>468</v>
      </c>
      <c r="C25" s="357" t="s">
        <v>481</v>
      </c>
      <c r="D25" s="136" t="s">
        <v>138</v>
      </c>
      <c r="E25" s="132">
        <v>113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x14ac:dyDescent="0.25">
      <c r="A26" s="133">
        <v>12</v>
      </c>
      <c r="B26" s="134" t="s">
        <v>469</v>
      </c>
      <c r="C26" s="358"/>
      <c r="D26" s="136" t="s">
        <v>138</v>
      </c>
      <c r="E26" s="132">
        <v>51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>
        <v>13</v>
      </c>
      <c r="B27" s="134" t="s">
        <v>470</v>
      </c>
      <c r="C27" s="135" t="s">
        <v>482</v>
      </c>
      <c r="D27" s="136" t="s">
        <v>138</v>
      </c>
      <c r="E27" s="132">
        <v>113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ht="22.5" x14ac:dyDescent="0.25">
      <c r="A28" s="133">
        <v>14</v>
      </c>
      <c r="B28" s="134" t="s">
        <v>471</v>
      </c>
      <c r="C28" s="135" t="s">
        <v>483</v>
      </c>
      <c r="D28" s="136" t="s">
        <v>87</v>
      </c>
      <c r="E28" s="132">
        <v>80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>
        <v>15</v>
      </c>
      <c r="B29" s="134" t="s">
        <v>470</v>
      </c>
      <c r="C29" s="135" t="s">
        <v>484</v>
      </c>
      <c r="D29" s="136" t="s">
        <v>72</v>
      </c>
      <c r="E29" s="132">
        <v>51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ht="22.5" x14ac:dyDescent="0.25">
      <c r="A30" s="133">
        <v>16</v>
      </c>
      <c r="B30" s="134" t="s">
        <v>472</v>
      </c>
      <c r="C30" s="357" t="s">
        <v>485</v>
      </c>
      <c r="D30" s="136" t="s">
        <v>486</v>
      </c>
      <c r="E30" s="132">
        <v>50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3.25" thickBot="1" x14ac:dyDescent="0.3">
      <c r="A31" s="133">
        <v>17</v>
      </c>
      <c r="B31" s="134" t="s">
        <v>473</v>
      </c>
      <c r="C31" s="358"/>
      <c r="D31" s="136" t="s">
        <v>486</v>
      </c>
      <c r="E31" s="132">
        <v>30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ht="12" thickBot="1" x14ac:dyDescent="0.3">
      <c r="A32" s="316" t="s">
        <v>162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8"/>
      <c r="L32" s="162">
        <f>SUM(L14:L31)</f>
        <v>0</v>
      </c>
      <c r="M32" s="163">
        <f>SUM(M14:M31)</f>
        <v>0</v>
      </c>
      <c r="N32" s="163">
        <f>SUM(N14:N31)</f>
        <v>0</v>
      </c>
      <c r="O32" s="163">
        <f>SUM(O14:O31)</f>
        <v>0</v>
      </c>
      <c r="P32" s="164">
        <f>SUM(P14:P31)</f>
        <v>0</v>
      </c>
    </row>
    <row r="33" spans="1:16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</row>
    <row r="34" spans="1:16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</row>
    <row r="35" spans="1:16" x14ac:dyDescent="0.25">
      <c r="A35" s="137" t="s">
        <v>14</v>
      </c>
      <c r="B35" s="143"/>
      <c r="C35" s="315">
        <f>'Kops a'!C36:H36</f>
        <v>0</v>
      </c>
      <c r="D35" s="315"/>
      <c r="E35" s="315"/>
      <c r="F35" s="315"/>
      <c r="G35" s="315"/>
      <c r="H35" s="315"/>
      <c r="I35" s="143"/>
      <c r="J35" s="143"/>
      <c r="K35" s="143"/>
      <c r="L35" s="143"/>
      <c r="M35" s="143"/>
      <c r="N35" s="143"/>
      <c r="O35" s="143"/>
      <c r="P35" s="143"/>
    </row>
    <row r="36" spans="1:16" x14ac:dyDescent="0.25">
      <c r="A36" s="143"/>
      <c r="B36" s="143"/>
      <c r="C36" s="254" t="s">
        <v>15</v>
      </c>
      <c r="D36" s="254"/>
      <c r="E36" s="254"/>
      <c r="F36" s="254"/>
      <c r="G36" s="254"/>
      <c r="H36" s="254"/>
      <c r="I36" s="143"/>
      <c r="J36" s="143"/>
      <c r="K36" s="143"/>
      <c r="L36" s="143"/>
      <c r="M36" s="143"/>
      <c r="N36" s="143"/>
      <c r="O36" s="143"/>
      <c r="P36" s="143"/>
    </row>
    <row r="37" spans="1:16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1:16" x14ac:dyDescent="0.25">
      <c r="A38" s="165" t="str">
        <f>'Kops a'!A39</f>
        <v>Tāme sastādīta 2020. gada</v>
      </c>
      <c r="B38" s="166"/>
      <c r="C38" s="166"/>
      <c r="D38" s="166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</row>
    <row r="40" spans="1:16" x14ac:dyDescent="0.25">
      <c r="A40" s="137" t="s">
        <v>37</v>
      </c>
      <c r="B40" s="143"/>
      <c r="C40" s="315">
        <f>'Kops a'!C41:H41</f>
        <v>0</v>
      </c>
      <c r="D40" s="315"/>
      <c r="E40" s="315"/>
      <c r="F40" s="315"/>
      <c r="G40" s="315"/>
      <c r="H40" s="315"/>
      <c r="I40" s="143"/>
      <c r="J40" s="143"/>
      <c r="K40" s="143"/>
      <c r="L40" s="143"/>
      <c r="M40" s="143"/>
      <c r="N40" s="143"/>
      <c r="O40" s="143"/>
      <c r="P40" s="143"/>
    </row>
    <row r="41" spans="1:16" x14ac:dyDescent="0.25">
      <c r="A41" s="143"/>
      <c r="B41" s="143"/>
      <c r="C41" s="254" t="s">
        <v>15</v>
      </c>
      <c r="D41" s="254"/>
      <c r="E41" s="254"/>
      <c r="F41" s="254"/>
      <c r="G41" s="254"/>
      <c r="H41" s="254"/>
      <c r="I41" s="143"/>
      <c r="J41" s="143"/>
      <c r="K41" s="143"/>
      <c r="L41" s="143"/>
      <c r="M41" s="143"/>
      <c r="N41" s="143"/>
      <c r="O41" s="143"/>
      <c r="P41" s="143"/>
    </row>
    <row r="42" spans="1:16" x14ac:dyDescent="0.2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</row>
    <row r="43" spans="1:16" x14ac:dyDescent="0.25">
      <c r="A43" s="165" t="s">
        <v>54</v>
      </c>
      <c r="B43" s="166"/>
      <c r="C43" s="167">
        <f>'Kops a'!C44</f>
        <v>0</v>
      </c>
      <c r="D43" s="166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</row>
    <row r="44" spans="1:16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</row>
    <row r="45" spans="1:16" ht="12" x14ac:dyDescent="0.25">
      <c r="A45" s="168" t="s">
        <v>163</v>
      </c>
      <c r="B45" s="169"/>
      <c r="C45" s="170"/>
      <c r="D45" s="170"/>
      <c r="E45" s="170"/>
      <c r="F45" s="171"/>
      <c r="G45" s="170"/>
      <c r="H45" s="172"/>
      <c r="I45" s="172"/>
      <c r="J45" s="173"/>
      <c r="K45" s="174"/>
      <c r="L45" s="174"/>
      <c r="M45" s="174"/>
      <c r="N45" s="174"/>
      <c r="O45" s="174"/>
    </row>
    <row r="46" spans="1:16" ht="12" x14ac:dyDescent="0.25">
      <c r="A46" s="298" t="s">
        <v>165</v>
      </c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</row>
    <row r="47" spans="1:16" ht="12" x14ac:dyDescent="0.25">
      <c r="A47" s="298" t="s">
        <v>164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</row>
  </sheetData>
  <mergeCells count="29">
    <mergeCell ref="C35:H35"/>
    <mergeCell ref="C36:H36"/>
    <mergeCell ref="C40:H40"/>
    <mergeCell ref="C30:C31"/>
    <mergeCell ref="C25:C26"/>
    <mergeCell ref="F12:K12"/>
    <mergeCell ref="A9:F9"/>
    <mergeCell ref="J9:M9"/>
    <mergeCell ref="D8:L8"/>
    <mergeCell ref="A32:K32"/>
    <mergeCell ref="C21:C22"/>
    <mergeCell ref="C19:C20"/>
    <mergeCell ref="C16:C17"/>
    <mergeCell ref="A46:O46"/>
    <mergeCell ref="A47:O47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1:H41"/>
    <mergeCell ref="C4:I4"/>
  </mergeCells>
  <conditionalFormatting sqref="A15:B31 I15:J31 D15:G31">
    <cfRule type="cellIs" dxfId="79" priority="27" operator="equal">
      <formula>0</formula>
    </cfRule>
  </conditionalFormatting>
  <conditionalFormatting sqref="N9:O9">
    <cfRule type="cellIs" dxfId="78" priority="26" operator="equal">
      <formula>0</formula>
    </cfRule>
  </conditionalFormatting>
  <conditionalFormatting sqref="A9:F9">
    <cfRule type="containsText" dxfId="7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3" operator="equal">
      <formula>0</formula>
    </cfRule>
  </conditionalFormatting>
  <conditionalFormatting sqref="O10">
    <cfRule type="cellIs" dxfId="75" priority="22" operator="equal">
      <formula>"20__. gada __. _________"</formula>
    </cfRule>
  </conditionalFormatting>
  <conditionalFormatting sqref="A32:K32">
    <cfRule type="containsText" dxfId="74" priority="21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H14:H31 K14:P31 L32:P32">
    <cfRule type="cellIs" dxfId="73" priority="16" operator="equal">
      <formula>0</formula>
    </cfRule>
  </conditionalFormatting>
  <conditionalFormatting sqref="C4:I4">
    <cfRule type="cellIs" dxfId="72" priority="15" operator="equal">
      <formula>0</formula>
    </cfRule>
  </conditionalFormatting>
  <conditionalFormatting sqref="C15:C16 C27:C30 C23:C25 C21 C18:C19">
    <cfRule type="cellIs" dxfId="71" priority="14" operator="equal">
      <formula>0</formula>
    </cfRule>
  </conditionalFormatting>
  <conditionalFormatting sqref="D5:L8">
    <cfRule type="cellIs" dxfId="70" priority="11" operator="equal">
      <formula>0</formula>
    </cfRule>
  </conditionalFormatting>
  <conditionalFormatting sqref="A14:B14 D14:G14">
    <cfRule type="cellIs" dxfId="69" priority="10" operator="equal">
      <formula>0</formula>
    </cfRule>
  </conditionalFormatting>
  <conditionalFormatting sqref="C14">
    <cfRule type="cellIs" dxfId="68" priority="9" operator="equal">
      <formula>0</formula>
    </cfRule>
  </conditionalFormatting>
  <conditionalFormatting sqref="I14:J14">
    <cfRule type="cellIs" dxfId="67" priority="8" operator="equal">
      <formula>0</formula>
    </cfRule>
  </conditionalFormatting>
  <conditionalFormatting sqref="P10">
    <cfRule type="cellIs" dxfId="66" priority="7" operator="equal">
      <formula>"20__. gada __. _________"</formula>
    </cfRule>
  </conditionalFormatting>
  <conditionalFormatting sqref="C40:H40">
    <cfRule type="cellIs" dxfId="65" priority="4" operator="equal">
      <formula>0</formula>
    </cfRule>
  </conditionalFormatting>
  <conditionalFormatting sqref="C35:H35">
    <cfRule type="cellIs" dxfId="64" priority="3" operator="equal">
      <formula>0</formula>
    </cfRule>
  </conditionalFormatting>
  <conditionalFormatting sqref="C40:H40 C43 C35:H35">
    <cfRule type="cellIs" dxfId="63" priority="2" operator="equal">
      <formula>0</formula>
    </cfRule>
  </conditionalFormatting>
  <conditionalFormatting sqref="D1">
    <cfRule type="cellIs" dxfId="62" priority="1" operator="equal">
      <formula>0</formula>
    </cfRule>
  </conditionalFormatting>
  <pageMargins left="0" right="0" top="0.78740157480314965" bottom="0" header="0.31496062992125984" footer="0.31496062992125984"/>
  <pageSetup paperSize="9" scale="8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P40"/>
  <sheetViews>
    <sheetView view="pageBreakPreview" zoomScaleNormal="100" zoomScaleSheetLayoutView="100" workbookViewId="0">
      <selection activeCell="J63" sqref="J63"/>
    </sheetView>
  </sheetViews>
  <sheetFormatPr defaultColWidth="9.140625" defaultRowHeight="11.25" x14ac:dyDescent="0.25"/>
  <cols>
    <col min="1" max="1" width="4.5703125" style="137" customWidth="1"/>
    <col min="2" max="2" width="8.710937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7" width="9.140625" style="137" customWidth="1"/>
    <col min="18" max="16384" width="9.140625" style="137"/>
  </cols>
  <sheetData>
    <row r="1" spans="1:16" x14ac:dyDescent="0.25">
      <c r="C1" s="138" t="s">
        <v>38</v>
      </c>
      <c r="D1" s="139">
        <f>'Kops a'!A24</f>
        <v>10</v>
      </c>
      <c r="N1" s="140"/>
      <c r="O1" s="138"/>
      <c r="P1" s="140"/>
    </row>
    <row r="2" spans="1:16" x14ac:dyDescent="0.25">
      <c r="A2" s="141"/>
      <c r="B2" s="141"/>
      <c r="C2" s="299" t="s">
        <v>488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459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P25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A31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 t="s">
        <v>91</v>
      </c>
      <c r="B14" s="129"/>
      <c r="C14" s="130" t="s">
        <v>490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ht="45" x14ac:dyDescent="0.25">
      <c r="A15" s="133">
        <v>1</v>
      </c>
      <c r="B15" s="134" t="s">
        <v>460</v>
      </c>
      <c r="C15" s="135" t="s">
        <v>475</v>
      </c>
      <c r="D15" s="136" t="s">
        <v>72</v>
      </c>
      <c r="E15" s="132">
        <v>84</v>
      </c>
      <c r="F15" s="153"/>
      <c r="G15" s="154"/>
      <c r="H15" s="158">
        <f t="shared" ref="H15:H24" si="0">ROUND(F15*G15,2)</f>
        <v>0</v>
      </c>
      <c r="I15" s="154"/>
      <c r="J15" s="154"/>
      <c r="K15" s="159">
        <f t="shared" ref="K15:K24" si="1">SUM(H15:J15)</f>
        <v>0</v>
      </c>
      <c r="L15" s="160">
        <f t="shared" ref="L15:L24" si="2">ROUND(E15*F15,2)</f>
        <v>0</v>
      </c>
      <c r="M15" s="158">
        <f t="shared" ref="M15:M24" si="3">ROUND(H15*E15,2)</f>
        <v>0</v>
      </c>
      <c r="N15" s="158">
        <f t="shared" ref="N15:N24" si="4">ROUND(I15*E15,2)</f>
        <v>0</v>
      </c>
      <c r="O15" s="158">
        <f t="shared" ref="O15:O24" si="5">ROUND(J15*E15,2)</f>
        <v>0</v>
      </c>
      <c r="P15" s="159">
        <f t="shared" ref="P15:P24" si="6">SUM(M15:O15)</f>
        <v>0</v>
      </c>
    </row>
    <row r="16" spans="1:16" ht="22.5" x14ac:dyDescent="0.25">
      <c r="A16" s="133">
        <v>2</v>
      </c>
      <c r="B16" s="134" t="s">
        <v>461</v>
      </c>
      <c r="C16" s="135" t="s">
        <v>476</v>
      </c>
      <c r="D16" s="136" t="s">
        <v>72</v>
      </c>
      <c r="E16" s="132">
        <v>84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59">
        <f t="shared" si="6"/>
        <v>0</v>
      </c>
    </row>
    <row r="17" spans="1:16" x14ac:dyDescent="0.25">
      <c r="A17" s="133">
        <v>3</v>
      </c>
      <c r="B17" s="134" t="s">
        <v>489</v>
      </c>
      <c r="C17" s="135" t="s">
        <v>477</v>
      </c>
      <c r="D17" s="136" t="s">
        <v>72</v>
      </c>
      <c r="E17" s="132">
        <v>12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59">
        <f t="shared" si="6"/>
        <v>0</v>
      </c>
    </row>
    <row r="18" spans="1:16" ht="22.5" x14ac:dyDescent="0.25">
      <c r="A18" s="133">
        <v>4</v>
      </c>
      <c r="B18" s="134" t="s">
        <v>464</v>
      </c>
      <c r="C18" s="135" t="s">
        <v>492</v>
      </c>
      <c r="D18" s="136" t="s">
        <v>72</v>
      </c>
      <c r="E18" s="132">
        <v>84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59">
        <f t="shared" si="6"/>
        <v>0</v>
      </c>
    </row>
    <row r="19" spans="1:16" x14ac:dyDescent="0.25">
      <c r="A19" s="133">
        <v>5</v>
      </c>
      <c r="B19" s="134" t="s">
        <v>466</v>
      </c>
      <c r="C19" s="135" t="s">
        <v>478</v>
      </c>
      <c r="D19" s="136" t="s">
        <v>138</v>
      </c>
      <c r="E19" s="132">
        <v>15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59">
        <f t="shared" si="6"/>
        <v>0</v>
      </c>
    </row>
    <row r="20" spans="1:16" x14ac:dyDescent="0.25">
      <c r="A20" s="133">
        <v>6</v>
      </c>
      <c r="B20" s="134"/>
      <c r="C20" s="135" t="s">
        <v>479</v>
      </c>
      <c r="D20" s="136" t="s">
        <v>486</v>
      </c>
      <c r="E20" s="132">
        <v>3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59">
        <f t="shared" si="6"/>
        <v>0</v>
      </c>
    </row>
    <row r="21" spans="1:16" x14ac:dyDescent="0.25">
      <c r="A21" s="133">
        <v>7</v>
      </c>
      <c r="B21" s="134" t="s">
        <v>466</v>
      </c>
      <c r="C21" s="135" t="s">
        <v>480</v>
      </c>
      <c r="D21" s="136" t="s">
        <v>138</v>
      </c>
      <c r="E21" s="132">
        <v>3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59">
        <f t="shared" si="6"/>
        <v>0</v>
      </c>
    </row>
    <row r="22" spans="1:16" ht="22.5" x14ac:dyDescent="0.25">
      <c r="A22" s="133">
        <v>8</v>
      </c>
      <c r="B22" s="134" t="s">
        <v>468</v>
      </c>
      <c r="C22" s="135" t="s">
        <v>481</v>
      </c>
      <c r="D22" s="136" t="s">
        <v>138</v>
      </c>
      <c r="E22" s="132">
        <v>42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59">
        <f t="shared" si="6"/>
        <v>0</v>
      </c>
    </row>
    <row r="23" spans="1:16" x14ac:dyDescent="0.25">
      <c r="A23" s="133">
        <v>9</v>
      </c>
      <c r="B23" s="134" t="s">
        <v>470</v>
      </c>
      <c r="C23" s="135" t="s">
        <v>482</v>
      </c>
      <c r="D23" s="136" t="s">
        <v>138</v>
      </c>
      <c r="E23" s="132">
        <v>42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59">
        <f t="shared" si="6"/>
        <v>0</v>
      </c>
    </row>
    <row r="24" spans="1:16" ht="23.25" thickBot="1" x14ac:dyDescent="0.3">
      <c r="A24" s="133">
        <v>10</v>
      </c>
      <c r="B24" s="134" t="s">
        <v>472</v>
      </c>
      <c r="C24" s="135" t="s">
        <v>491</v>
      </c>
      <c r="D24" s="136" t="s">
        <v>486</v>
      </c>
      <c r="E24" s="132">
        <v>6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59">
        <f t="shared" si="6"/>
        <v>0</v>
      </c>
    </row>
    <row r="25" spans="1:16" ht="12" thickBot="1" x14ac:dyDescent="0.3">
      <c r="A25" s="316" t="s">
        <v>162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8"/>
      <c r="L25" s="162">
        <f>SUM(L14:L24)</f>
        <v>0</v>
      </c>
      <c r="M25" s="163">
        <f>SUM(M14:M24)</f>
        <v>0</v>
      </c>
      <c r="N25" s="163">
        <f>SUM(N14:N24)</f>
        <v>0</v>
      </c>
      <c r="O25" s="163">
        <f>SUM(O14:O24)</f>
        <v>0</v>
      </c>
      <c r="P25" s="164">
        <f>SUM(P14:P24)</f>
        <v>0</v>
      </c>
    </row>
    <row r="26" spans="1:16" x14ac:dyDescent="0.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</row>
    <row r="27" spans="1:16" x14ac:dyDescent="0.25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</row>
    <row r="28" spans="1:16" x14ac:dyDescent="0.25">
      <c r="A28" s="137" t="s">
        <v>14</v>
      </c>
      <c r="B28" s="143"/>
      <c r="C28" s="315">
        <f>'Kops a'!C36:H36</f>
        <v>0</v>
      </c>
      <c r="D28" s="315"/>
      <c r="E28" s="315"/>
      <c r="F28" s="315"/>
      <c r="G28" s="315"/>
      <c r="H28" s="315"/>
      <c r="I28" s="143"/>
      <c r="J28" s="143"/>
      <c r="K28" s="143"/>
      <c r="L28" s="143"/>
      <c r="M28" s="143"/>
      <c r="N28" s="143"/>
      <c r="O28" s="143"/>
      <c r="P28" s="143"/>
    </row>
    <row r="29" spans="1:16" x14ac:dyDescent="0.25">
      <c r="A29" s="143"/>
      <c r="B29" s="143"/>
      <c r="C29" s="254" t="s">
        <v>15</v>
      </c>
      <c r="D29" s="254"/>
      <c r="E29" s="254"/>
      <c r="F29" s="254"/>
      <c r="G29" s="254"/>
      <c r="H29" s="254"/>
      <c r="I29" s="143"/>
      <c r="J29" s="143"/>
      <c r="K29" s="143"/>
      <c r="L29" s="143"/>
      <c r="M29" s="143"/>
      <c r="N29" s="143"/>
      <c r="O29" s="143"/>
      <c r="P29" s="143"/>
    </row>
    <row r="30" spans="1:16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</row>
    <row r="31" spans="1:16" x14ac:dyDescent="0.25">
      <c r="A31" s="165" t="str">
        <f>'Kops a'!A39</f>
        <v>Tāme sastādīta 2020. gada</v>
      </c>
      <c r="B31" s="166"/>
      <c r="C31" s="166"/>
      <c r="D31" s="166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</row>
    <row r="32" spans="1:16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</row>
    <row r="33" spans="1:16" x14ac:dyDescent="0.25">
      <c r="A33" s="137" t="s">
        <v>37</v>
      </c>
      <c r="B33" s="143"/>
      <c r="C33" s="315">
        <f>'Kops a'!C41:H41</f>
        <v>0</v>
      </c>
      <c r="D33" s="315"/>
      <c r="E33" s="315"/>
      <c r="F33" s="315"/>
      <c r="G33" s="315"/>
      <c r="H33" s="315"/>
      <c r="I33" s="143"/>
      <c r="J33" s="143"/>
      <c r="K33" s="143"/>
      <c r="L33" s="143"/>
      <c r="M33" s="143"/>
      <c r="N33" s="143"/>
      <c r="O33" s="143"/>
      <c r="P33" s="143"/>
    </row>
    <row r="34" spans="1:16" x14ac:dyDescent="0.25">
      <c r="A34" s="143"/>
      <c r="B34" s="143"/>
      <c r="C34" s="254" t="s">
        <v>15</v>
      </c>
      <c r="D34" s="254"/>
      <c r="E34" s="254"/>
      <c r="F34" s="254"/>
      <c r="G34" s="254"/>
      <c r="H34" s="254"/>
      <c r="I34" s="143"/>
      <c r="J34" s="143"/>
      <c r="K34" s="143"/>
      <c r="L34" s="143"/>
      <c r="M34" s="143"/>
      <c r="N34" s="143"/>
      <c r="O34" s="143"/>
      <c r="P34" s="143"/>
    </row>
    <row r="35" spans="1:16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1:16" x14ac:dyDescent="0.25">
      <c r="A36" s="165" t="s">
        <v>54</v>
      </c>
      <c r="B36" s="166"/>
      <c r="C36" s="167">
        <f>'Kops a'!C44</f>
        <v>0</v>
      </c>
      <c r="D36" s="166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1:16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1:16" ht="12" x14ac:dyDescent="0.25">
      <c r="A38" s="168" t="s">
        <v>163</v>
      </c>
      <c r="B38" s="169"/>
      <c r="C38" s="170"/>
      <c r="D38" s="170"/>
      <c r="E38" s="170"/>
      <c r="F38" s="171"/>
      <c r="G38" s="170"/>
      <c r="H38" s="172"/>
      <c r="I38" s="172"/>
      <c r="J38" s="173"/>
      <c r="K38" s="174"/>
      <c r="L38" s="174"/>
      <c r="M38" s="174"/>
      <c r="N38" s="174"/>
      <c r="O38" s="174"/>
    </row>
    <row r="39" spans="1:16" ht="12" x14ac:dyDescent="0.25">
      <c r="A39" s="298" t="s">
        <v>165</v>
      </c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6" ht="12" x14ac:dyDescent="0.25">
      <c r="A40" s="298" t="s">
        <v>164</v>
      </c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</row>
  </sheetData>
  <mergeCells count="24">
    <mergeCell ref="C33:H33"/>
    <mergeCell ref="C34:H34"/>
    <mergeCell ref="C2:I2"/>
    <mergeCell ref="C3:I3"/>
    <mergeCell ref="D5:L5"/>
    <mergeCell ref="D6:L6"/>
    <mergeCell ref="D7:L7"/>
    <mergeCell ref="C4:I4"/>
    <mergeCell ref="D8:L8"/>
    <mergeCell ref="A25:K25"/>
    <mergeCell ref="A40:O40"/>
    <mergeCell ref="N9:O9"/>
    <mergeCell ref="A12:A13"/>
    <mergeCell ref="B12:B13"/>
    <mergeCell ref="C12:C13"/>
    <mergeCell ref="D12:D13"/>
    <mergeCell ref="E12:E13"/>
    <mergeCell ref="L12:P12"/>
    <mergeCell ref="C28:H28"/>
    <mergeCell ref="C29:H29"/>
    <mergeCell ref="A39:O39"/>
    <mergeCell ref="F12:K12"/>
    <mergeCell ref="A9:F9"/>
    <mergeCell ref="J9:M9"/>
  </mergeCells>
  <conditionalFormatting sqref="A15:B24 I15:J24 D15:G24">
    <cfRule type="cellIs" dxfId="59" priority="26" operator="equal">
      <formula>0</formula>
    </cfRule>
  </conditionalFormatting>
  <conditionalFormatting sqref="N9:O9">
    <cfRule type="cellIs" dxfId="58" priority="25" operator="equal">
      <formula>0</formula>
    </cfRule>
  </conditionalFormatting>
  <conditionalFormatting sqref="A9:F9">
    <cfRule type="containsText" dxfId="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2" operator="equal">
      <formula>0</formula>
    </cfRule>
  </conditionalFormatting>
  <conditionalFormatting sqref="O10">
    <cfRule type="cellIs" dxfId="55" priority="21" operator="equal">
      <formula>"20__. gada __. _________"</formula>
    </cfRule>
  </conditionalFormatting>
  <conditionalFormatting sqref="A25:K25">
    <cfRule type="containsText" dxfId="54" priority="20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H14:H24 K14:P24 L25:P25">
    <cfRule type="cellIs" dxfId="53" priority="15" operator="equal">
      <formula>0</formula>
    </cfRule>
  </conditionalFormatting>
  <conditionalFormatting sqref="C4:I4">
    <cfRule type="cellIs" dxfId="52" priority="14" operator="equal">
      <formula>0</formula>
    </cfRule>
  </conditionalFormatting>
  <conditionalFormatting sqref="C15:C24">
    <cfRule type="cellIs" dxfId="51" priority="13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33:H33">
    <cfRule type="cellIs" dxfId="45" priority="4" operator="equal">
      <formula>0</formula>
    </cfRule>
  </conditionalFormatting>
  <conditionalFormatting sqref="C28:H28">
    <cfRule type="cellIs" dxfId="44" priority="3" operator="equal">
      <formula>0</formula>
    </cfRule>
  </conditionalFormatting>
  <conditionalFormatting sqref="C33:H33 C36 C28:H28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" right="0" top="0.78740157480314965" bottom="0" header="0.31496062992125984" footer="0.31496062992125984"/>
  <pageSetup paperSize="9" scale="9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P54"/>
  <sheetViews>
    <sheetView view="pageBreakPreview" topLeftCell="A17" zoomScaleNormal="100" zoomScaleSheetLayoutView="100" workbookViewId="0">
      <selection activeCell="C17" sqref="C17:C23"/>
    </sheetView>
  </sheetViews>
  <sheetFormatPr defaultColWidth="9.140625" defaultRowHeight="11.25" x14ac:dyDescent="0.25"/>
  <cols>
    <col min="1" max="1" width="4.5703125" style="137" customWidth="1"/>
    <col min="2" max="2" width="9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a'!A25</f>
        <v>11</v>
      </c>
      <c r="N1" s="140"/>
      <c r="O1" s="138"/>
      <c r="P1" s="140"/>
    </row>
    <row r="2" spans="1:16" x14ac:dyDescent="0.25">
      <c r="A2" s="141"/>
      <c r="B2" s="141"/>
      <c r="C2" s="299" t="s">
        <v>493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459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P39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A45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 t="s">
        <v>91</v>
      </c>
      <c r="B14" s="129"/>
      <c r="C14" s="130" t="s">
        <v>511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ht="45" x14ac:dyDescent="0.25">
      <c r="A15" s="133">
        <v>1</v>
      </c>
      <c r="B15" s="134" t="s">
        <v>494</v>
      </c>
      <c r="C15" s="135" t="s">
        <v>512</v>
      </c>
      <c r="D15" s="136" t="s">
        <v>72</v>
      </c>
      <c r="E15" s="132">
        <v>259</v>
      </c>
      <c r="F15" s="153"/>
      <c r="G15" s="154"/>
      <c r="H15" s="158">
        <f t="shared" ref="H15:H38" si="0">ROUND(F15*G15,2)</f>
        <v>0</v>
      </c>
      <c r="I15" s="154"/>
      <c r="J15" s="154"/>
      <c r="K15" s="159">
        <f t="shared" ref="K15:K38" si="1">SUM(H15:J15)</f>
        <v>0</v>
      </c>
      <c r="L15" s="160">
        <f t="shared" ref="L15:L38" si="2">ROUND(E15*F15,2)</f>
        <v>0</v>
      </c>
      <c r="M15" s="158">
        <f t="shared" ref="M15:M38" si="3">ROUND(H15*E15,2)</f>
        <v>0</v>
      </c>
      <c r="N15" s="158">
        <f t="shared" ref="N15:N38" si="4">ROUND(I15*E15,2)</f>
        <v>0</v>
      </c>
      <c r="O15" s="158">
        <f t="shared" ref="O15:O38" si="5">ROUND(J15*E15,2)</f>
        <v>0</v>
      </c>
      <c r="P15" s="161">
        <f t="shared" ref="P15:P38" si="6">SUM(M15:O15)</f>
        <v>0</v>
      </c>
    </row>
    <row r="16" spans="1:16" ht="33.75" x14ac:dyDescent="0.25">
      <c r="A16" s="133">
        <v>2</v>
      </c>
      <c r="B16" s="134" t="s">
        <v>495</v>
      </c>
      <c r="C16" s="135" t="s">
        <v>513</v>
      </c>
      <c r="D16" s="136" t="s">
        <v>486</v>
      </c>
      <c r="E16" s="132">
        <v>135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ht="22.5" x14ac:dyDescent="0.25">
      <c r="A17" s="133">
        <v>3</v>
      </c>
      <c r="B17" s="134" t="s">
        <v>496</v>
      </c>
      <c r="C17" s="357" t="s">
        <v>514</v>
      </c>
      <c r="D17" s="136" t="s">
        <v>72</v>
      </c>
      <c r="E17" s="132">
        <v>16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ht="22.5" x14ac:dyDescent="0.25">
      <c r="A18" s="133">
        <v>4</v>
      </c>
      <c r="B18" s="134" t="s">
        <v>497</v>
      </c>
      <c r="C18" s="359"/>
      <c r="D18" s="136" t="s">
        <v>72</v>
      </c>
      <c r="E18" s="132">
        <v>18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ht="22.5" x14ac:dyDescent="0.25">
      <c r="A19" s="133">
        <v>5</v>
      </c>
      <c r="B19" s="134" t="s">
        <v>498</v>
      </c>
      <c r="C19" s="359"/>
      <c r="D19" s="136" t="s">
        <v>72</v>
      </c>
      <c r="E19" s="132">
        <v>22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ht="22.5" x14ac:dyDescent="0.25">
      <c r="A20" s="133">
        <v>6</v>
      </c>
      <c r="B20" s="134" t="s">
        <v>499</v>
      </c>
      <c r="C20" s="359"/>
      <c r="D20" s="136" t="s">
        <v>72</v>
      </c>
      <c r="E20" s="132">
        <v>15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ht="22.5" x14ac:dyDescent="0.25">
      <c r="A21" s="133">
        <v>7</v>
      </c>
      <c r="B21" s="134" t="s">
        <v>499</v>
      </c>
      <c r="C21" s="359"/>
      <c r="D21" s="136" t="s">
        <v>72</v>
      </c>
      <c r="E21" s="132">
        <v>108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8</v>
      </c>
      <c r="B22" s="134" t="s">
        <v>500</v>
      </c>
      <c r="C22" s="359"/>
      <c r="D22" s="136" t="s">
        <v>72</v>
      </c>
      <c r="E22" s="132">
        <v>8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ht="22.5" x14ac:dyDescent="0.25">
      <c r="A23" s="133">
        <v>9</v>
      </c>
      <c r="B23" s="134" t="s">
        <v>500</v>
      </c>
      <c r="C23" s="358"/>
      <c r="D23" s="136" t="s">
        <v>72</v>
      </c>
      <c r="E23" s="132">
        <v>72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x14ac:dyDescent="0.25">
      <c r="A24" s="133">
        <v>10</v>
      </c>
      <c r="B24" s="134" t="s">
        <v>501</v>
      </c>
      <c r="C24" s="357" t="s">
        <v>519</v>
      </c>
      <c r="D24" s="136" t="s">
        <v>72</v>
      </c>
      <c r="E24" s="132">
        <v>16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>
        <v>11</v>
      </c>
      <c r="B25" s="134" t="s">
        <v>502</v>
      </c>
      <c r="C25" s="359"/>
      <c r="D25" s="136" t="s">
        <v>72</v>
      </c>
      <c r="E25" s="132">
        <v>18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x14ac:dyDescent="0.25">
      <c r="A26" s="133">
        <v>12</v>
      </c>
      <c r="B26" s="134" t="s">
        <v>503</v>
      </c>
      <c r="C26" s="359"/>
      <c r="D26" s="136" t="s">
        <v>72</v>
      </c>
      <c r="E26" s="132">
        <v>22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>
        <v>13</v>
      </c>
      <c r="B27" s="134" t="s">
        <v>504</v>
      </c>
      <c r="C27" s="359"/>
      <c r="D27" s="136" t="s">
        <v>72</v>
      </c>
      <c r="E27" s="132">
        <v>15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x14ac:dyDescent="0.25">
      <c r="A28" s="133">
        <v>14</v>
      </c>
      <c r="B28" s="134" t="s">
        <v>505</v>
      </c>
      <c r="C28" s="359"/>
      <c r="D28" s="136" t="s">
        <v>72</v>
      </c>
      <c r="E28" s="132">
        <v>108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>
        <v>15</v>
      </c>
      <c r="B29" s="134" t="s">
        <v>506</v>
      </c>
      <c r="C29" s="359"/>
      <c r="D29" s="136" t="s">
        <v>72</v>
      </c>
      <c r="E29" s="132">
        <v>8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>
        <v>16</v>
      </c>
      <c r="B30" s="134" t="s">
        <v>507</v>
      </c>
      <c r="C30" s="358"/>
      <c r="D30" s="136" t="s">
        <v>72</v>
      </c>
      <c r="E30" s="132">
        <v>72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2.5" x14ac:dyDescent="0.25">
      <c r="A31" s="133">
        <v>17</v>
      </c>
      <c r="B31" s="134" t="s">
        <v>508</v>
      </c>
      <c r="C31" s="135" t="s">
        <v>481</v>
      </c>
      <c r="D31" s="136" t="s">
        <v>138</v>
      </c>
      <c r="E31" s="132">
        <v>130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x14ac:dyDescent="0.25">
      <c r="A32" s="133">
        <v>18</v>
      </c>
      <c r="B32" s="134" t="s">
        <v>470</v>
      </c>
      <c r="C32" s="135" t="s">
        <v>515</v>
      </c>
      <c r="D32" s="136" t="s">
        <v>138</v>
      </c>
      <c r="E32" s="132">
        <v>130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x14ac:dyDescent="0.25">
      <c r="A33" s="133">
        <v>19</v>
      </c>
      <c r="B33" s="134"/>
      <c r="C33" s="135" t="s">
        <v>484</v>
      </c>
      <c r="D33" s="136" t="s">
        <v>72</v>
      </c>
      <c r="E33" s="132">
        <v>32.5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x14ac:dyDescent="0.25">
      <c r="A34" s="133">
        <v>20</v>
      </c>
      <c r="B34" s="134" t="s">
        <v>509</v>
      </c>
      <c r="C34" s="135" t="s">
        <v>516</v>
      </c>
      <c r="D34" s="136" t="s">
        <v>138</v>
      </c>
      <c r="E34" s="132">
        <v>15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ht="22.5" x14ac:dyDescent="0.25">
      <c r="A35" s="133">
        <v>21</v>
      </c>
      <c r="B35" s="134" t="s">
        <v>510</v>
      </c>
      <c r="C35" s="135" t="s">
        <v>517</v>
      </c>
      <c r="D35" s="136" t="s">
        <v>138</v>
      </c>
      <c r="E35" s="132">
        <v>15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x14ac:dyDescent="0.25">
      <c r="A36" s="133">
        <v>22</v>
      </c>
      <c r="B36" s="134"/>
      <c r="C36" s="135" t="s">
        <v>557</v>
      </c>
      <c r="D36" s="136" t="s">
        <v>138</v>
      </c>
      <c r="E36" s="132">
        <v>39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ht="22.5" x14ac:dyDescent="0.25">
      <c r="A37" s="133">
        <v>23</v>
      </c>
      <c r="B37" s="134"/>
      <c r="C37" s="135" t="s">
        <v>483</v>
      </c>
      <c r="D37" s="136" t="s">
        <v>87</v>
      </c>
      <c r="E37" s="132">
        <v>78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ht="23.25" thickBot="1" x14ac:dyDescent="0.3">
      <c r="A38" s="133">
        <v>24</v>
      </c>
      <c r="B38" s="157"/>
      <c r="C38" s="135" t="s">
        <v>518</v>
      </c>
      <c r="D38" s="136" t="s">
        <v>486</v>
      </c>
      <c r="E38" s="132">
        <v>1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ht="12" thickBot="1" x14ac:dyDescent="0.3">
      <c r="A39" s="316" t="s">
        <v>162</v>
      </c>
      <c r="B39" s="317"/>
      <c r="C39" s="317"/>
      <c r="D39" s="317"/>
      <c r="E39" s="317"/>
      <c r="F39" s="317"/>
      <c r="G39" s="317"/>
      <c r="H39" s="317"/>
      <c r="I39" s="317"/>
      <c r="J39" s="317"/>
      <c r="K39" s="318"/>
      <c r="L39" s="162">
        <f>SUM(L14:L38)</f>
        <v>0</v>
      </c>
      <c r="M39" s="163">
        <f>SUM(M14:M38)</f>
        <v>0</v>
      </c>
      <c r="N39" s="163">
        <f>SUM(N14:N38)</f>
        <v>0</v>
      </c>
      <c r="O39" s="163">
        <f>SUM(O14:O38)</f>
        <v>0</v>
      </c>
      <c r="P39" s="164">
        <f>SUM(P14:P38)</f>
        <v>0</v>
      </c>
    </row>
    <row r="40" spans="1:16" x14ac:dyDescent="0.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x14ac:dyDescent="0.25">
      <c r="A42" s="137" t="s">
        <v>14</v>
      </c>
      <c r="B42" s="143"/>
      <c r="C42" s="315">
        <f>'Kops a'!C36:H36</f>
        <v>0</v>
      </c>
      <c r="D42" s="315"/>
      <c r="E42" s="315"/>
      <c r="F42" s="315"/>
      <c r="G42" s="315"/>
      <c r="H42" s="315"/>
      <c r="I42" s="143"/>
      <c r="J42" s="143"/>
      <c r="K42" s="143"/>
      <c r="L42" s="143"/>
      <c r="M42" s="143"/>
      <c r="N42" s="143"/>
      <c r="O42" s="143"/>
      <c r="P42" s="143"/>
    </row>
    <row r="43" spans="1:16" x14ac:dyDescent="0.25">
      <c r="A43" s="143"/>
      <c r="B43" s="143"/>
      <c r="C43" s="254" t="s">
        <v>15</v>
      </c>
      <c r="D43" s="254"/>
      <c r="E43" s="254"/>
      <c r="F43" s="254"/>
      <c r="G43" s="254"/>
      <c r="H43" s="254"/>
      <c r="I43" s="143"/>
      <c r="J43" s="143"/>
      <c r="K43" s="143"/>
      <c r="L43" s="143"/>
      <c r="M43" s="143"/>
      <c r="N43" s="143"/>
      <c r="O43" s="143"/>
      <c r="P43" s="143"/>
    </row>
    <row r="44" spans="1:16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</row>
    <row r="45" spans="1:16" x14ac:dyDescent="0.25">
      <c r="A45" s="165" t="str">
        <f>'Kops a'!A39</f>
        <v>Tāme sastādīta 2020. gada</v>
      </c>
      <c r="B45" s="166"/>
      <c r="C45" s="166"/>
      <c r="D45" s="166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</row>
    <row r="46" spans="1:16" x14ac:dyDescent="0.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</row>
    <row r="47" spans="1:16" x14ac:dyDescent="0.25">
      <c r="A47" s="137" t="s">
        <v>37</v>
      </c>
      <c r="B47" s="143"/>
      <c r="C47" s="315">
        <f>'Kops a'!C41:H41</f>
        <v>0</v>
      </c>
      <c r="D47" s="315"/>
      <c r="E47" s="315"/>
      <c r="F47" s="315"/>
      <c r="G47" s="315"/>
      <c r="H47" s="315"/>
      <c r="I47" s="143"/>
      <c r="J47" s="143"/>
      <c r="K47" s="143"/>
      <c r="L47" s="143"/>
      <c r="M47" s="143"/>
      <c r="N47" s="143"/>
      <c r="O47" s="143"/>
      <c r="P47" s="143"/>
    </row>
    <row r="48" spans="1:16" x14ac:dyDescent="0.25">
      <c r="A48" s="143"/>
      <c r="B48" s="143"/>
      <c r="C48" s="254" t="s">
        <v>15</v>
      </c>
      <c r="D48" s="254"/>
      <c r="E48" s="254"/>
      <c r="F48" s="254"/>
      <c r="G48" s="254"/>
      <c r="H48" s="254"/>
      <c r="I48" s="143"/>
      <c r="J48" s="143"/>
      <c r="K48" s="143"/>
      <c r="L48" s="143"/>
      <c r="M48" s="143"/>
      <c r="N48" s="143"/>
      <c r="O48" s="143"/>
      <c r="P48" s="143"/>
    </row>
    <row r="49" spans="1:16" x14ac:dyDescent="0.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</row>
    <row r="50" spans="1:16" x14ac:dyDescent="0.25">
      <c r="A50" s="165" t="s">
        <v>54</v>
      </c>
      <c r="B50" s="166"/>
      <c r="C50" s="167">
        <f>'Kops a'!C44</f>
        <v>0</v>
      </c>
      <c r="D50" s="166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</row>
    <row r="51" spans="1:16" x14ac:dyDescent="0.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</row>
    <row r="52" spans="1:16" ht="12" x14ac:dyDescent="0.25">
      <c r="A52" s="168" t="s">
        <v>163</v>
      </c>
      <c r="B52" s="169"/>
      <c r="C52" s="170"/>
      <c r="D52" s="170"/>
      <c r="E52" s="170"/>
      <c r="F52" s="171"/>
      <c r="G52" s="170"/>
      <c r="H52" s="172"/>
      <c r="I52" s="172"/>
      <c r="J52" s="173"/>
      <c r="K52" s="174"/>
      <c r="L52" s="174"/>
      <c r="M52" s="174"/>
      <c r="N52" s="174"/>
      <c r="O52" s="174"/>
    </row>
    <row r="53" spans="1:16" ht="12" x14ac:dyDescent="0.25">
      <c r="A53" s="298" t="s">
        <v>165</v>
      </c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</row>
    <row r="54" spans="1:16" ht="12" x14ac:dyDescent="0.25">
      <c r="A54" s="298" t="s">
        <v>164</v>
      </c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</row>
  </sheetData>
  <mergeCells count="26">
    <mergeCell ref="C42:H42"/>
    <mergeCell ref="C43:H43"/>
    <mergeCell ref="C47:H47"/>
    <mergeCell ref="C17:C23"/>
    <mergeCell ref="C24:C30"/>
    <mergeCell ref="F12:K12"/>
    <mergeCell ref="A9:F9"/>
    <mergeCell ref="J9:M9"/>
    <mergeCell ref="D8:L8"/>
    <mergeCell ref="A39:K39"/>
    <mergeCell ref="A53:O53"/>
    <mergeCell ref="A54:O54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8:H48"/>
    <mergeCell ref="C4:I4"/>
  </mergeCells>
  <conditionalFormatting sqref="A15:B38 I15:J38 D15:G38">
    <cfRule type="cellIs" dxfId="39" priority="26" operator="equal">
      <formula>0</formula>
    </cfRule>
  </conditionalFormatting>
  <conditionalFormatting sqref="N9:O9">
    <cfRule type="cellIs" dxfId="38" priority="25" operator="equal">
      <formula>0</formula>
    </cfRule>
  </conditionalFormatting>
  <conditionalFormatting sqref="A9:F9">
    <cfRule type="containsText" dxfId="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2" operator="equal">
      <formula>0</formula>
    </cfRule>
  </conditionalFormatting>
  <conditionalFormatting sqref="O10">
    <cfRule type="cellIs" dxfId="35" priority="21" operator="equal">
      <formula>"20__. gada __. _________"</formula>
    </cfRule>
  </conditionalFormatting>
  <conditionalFormatting sqref="A39:K39">
    <cfRule type="containsText" dxfId="34" priority="20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H14:H38 K14:P38 L39:P39">
    <cfRule type="cellIs" dxfId="33" priority="15" operator="equal">
      <formula>0</formula>
    </cfRule>
  </conditionalFormatting>
  <conditionalFormatting sqref="C4:I4">
    <cfRule type="cellIs" dxfId="32" priority="14" operator="equal">
      <formula>0</formula>
    </cfRule>
  </conditionalFormatting>
  <conditionalFormatting sqref="C15:C17 C24 C31:C38">
    <cfRule type="cellIs" dxfId="31" priority="13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47:H47">
    <cfRule type="cellIs" dxfId="25" priority="4" operator="equal">
      <formula>0</formula>
    </cfRule>
  </conditionalFormatting>
  <conditionalFormatting sqref="C42:H42">
    <cfRule type="cellIs" dxfId="24" priority="3" operator="equal">
      <formula>0</formula>
    </cfRule>
  </conditionalFormatting>
  <conditionalFormatting sqref="C47:H47 C50 C42:H42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</sheetPr>
  <dimension ref="A1:P60"/>
  <sheetViews>
    <sheetView view="pageBreakPreview" topLeftCell="B18" zoomScale="115" zoomScaleNormal="100" zoomScaleSheetLayoutView="115" workbookViewId="0">
      <selection activeCell="J75" sqref="J75"/>
    </sheetView>
  </sheetViews>
  <sheetFormatPr defaultColWidth="9.140625" defaultRowHeight="11.25" x14ac:dyDescent="0.25"/>
  <cols>
    <col min="1" max="1" width="4.5703125" style="137" customWidth="1"/>
    <col min="2" max="2" width="7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a'!A26</f>
        <v>12</v>
      </c>
      <c r="N1" s="140"/>
      <c r="O1" s="138"/>
      <c r="P1" s="140"/>
    </row>
    <row r="2" spans="1:16" x14ac:dyDescent="0.25">
      <c r="A2" s="141"/>
      <c r="B2" s="141"/>
      <c r="C2" s="299" t="s">
        <v>520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521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P45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A51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/>
      <c r="B14" s="129"/>
      <c r="C14" s="130" t="s">
        <v>529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x14ac:dyDescent="0.25">
      <c r="A15" s="133">
        <v>1</v>
      </c>
      <c r="B15" s="157" t="s">
        <v>522</v>
      </c>
      <c r="C15" s="135" t="s">
        <v>530</v>
      </c>
      <c r="D15" s="136" t="s">
        <v>138</v>
      </c>
      <c r="E15" s="132">
        <v>3</v>
      </c>
      <c r="F15" s="153"/>
      <c r="G15" s="154"/>
      <c r="H15" s="158">
        <f t="shared" ref="H15:H44" si="0">ROUND(F15*G15,2)</f>
        <v>0</v>
      </c>
      <c r="I15" s="154"/>
      <c r="J15" s="154"/>
      <c r="K15" s="159">
        <f t="shared" ref="K15:K44" si="1">SUM(H15:J15)</f>
        <v>0</v>
      </c>
      <c r="L15" s="160">
        <f t="shared" ref="L15:L44" si="2">ROUND(E15*F15,2)</f>
        <v>0</v>
      </c>
      <c r="M15" s="158">
        <f t="shared" ref="M15:M44" si="3">ROUND(H15*E15,2)</f>
        <v>0</v>
      </c>
      <c r="N15" s="158">
        <f t="shared" ref="N15:N44" si="4">ROUND(I15*E15,2)</f>
        <v>0</v>
      </c>
      <c r="O15" s="158">
        <f t="shared" ref="O15:O44" si="5">ROUND(J15*E15,2)</f>
        <v>0</v>
      </c>
      <c r="P15" s="161">
        <f t="shared" ref="P15:P44" si="6">SUM(M15:O15)</f>
        <v>0</v>
      </c>
    </row>
    <row r="16" spans="1:16" x14ac:dyDescent="0.25">
      <c r="A16" s="133">
        <v>2</v>
      </c>
      <c r="B16" s="157" t="s">
        <v>522</v>
      </c>
      <c r="C16" s="135" t="s">
        <v>531</v>
      </c>
      <c r="D16" s="136" t="s">
        <v>138</v>
      </c>
      <c r="E16" s="132">
        <v>3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3</v>
      </c>
      <c r="B17" s="157" t="s">
        <v>522</v>
      </c>
      <c r="C17" s="135" t="s">
        <v>532</v>
      </c>
      <c r="D17" s="136" t="s">
        <v>138</v>
      </c>
      <c r="E17" s="132">
        <v>3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x14ac:dyDescent="0.25">
      <c r="A18" s="133">
        <v>4</v>
      </c>
      <c r="B18" s="157" t="s">
        <v>522</v>
      </c>
      <c r="C18" s="135" t="s">
        <v>533</v>
      </c>
      <c r="D18" s="136" t="s">
        <v>138</v>
      </c>
      <c r="E18" s="132">
        <v>6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x14ac:dyDescent="0.25">
      <c r="A19" s="133">
        <v>5</v>
      </c>
      <c r="B19" s="157" t="s">
        <v>522</v>
      </c>
      <c r="C19" s="135" t="s">
        <v>534</v>
      </c>
      <c r="D19" s="136" t="s">
        <v>138</v>
      </c>
      <c r="E19" s="132">
        <v>3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x14ac:dyDescent="0.25">
      <c r="A20" s="133">
        <v>6</v>
      </c>
      <c r="B20" s="157" t="s">
        <v>522</v>
      </c>
      <c r="C20" s="135" t="s">
        <v>535</v>
      </c>
      <c r="D20" s="136" t="s">
        <v>486</v>
      </c>
      <c r="E20" s="132">
        <v>3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ht="22.5" x14ac:dyDescent="0.25">
      <c r="A21" s="133">
        <v>7</v>
      </c>
      <c r="B21" s="157" t="s">
        <v>523</v>
      </c>
      <c r="C21" s="135" t="s">
        <v>536</v>
      </c>
      <c r="D21" s="136" t="s">
        <v>72</v>
      </c>
      <c r="E21" s="132">
        <v>6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8</v>
      </c>
      <c r="B22" s="157" t="s">
        <v>523</v>
      </c>
      <c r="C22" s="135" t="s">
        <v>537</v>
      </c>
      <c r="D22" s="136" t="s">
        <v>138</v>
      </c>
      <c r="E22" s="132">
        <v>3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ht="22.5" x14ac:dyDescent="0.25">
      <c r="A23" s="133">
        <v>9</v>
      </c>
      <c r="B23" s="157" t="s">
        <v>524</v>
      </c>
      <c r="C23" s="357" t="s">
        <v>538</v>
      </c>
      <c r="D23" s="136" t="s">
        <v>138</v>
      </c>
      <c r="E23" s="132">
        <v>3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ht="22.5" x14ac:dyDescent="0.25">
      <c r="A24" s="133">
        <v>10</v>
      </c>
      <c r="B24" s="157" t="s">
        <v>525</v>
      </c>
      <c r="C24" s="358"/>
      <c r="D24" s="136" t="s">
        <v>138</v>
      </c>
      <c r="E24" s="132">
        <v>3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>
        <v>11</v>
      </c>
      <c r="B25" s="157" t="s">
        <v>526</v>
      </c>
      <c r="C25" s="357" t="s">
        <v>539</v>
      </c>
      <c r="D25" s="136" t="s">
        <v>72</v>
      </c>
      <c r="E25" s="132">
        <v>4.5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x14ac:dyDescent="0.25">
      <c r="A26" s="133">
        <v>12</v>
      </c>
      <c r="B26" s="157" t="s">
        <v>527</v>
      </c>
      <c r="C26" s="358"/>
      <c r="D26" s="136" t="s">
        <v>72</v>
      </c>
      <c r="E26" s="132">
        <v>4.5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>
        <v>13</v>
      </c>
      <c r="B27" s="157" t="s">
        <v>526</v>
      </c>
      <c r="C27" s="357" t="s">
        <v>540</v>
      </c>
      <c r="D27" s="136" t="s">
        <v>138</v>
      </c>
      <c r="E27" s="132">
        <v>3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x14ac:dyDescent="0.25">
      <c r="A28" s="133">
        <v>14</v>
      </c>
      <c r="B28" s="157" t="s">
        <v>527</v>
      </c>
      <c r="C28" s="358"/>
      <c r="D28" s="136" t="s">
        <v>138</v>
      </c>
      <c r="E28" s="132">
        <v>3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>
        <v>15</v>
      </c>
      <c r="B29" s="157" t="s">
        <v>528</v>
      </c>
      <c r="C29" s="357" t="s">
        <v>541</v>
      </c>
      <c r="D29" s="136" t="s">
        <v>486</v>
      </c>
      <c r="E29" s="132">
        <v>3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>
        <v>16</v>
      </c>
      <c r="B30" s="157" t="s">
        <v>526</v>
      </c>
      <c r="C30" s="358"/>
      <c r="D30" s="136" t="s">
        <v>486</v>
      </c>
      <c r="E30" s="132">
        <v>3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2.5" x14ac:dyDescent="0.25">
      <c r="A31" s="133">
        <v>17</v>
      </c>
      <c r="B31" s="157"/>
      <c r="C31" s="135" t="s">
        <v>542</v>
      </c>
      <c r="D31" s="136" t="s">
        <v>543</v>
      </c>
      <c r="E31" s="132">
        <v>3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ht="22.5" x14ac:dyDescent="0.25">
      <c r="A32" s="133">
        <v>18</v>
      </c>
      <c r="B32" s="157"/>
      <c r="C32" s="135" t="s">
        <v>544</v>
      </c>
      <c r="D32" s="136" t="s">
        <v>74</v>
      </c>
      <c r="E32" s="132">
        <v>1.5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x14ac:dyDescent="0.25">
      <c r="A33" s="133">
        <v>19</v>
      </c>
      <c r="B33" s="157"/>
      <c r="C33" s="135" t="s">
        <v>545</v>
      </c>
      <c r="D33" s="136" t="s">
        <v>138</v>
      </c>
      <c r="E33" s="132">
        <v>3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ht="22.5" x14ac:dyDescent="0.25">
      <c r="A34" s="133">
        <v>20</v>
      </c>
      <c r="B34" s="157"/>
      <c r="C34" s="135" t="s">
        <v>546</v>
      </c>
      <c r="D34" s="136" t="s">
        <v>72</v>
      </c>
      <c r="E34" s="132">
        <v>6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x14ac:dyDescent="0.25">
      <c r="A35" s="133">
        <v>21</v>
      </c>
      <c r="B35" s="157"/>
      <c r="C35" s="135" t="s">
        <v>547</v>
      </c>
      <c r="D35" s="136" t="s">
        <v>72</v>
      </c>
      <c r="E35" s="132">
        <v>12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x14ac:dyDescent="0.25">
      <c r="A36" s="133">
        <v>22</v>
      </c>
      <c r="B36" s="157"/>
      <c r="C36" s="135" t="s">
        <v>548</v>
      </c>
      <c r="D36" s="136" t="s">
        <v>72</v>
      </c>
      <c r="E36" s="132">
        <v>12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ht="22.5" x14ac:dyDescent="0.25">
      <c r="A37" s="133">
        <v>23</v>
      </c>
      <c r="B37" s="157"/>
      <c r="C37" s="135" t="s">
        <v>549</v>
      </c>
      <c r="D37" s="136" t="s">
        <v>93</v>
      </c>
      <c r="E37" s="132">
        <v>1.8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ht="22.5" x14ac:dyDescent="0.25">
      <c r="A38" s="133">
        <v>24</v>
      </c>
      <c r="B38" s="157"/>
      <c r="C38" s="135" t="s">
        <v>550</v>
      </c>
      <c r="D38" s="136" t="s">
        <v>87</v>
      </c>
      <c r="E38" s="132">
        <v>3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x14ac:dyDescent="0.25">
      <c r="A39" s="133">
        <v>25</v>
      </c>
      <c r="B39" s="157"/>
      <c r="C39" s="135" t="s">
        <v>551</v>
      </c>
      <c r="D39" s="136" t="s">
        <v>486</v>
      </c>
      <c r="E39" s="132">
        <v>3</v>
      </c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x14ac:dyDescent="0.25">
      <c r="A40" s="133">
        <v>26</v>
      </c>
      <c r="B40" s="157"/>
      <c r="C40" s="135" t="s">
        <v>552</v>
      </c>
      <c r="D40" s="136" t="s">
        <v>486</v>
      </c>
      <c r="E40" s="132">
        <v>3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x14ac:dyDescent="0.25">
      <c r="A41" s="133">
        <v>27</v>
      </c>
      <c r="B41" s="157"/>
      <c r="C41" s="135" t="s">
        <v>553</v>
      </c>
      <c r="D41" s="136" t="s">
        <v>486</v>
      </c>
      <c r="E41" s="132">
        <v>3</v>
      </c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ht="22.5" x14ac:dyDescent="0.25">
      <c r="A42" s="133">
        <v>28</v>
      </c>
      <c r="B42" s="157"/>
      <c r="C42" s="135" t="s">
        <v>554</v>
      </c>
      <c r="D42" s="136" t="s">
        <v>486</v>
      </c>
      <c r="E42" s="132">
        <v>3</v>
      </c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ht="22.5" x14ac:dyDescent="0.25">
      <c r="A43" s="133">
        <v>29</v>
      </c>
      <c r="B43" s="157"/>
      <c r="C43" s="135" t="s">
        <v>555</v>
      </c>
      <c r="D43" s="136" t="s">
        <v>138</v>
      </c>
      <c r="E43" s="132">
        <v>3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ht="12" thickBot="1" x14ac:dyDescent="0.3">
      <c r="A44" s="133">
        <v>30</v>
      </c>
      <c r="B44" s="157" t="s">
        <v>522</v>
      </c>
      <c r="C44" s="135" t="s">
        <v>556</v>
      </c>
      <c r="D44" s="136" t="s">
        <v>68</v>
      </c>
      <c r="E44" s="132">
        <v>3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ht="12" thickBot="1" x14ac:dyDescent="0.3">
      <c r="A45" s="316" t="s">
        <v>162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8"/>
      <c r="L45" s="162">
        <f>SUM(L14:L44)</f>
        <v>0</v>
      </c>
      <c r="M45" s="163">
        <f>SUM(M14:M44)</f>
        <v>0</v>
      </c>
      <c r="N45" s="163">
        <f>SUM(N14:N44)</f>
        <v>0</v>
      </c>
      <c r="O45" s="163">
        <f>SUM(O14:O44)</f>
        <v>0</v>
      </c>
      <c r="P45" s="164">
        <f>SUM(P14:P44)</f>
        <v>0</v>
      </c>
    </row>
    <row r="46" spans="1:16" x14ac:dyDescent="0.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</row>
    <row r="47" spans="1:16" x14ac:dyDescent="0.2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</row>
    <row r="48" spans="1:16" x14ac:dyDescent="0.25">
      <c r="A48" s="137" t="s">
        <v>14</v>
      </c>
      <c r="B48" s="143"/>
      <c r="C48" s="315">
        <f>'Kops a'!C36:H36</f>
        <v>0</v>
      </c>
      <c r="D48" s="315"/>
      <c r="E48" s="315"/>
      <c r="F48" s="315"/>
      <c r="G48" s="315"/>
      <c r="H48" s="315"/>
      <c r="I48" s="143"/>
      <c r="J48" s="143"/>
      <c r="K48" s="143"/>
      <c r="L48" s="143"/>
      <c r="M48" s="143"/>
      <c r="N48" s="143"/>
      <c r="O48" s="143"/>
      <c r="P48" s="143"/>
    </row>
    <row r="49" spans="1:16" x14ac:dyDescent="0.25">
      <c r="A49" s="143"/>
      <c r="B49" s="143"/>
      <c r="C49" s="254" t="s">
        <v>15</v>
      </c>
      <c r="D49" s="254"/>
      <c r="E49" s="254"/>
      <c r="F49" s="254"/>
      <c r="G49" s="254"/>
      <c r="H49" s="254"/>
      <c r="I49" s="143"/>
      <c r="J49" s="143"/>
      <c r="K49" s="143"/>
      <c r="L49" s="143"/>
      <c r="M49" s="143"/>
      <c r="N49" s="143"/>
      <c r="O49" s="143"/>
      <c r="P49" s="143"/>
    </row>
    <row r="50" spans="1:16" x14ac:dyDescent="0.2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</row>
    <row r="51" spans="1:16" x14ac:dyDescent="0.25">
      <c r="A51" s="165" t="str">
        <f>'Kops a'!A39</f>
        <v>Tāme sastādīta 2020. gada</v>
      </c>
      <c r="B51" s="166"/>
      <c r="C51" s="166"/>
      <c r="D51" s="166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</row>
    <row r="52" spans="1:16" x14ac:dyDescent="0.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</row>
    <row r="53" spans="1:16" x14ac:dyDescent="0.25">
      <c r="A53" s="137" t="s">
        <v>37</v>
      </c>
      <c r="B53" s="143"/>
      <c r="C53" s="315">
        <f>'Kops a'!C41:H41</f>
        <v>0</v>
      </c>
      <c r="D53" s="315"/>
      <c r="E53" s="315"/>
      <c r="F53" s="315"/>
      <c r="G53" s="315"/>
      <c r="H53" s="315"/>
      <c r="I53" s="143"/>
      <c r="J53" s="143"/>
      <c r="K53" s="143"/>
      <c r="L53" s="143"/>
      <c r="M53" s="143"/>
      <c r="N53" s="143"/>
      <c r="O53" s="143"/>
      <c r="P53" s="143"/>
    </row>
    <row r="54" spans="1:16" x14ac:dyDescent="0.25">
      <c r="A54" s="143"/>
      <c r="B54" s="143"/>
      <c r="C54" s="254" t="s">
        <v>15</v>
      </c>
      <c r="D54" s="254"/>
      <c r="E54" s="254"/>
      <c r="F54" s="254"/>
      <c r="G54" s="254"/>
      <c r="H54" s="254"/>
      <c r="I54" s="143"/>
      <c r="J54" s="143"/>
      <c r="K54" s="143"/>
      <c r="L54" s="143"/>
      <c r="M54" s="143"/>
      <c r="N54" s="143"/>
      <c r="O54" s="143"/>
      <c r="P54" s="143"/>
    </row>
    <row r="55" spans="1:16" x14ac:dyDescent="0.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</row>
    <row r="56" spans="1:16" x14ac:dyDescent="0.25">
      <c r="A56" s="165" t="s">
        <v>54</v>
      </c>
      <c r="B56" s="166"/>
      <c r="C56" s="167">
        <f>'Kops a'!C44</f>
        <v>0</v>
      </c>
      <c r="D56" s="166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</row>
    <row r="57" spans="1:16" x14ac:dyDescent="0.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</row>
    <row r="58" spans="1:16" ht="12" x14ac:dyDescent="0.25">
      <c r="A58" s="168" t="s">
        <v>163</v>
      </c>
      <c r="B58" s="169"/>
      <c r="C58" s="170"/>
      <c r="D58" s="170"/>
      <c r="E58" s="170"/>
      <c r="F58" s="171"/>
      <c r="G58" s="170"/>
      <c r="H58" s="172"/>
      <c r="I58" s="172"/>
      <c r="J58" s="173"/>
      <c r="K58" s="174"/>
      <c r="L58" s="174"/>
      <c r="M58" s="174"/>
      <c r="N58" s="174"/>
      <c r="O58" s="174"/>
    </row>
    <row r="59" spans="1:16" ht="12" x14ac:dyDescent="0.25">
      <c r="A59" s="298" t="s">
        <v>165</v>
      </c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</row>
    <row r="60" spans="1:16" ht="12" x14ac:dyDescent="0.25">
      <c r="A60" s="298" t="s">
        <v>164</v>
      </c>
      <c r="B60" s="298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</row>
  </sheetData>
  <mergeCells count="28">
    <mergeCell ref="C48:H48"/>
    <mergeCell ref="C49:H49"/>
    <mergeCell ref="C53:H53"/>
    <mergeCell ref="C23:C24"/>
    <mergeCell ref="C25:C26"/>
    <mergeCell ref="C27:C28"/>
    <mergeCell ref="C29:C30"/>
    <mergeCell ref="F12:K12"/>
    <mergeCell ref="A9:F9"/>
    <mergeCell ref="J9:M9"/>
    <mergeCell ref="D8:L8"/>
    <mergeCell ref="A45:K45"/>
    <mergeCell ref="A59:O59"/>
    <mergeCell ref="A60:O60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4:H54"/>
    <mergeCell ref="C4:I4"/>
  </mergeCells>
  <conditionalFormatting sqref="A15:B44 I15:J44 D15:G44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45:K45">
    <cfRule type="containsText" dxfId="14" priority="20" operator="containsText" text="Tiešās izmaksas kopā, t. sk. darba devēja sociālais nodoklis __.__% ">
      <formula>NOT(ISERROR(SEARCH("Tiešās izmaksas kopā, t. sk. darba devēja sociālais nodoklis __.__% ",A45)))</formula>
    </cfRule>
  </conditionalFormatting>
  <conditionalFormatting sqref="H14:H44 K14:P44 L45:P45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23 C25 C27 C29 C31:C44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53:H53">
    <cfRule type="cellIs" dxfId="5" priority="4" operator="equal">
      <formula>0</formula>
    </cfRule>
  </conditionalFormatting>
  <conditionalFormatting sqref="C48:H48">
    <cfRule type="cellIs" dxfId="4" priority="3" operator="equal">
      <formula>0</formula>
    </cfRule>
  </conditionalFormatting>
  <conditionalFormatting sqref="C53:H53 C56 C48:H48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5D7A31B-95E8-45F0-9D12-B108FC33E7AF}">
            <xm:f>NOT(ISERROR(SEARCH("Tāme sastādīta ____. gada ___. ______________",A51)))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  <x14:conditionalFormatting xmlns:xm="http://schemas.microsoft.com/office/excel/2006/main">
          <x14:cfRule type="containsText" priority="5" operator="containsText" id="{50CFFC24-35AC-49A6-927D-52D883159D51}">
            <xm:f>NOT(ISERROR(SEARCH("Sertifikāta Nr. _________________________________",A56)))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I54"/>
  <sheetViews>
    <sheetView view="pageBreakPreview" zoomScaleNormal="100" zoomScaleSheetLayoutView="100" workbookViewId="0">
      <selection activeCell="C18" sqref="C18:D18"/>
    </sheetView>
  </sheetViews>
  <sheetFormatPr defaultColWidth="3.7109375" defaultRowHeight="11.25" x14ac:dyDescent="0.25"/>
  <cols>
    <col min="1" max="1" width="4" style="137" customWidth="1"/>
    <col min="2" max="2" width="5.28515625" style="137" customWidth="1"/>
    <col min="3" max="3" width="28.42578125" style="137" customWidth="1"/>
    <col min="4" max="4" width="6.85546875" style="137" customWidth="1"/>
    <col min="5" max="5" width="11.85546875" style="137" customWidth="1"/>
    <col min="6" max="6" width="9.85546875" style="137" customWidth="1"/>
    <col min="7" max="7" width="10" style="137" customWidth="1"/>
    <col min="8" max="8" width="8.7109375" style="137" customWidth="1"/>
    <col min="9" max="188" width="9.140625" style="137" customWidth="1"/>
    <col min="189" max="189" width="3.7109375" style="137"/>
    <col min="190" max="190" width="4.5703125" style="137" customWidth="1"/>
    <col min="191" max="191" width="5.85546875" style="137" customWidth="1"/>
    <col min="192" max="192" width="36" style="137" customWidth="1"/>
    <col min="193" max="193" width="9.7109375" style="137" customWidth="1"/>
    <col min="194" max="194" width="11.85546875" style="137" customWidth="1"/>
    <col min="195" max="195" width="9" style="137" customWidth="1"/>
    <col min="196" max="196" width="9.7109375" style="137" customWidth="1"/>
    <col min="197" max="197" width="9.28515625" style="137" customWidth="1"/>
    <col min="198" max="198" width="8.7109375" style="137" customWidth="1"/>
    <col min="199" max="199" width="6.85546875" style="137" customWidth="1"/>
    <col min="200" max="444" width="9.140625" style="137" customWidth="1"/>
    <col min="445" max="445" width="3.7109375" style="137"/>
    <col min="446" max="446" width="4.5703125" style="137" customWidth="1"/>
    <col min="447" max="447" width="5.85546875" style="137" customWidth="1"/>
    <col min="448" max="448" width="36" style="137" customWidth="1"/>
    <col min="449" max="449" width="9.7109375" style="137" customWidth="1"/>
    <col min="450" max="450" width="11.85546875" style="137" customWidth="1"/>
    <col min="451" max="451" width="9" style="137" customWidth="1"/>
    <col min="452" max="452" width="9.7109375" style="137" customWidth="1"/>
    <col min="453" max="453" width="9.28515625" style="137" customWidth="1"/>
    <col min="454" max="454" width="8.7109375" style="137" customWidth="1"/>
    <col min="455" max="455" width="6.85546875" style="137" customWidth="1"/>
    <col min="456" max="700" width="9.140625" style="137" customWidth="1"/>
    <col min="701" max="701" width="3.7109375" style="137"/>
    <col min="702" max="702" width="4.5703125" style="137" customWidth="1"/>
    <col min="703" max="703" width="5.85546875" style="137" customWidth="1"/>
    <col min="704" max="704" width="36" style="137" customWidth="1"/>
    <col min="705" max="705" width="9.7109375" style="137" customWidth="1"/>
    <col min="706" max="706" width="11.85546875" style="137" customWidth="1"/>
    <col min="707" max="707" width="9" style="137" customWidth="1"/>
    <col min="708" max="708" width="9.7109375" style="137" customWidth="1"/>
    <col min="709" max="709" width="9.28515625" style="137" customWidth="1"/>
    <col min="710" max="710" width="8.7109375" style="137" customWidth="1"/>
    <col min="711" max="711" width="6.85546875" style="137" customWidth="1"/>
    <col min="712" max="956" width="9.140625" style="137" customWidth="1"/>
    <col min="957" max="957" width="3.7109375" style="137"/>
    <col min="958" max="958" width="4.5703125" style="137" customWidth="1"/>
    <col min="959" max="959" width="5.85546875" style="137" customWidth="1"/>
    <col min="960" max="960" width="36" style="137" customWidth="1"/>
    <col min="961" max="961" width="9.7109375" style="137" customWidth="1"/>
    <col min="962" max="962" width="11.85546875" style="137" customWidth="1"/>
    <col min="963" max="963" width="9" style="137" customWidth="1"/>
    <col min="964" max="964" width="9.7109375" style="137" customWidth="1"/>
    <col min="965" max="965" width="9.28515625" style="137" customWidth="1"/>
    <col min="966" max="966" width="8.7109375" style="137" customWidth="1"/>
    <col min="967" max="967" width="6.85546875" style="137" customWidth="1"/>
    <col min="968" max="1212" width="9.140625" style="137" customWidth="1"/>
    <col min="1213" max="1213" width="3.7109375" style="137"/>
    <col min="1214" max="1214" width="4.5703125" style="137" customWidth="1"/>
    <col min="1215" max="1215" width="5.85546875" style="137" customWidth="1"/>
    <col min="1216" max="1216" width="36" style="137" customWidth="1"/>
    <col min="1217" max="1217" width="9.7109375" style="137" customWidth="1"/>
    <col min="1218" max="1218" width="11.85546875" style="137" customWidth="1"/>
    <col min="1219" max="1219" width="9" style="137" customWidth="1"/>
    <col min="1220" max="1220" width="9.7109375" style="137" customWidth="1"/>
    <col min="1221" max="1221" width="9.28515625" style="137" customWidth="1"/>
    <col min="1222" max="1222" width="8.7109375" style="137" customWidth="1"/>
    <col min="1223" max="1223" width="6.85546875" style="137" customWidth="1"/>
    <col min="1224" max="1468" width="9.140625" style="137" customWidth="1"/>
    <col min="1469" max="1469" width="3.7109375" style="137"/>
    <col min="1470" max="1470" width="4.5703125" style="137" customWidth="1"/>
    <col min="1471" max="1471" width="5.85546875" style="137" customWidth="1"/>
    <col min="1472" max="1472" width="36" style="137" customWidth="1"/>
    <col min="1473" max="1473" width="9.7109375" style="137" customWidth="1"/>
    <col min="1474" max="1474" width="11.85546875" style="137" customWidth="1"/>
    <col min="1475" max="1475" width="9" style="137" customWidth="1"/>
    <col min="1476" max="1476" width="9.7109375" style="137" customWidth="1"/>
    <col min="1477" max="1477" width="9.28515625" style="137" customWidth="1"/>
    <col min="1478" max="1478" width="8.7109375" style="137" customWidth="1"/>
    <col min="1479" max="1479" width="6.85546875" style="137" customWidth="1"/>
    <col min="1480" max="1724" width="9.140625" style="137" customWidth="1"/>
    <col min="1725" max="1725" width="3.7109375" style="137"/>
    <col min="1726" max="1726" width="4.5703125" style="137" customWidth="1"/>
    <col min="1727" max="1727" width="5.85546875" style="137" customWidth="1"/>
    <col min="1728" max="1728" width="36" style="137" customWidth="1"/>
    <col min="1729" max="1729" width="9.7109375" style="137" customWidth="1"/>
    <col min="1730" max="1730" width="11.85546875" style="137" customWidth="1"/>
    <col min="1731" max="1731" width="9" style="137" customWidth="1"/>
    <col min="1732" max="1732" width="9.7109375" style="137" customWidth="1"/>
    <col min="1733" max="1733" width="9.28515625" style="137" customWidth="1"/>
    <col min="1734" max="1734" width="8.7109375" style="137" customWidth="1"/>
    <col min="1735" max="1735" width="6.85546875" style="137" customWidth="1"/>
    <col min="1736" max="1980" width="9.140625" style="137" customWidth="1"/>
    <col min="1981" max="1981" width="3.7109375" style="137"/>
    <col min="1982" max="1982" width="4.5703125" style="137" customWidth="1"/>
    <col min="1983" max="1983" width="5.85546875" style="137" customWidth="1"/>
    <col min="1984" max="1984" width="36" style="137" customWidth="1"/>
    <col min="1985" max="1985" width="9.7109375" style="137" customWidth="1"/>
    <col min="1986" max="1986" width="11.85546875" style="137" customWidth="1"/>
    <col min="1987" max="1987" width="9" style="137" customWidth="1"/>
    <col min="1988" max="1988" width="9.7109375" style="137" customWidth="1"/>
    <col min="1989" max="1989" width="9.28515625" style="137" customWidth="1"/>
    <col min="1990" max="1990" width="8.7109375" style="137" customWidth="1"/>
    <col min="1991" max="1991" width="6.85546875" style="137" customWidth="1"/>
    <col min="1992" max="2236" width="9.140625" style="137" customWidth="1"/>
    <col min="2237" max="2237" width="3.7109375" style="137"/>
    <col min="2238" max="2238" width="4.5703125" style="137" customWidth="1"/>
    <col min="2239" max="2239" width="5.85546875" style="137" customWidth="1"/>
    <col min="2240" max="2240" width="36" style="137" customWidth="1"/>
    <col min="2241" max="2241" width="9.7109375" style="137" customWidth="1"/>
    <col min="2242" max="2242" width="11.85546875" style="137" customWidth="1"/>
    <col min="2243" max="2243" width="9" style="137" customWidth="1"/>
    <col min="2244" max="2244" width="9.7109375" style="137" customWidth="1"/>
    <col min="2245" max="2245" width="9.28515625" style="137" customWidth="1"/>
    <col min="2246" max="2246" width="8.7109375" style="137" customWidth="1"/>
    <col min="2247" max="2247" width="6.85546875" style="137" customWidth="1"/>
    <col min="2248" max="2492" width="9.140625" style="137" customWidth="1"/>
    <col min="2493" max="2493" width="3.7109375" style="137"/>
    <col min="2494" max="2494" width="4.5703125" style="137" customWidth="1"/>
    <col min="2495" max="2495" width="5.85546875" style="137" customWidth="1"/>
    <col min="2496" max="2496" width="36" style="137" customWidth="1"/>
    <col min="2497" max="2497" width="9.7109375" style="137" customWidth="1"/>
    <col min="2498" max="2498" width="11.85546875" style="137" customWidth="1"/>
    <col min="2499" max="2499" width="9" style="137" customWidth="1"/>
    <col min="2500" max="2500" width="9.7109375" style="137" customWidth="1"/>
    <col min="2501" max="2501" width="9.28515625" style="137" customWidth="1"/>
    <col min="2502" max="2502" width="8.7109375" style="137" customWidth="1"/>
    <col min="2503" max="2503" width="6.85546875" style="137" customWidth="1"/>
    <col min="2504" max="2748" width="9.140625" style="137" customWidth="1"/>
    <col min="2749" max="2749" width="3.7109375" style="137"/>
    <col min="2750" max="2750" width="4.5703125" style="137" customWidth="1"/>
    <col min="2751" max="2751" width="5.85546875" style="137" customWidth="1"/>
    <col min="2752" max="2752" width="36" style="137" customWidth="1"/>
    <col min="2753" max="2753" width="9.7109375" style="137" customWidth="1"/>
    <col min="2754" max="2754" width="11.85546875" style="137" customWidth="1"/>
    <col min="2755" max="2755" width="9" style="137" customWidth="1"/>
    <col min="2756" max="2756" width="9.7109375" style="137" customWidth="1"/>
    <col min="2757" max="2757" width="9.28515625" style="137" customWidth="1"/>
    <col min="2758" max="2758" width="8.7109375" style="137" customWidth="1"/>
    <col min="2759" max="2759" width="6.85546875" style="137" customWidth="1"/>
    <col min="2760" max="3004" width="9.140625" style="137" customWidth="1"/>
    <col min="3005" max="3005" width="3.7109375" style="137"/>
    <col min="3006" max="3006" width="4.5703125" style="137" customWidth="1"/>
    <col min="3007" max="3007" width="5.85546875" style="137" customWidth="1"/>
    <col min="3008" max="3008" width="36" style="137" customWidth="1"/>
    <col min="3009" max="3009" width="9.7109375" style="137" customWidth="1"/>
    <col min="3010" max="3010" width="11.85546875" style="137" customWidth="1"/>
    <col min="3011" max="3011" width="9" style="137" customWidth="1"/>
    <col min="3012" max="3012" width="9.7109375" style="137" customWidth="1"/>
    <col min="3013" max="3013" width="9.28515625" style="137" customWidth="1"/>
    <col min="3014" max="3014" width="8.7109375" style="137" customWidth="1"/>
    <col min="3015" max="3015" width="6.85546875" style="137" customWidth="1"/>
    <col min="3016" max="3260" width="9.140625" style="137" customWidth="1"/>
    <col min="3261" max="3261" width="3.7109375" style="137"/>
    <col min="3262" max="3262" width="4.5703125" style="137" customWidth="1"/>
    <col min="3263" max="3263" width="5.85546875" style="137" customWidth="1"/>
    <col min="3264" max="3264" width="36" style="137" customWidth="1"/>
    <col min="3265" max="3265" width="9.7109375" style="137" customWidth="1"/>
    <col min="3266" max="3266" width="11.85546875" style="137" customWidth="1"/>
    <col min="3267" max="3267" width="9" style="137" customWidth="1"/>
    <col min="3268" max="3268" width="9.7109375" style="137" customWidth="1"/>
    <col min="3269" max="3269" width="9.28515625" style="137" customWidth="1"/>
    <col min="3270" max="3270" width="8.7109375" style="137" customWidth="1"/>
    <col min="3271" max="3271" width="6.85546875" style="137" customWidth="1"/>
    <col min="3272" max="3516" width="9.140625" style="137" customWidth="1"/>
    <col min="3517" max="3517" width="3.7109375" style="137"/>
    <col min="3518" max="3518" width="4.5703125" style="137" customWidth="1"/>
    <col min="3519" max="3519" width="5.85546875" style="137" customWidth="1"/>
    <col min="3520" max="3520" width="36" style="137" customWidth="1"/>
    <col min="3521" max="3521" width="9.7109375" style="137" customWidth="1"/>
    <col min="3522" max="3522" width="11.85546875" style="137" customWidth="1"/>
    <col min="3523" max="3523" width="9" style="137" customWidth="1"/>
    <col min="3524" max="3524" width="9.7109375" style="137" customWidth="1"/>
    <col min="3525" max="3525" width="9.28515625" style="137" customWidth="1"/>
    <col min="3526" max="3526" width="8.7109375" style="137" customWidth="1"/>
    <col min="3527" max="3527" width="6.85546875" style="137" customWidth="1"/>
    <col min="3528" max="3772" width="9.140625" style="137" customWidth="1"/>
    <col min="3773" max="3773" width="3.7109375" style="137"/>
    <col min="3774" max="3774" width="4.5703125" style="137" customWidth="1"/>
    <col min="3775" max="3775" width="5.85546875" style="137" customWidth="1"/>
    <col min="3776" max="3776" width="36" style="137" customWidth="1"/>
    <col min="3777" max="3777" width="9.7109375" style="137" customWidth="1"/>
    <col min="3778" max="3778" width="11.85546875" style="137" customWidth="1"/>
    <col min="3779" max="3779" width="9" style="137" customWidth="1"/>
    <col min="3780" max="3780" width="9.7109375" style="137" customWidth="1"/>
    <col min="3781" max="3781" width="9.28515625" style="137" customWidth="1"/>
    <col min="3782" max="3782" width="8.7109375" style="137" customWidth="1"/>
    <col min="3783" max="3783" width="6.85546875" style="137" customWidth="1"/>
    <col min="3784" max="4028" width="9.140625" style="137" customWidth="1"/>
    <col min="4029" max="4029" width="3.7109375" style="137"/>
    <col min="4030" max="4030" width="4.5703125" style="137" customWidth="1"/>
    <col min="4031" max="4031" width="5.85546875" style="137" customWidth="1"/>
    <col min="4032" max="4032" width="36" style="137" customWidth="1"/>
    <col min="4033" max="4033" width="9.7109375" style="137" customWidth="1"/>
    <col min="4034" max="4034" width="11.85546875" style="137" customWidth="1"/>
    <col min="4035" max="4035" width="9" style="137" customWidth="1"/>
    <col min="4036" max="4036" width="9.7109375" style="137" customWidth="1"/>
    <col min="4037" max="4037" width="9.28515625" style="137" customWidth="1"/>
    <col min="4038" max="4038" width="8.7109375" style="137" customWidth="1"/>
    <col min="4039" max="4039" width="6.85546875" style="137" customWidth="1"/>
    <col min="4040" max="4284" width="9.140625" style="137" customWidth="1"/>
    <col min="4285" max="4285" width="3.7109375" style="137"/>
    <col min="4286" max="4286" width="4.5703125" style="137" customWidth="1"/>
    <col min="4287" max="4287" width="5.85546875" style="137" customWidth="1"/>
    <col min="4288" max="4288" width="36" style="137" customWidth="1"/>
    <col min="4289" max="4289" width="9.7109375" style="137" customWidth="1"/>
    <col min="4290" max="4290" width="11.85546875" style="137" customWidth="1"/>
    <col min="4291" max="4291" width="9" style="137" customWidth="1"/>
    <col min="4292" max="4292" width="9.7109375" style="137" customWidth="1"/>
    <col min="4293" max="4293" width="9.28515625" style="137" customWidth="1"/>
    <col min="4294" max="4294" width="8.7109375" style="137" customWidth="1"/>
    <col min="4295" max="4295" width="6.85546875" style="137" customWidth="1"/>
    <col min="4296" max="4540" width="9.140625" style="137" customWidth="1"/>
    <col min="4541" max="4541" width="3.7109375" style="137"/>
    <col min="4542" max="4542" width="4.5703125" style="137" customWidth="1"/>
    <col min="4543" max="4543" width="5.85546875" style="137" customWidth="1"/>
    <col min="4544" max="4544" width="36" style="137" customWidth="1"/>
    <col min="4545" max="4545" width="9.7109375" style="137" customWidth="1"/>
    <col min="4546" max="4546" width="11.85546875" style="137" customWidth="1"/>
    <col min="4547" max="4547" width="9" style="137" customWidth="1"/>
    <col min="4548" max="4548" width="9.7109375" style="137" customWidth="1"/>
    <col min="4549" max="4549" width="9.28515625" style="137" customWidth="1"/>
    <col min="4550" max="4550" width="8.7109375" style="137" customWidth="1"/>
    <col min="4551" max="4551" width="6.85546875" style="137" customWidth="1"/>
    <col min="4552" max="4796" width="9.140625" style="137" customWidth="1"/>
    <col min="4797" max="4797" width="3.7109375" style="137"/>
    <col min="4798" max="4798" width="4.5703125" style="137" customWidth="1"/>
    <col min="4799" max="4799" width="5.85546875" style="137" customWidth="1"/>
    <col min="4800" max="4800" width="36" style="137" customWidth="1"/>
    <col min="4801" max="4801" width="9.7109375" style="137" customWidth="1"/>
    <col min="4802" max="4802" width="11.85546875" style="137" customWidth="1"/>
    <col min="4803" max="4803" width="9" style="137" customWidth="1"/>
    <col min="4804" max="4804" width="9.7109375" style="137" customWidth="1"/>
    <col min="4805" max="4805" width="9.28515625" style="137" customWidth="1"/>
    <col min="4806" max="4806" width="8.7109375" style="137" customWidth="1"/>
    <col min="4807" max="4807" width="6.85546875" style="137" customWidth="1"/>
    <col min="4808" max="5052" width="9.140625" style="137" customWidth="1"/>
    <col min="5053" max="5053" width="3.7109375" style="137"/>
    <col min="5054" max="5054" width="4.5703125" style="137" customWidth="1"/>
    <col min="5055" max="5055" width="5.85546875" style="137" customWidth="1"/>
    <col min="5056" max="5056" width="36" style="137" customWidth="1"/>
    <col min="5057" max="5057" width="9.7109375" style="137" customWidth="1"/>
    <col min="5058" max="5058" width="11.85546875" style="137" customWidth="1"/>
    <col min="5059" max="5059" width="9" style="137" customWidth="1"/>
    <col min="5060" max="5060" width="9.7109375" style="137" customWidth="1"/>
    <col min="5061" max="5061" width="9.28515625" style="137" customWidth="1"/>
    <col min="5062" max="5062" width="8.7109375" style="137" customWidth="1"/>
    <col min="5063" max="5063" width="6.85546875" style="137" customWidth="1"/>
    <col min="5064" max="5308" width="9.140625" style="137" customWidth="1"/>
    <col min="5309" max="5309" width="3.7109375" style="137"/>
    <col min="5310" max="5310" width="4.5703125" style="137" customWidth="1"/>
    <col min="5311" max="5311" width="5.85546875" style="137" customWidth="1"/>
    <col min="5312" max="5312" width="36" style="137" customWidth="1"/>
    <col min="5313" max="5313" width="9.7109375" style="137" customWidth="1"/>
    <col min="5314" max="5314" width="11.85546875" style="137" customWidth="1"/>
    <col min="5315" max="5315" width="9" style="137" customWidth="1"/>
    <col min="5316" max="5316" width="9.7109375" style="137" customWidth="1"/>
    <col min="5317" max="5317" width="9.28515625" style="137" customWidth="1"/>
    <col min="5318" max="5318" width="8.7109375" style="137" customWidth="1"/>
    <col min="5319" max="5319" width="6.85546875" style="137" customWidth="1"/>
    <col min="5320" max="5564" width="9.140625" style="137" customWidth="1"/>
    <col min="5565" max="5565" width="3.7109375" style="137"/>
    <col min="5566" max="5566" width="4.5703125" style="137" customWidth="1"/>
    <col min="5567" max="5567" width="5.85546875" style="137" customWidth="1"/>
    <col min="5568" max="5568" width="36" style="137" customWidth="1"/>
    <col min="5569" max="5569" width="9.7109375" style="137" customWidth="1"/>
    <col min="5570" max="5570" width="11.85546875" style="137" customWidth="1"/>
    <col min="5571" max="5571" width="9" style="137" customWidth="1"/>
    <col min="5572" max="5572" width="9.7109375" style="137" customWidth="1"/>
    <col min="5573" max="5573" width="9.28515625" style="137" customWidth="1"/>
    <col min="5574" max="5574" width="8.7109375" style="137" customWidth="1"/>
    <col min="5575" max="5575" width="6.85546875" style="137" customWidth="1"/>
    <col min="5576" max="5820" width="9.140625" style="137" customWidth="1"/>
    <col min="5821" max="5821" width="3.7109375" style="137"/>
    <col min="5822" max="5822" width="4.5703125" style="137" customWidth="1"/>
    <col min="5823" max="5823" width="5.85546875" style="137" customWidth="1"/>
    <col min="5824" max="5824" width="36" style="137" customWidth="1"/>
    <col min="5825" max="5825" width="9.7109375" style="137" customWidth="1"/>
    <col min="5826" max="5826" width="11.85546875" style="137" customWidth="1"/>
    <col min="5827" max="5827" width="9" style="137" customWidth="1"/>
    <col min="5828" max="5828" width="9.7109375" style="137" customWidth="1"/>
    <col min="5829" max="5829" width="9.28515625" style="137" customWidth="1"/>
    <col min="5830" max="5830" width="8.7109375" style="137" customWidth="1"/>
    <col min="5831" max="5831" width="6.85546875" style="137" customWidth="1"/>
    <col min="5832" max="6076" width="9.140625" style="137" customWidth="1"/>
    <col min="6077" max="6077" width="3.7109375" style="137"/>
    <col min="6078" max="6078" width="4.5703125" style="137" customWidth="1"/>
    <col min="6079" max="6079" width="5.85546875" style="137" customWidth="1"/>
    <col min="6080" max="6080" width="36" style="137" customWidth="1"/>
    <col min="6081" max="6081" width="9.7109375" style="137" customWidth="1"/>
    <col min="6082" max="6082" width="11.85546875" style="137" customWidth="1"/>
    <col min="6083" max="6083" width="9" style="137" customWidth="1"/>
    <col min="6084" max="6084" width="9.7109375" style="137" customWidth="1"/>
    <col min="6085" max="6085" width="9.28515625" style="137" customWidth="1"/>
    <col min="6086" max="6086" width="8.7109375" style="137" customWidth="1"/>
    <col min="6087" max="6087" width="6.85546875" style="137" customWidth="1"/>
    <col min="6088" max="6332" width="9.140625" style="137" customWidth="1"/>
    <col min="6333" max="6333" width="3.7109375" style="137"/>
    <col min="6334" max="6334" width="4.5703125" style="137" customWidth="1"/>
    <col min="6335" max="6335" width="5.85546875" style="137" customWidth="1"/>
    <col min="6336" max="6336" width="36" style="137" customWidth="1"/>
    <col min="6337" max="6337" width="9.7109375" style="137" customWidth="1"/>
    <col min="6338" max="6338" width="11.85546875" style="137" customWidth="1"/>
    <col min="6339" max="6339" width="9" style="137" customWidth="1"/>
    <col min="6340" max="6340" width="9.7109375" style="137" customWidth="1"/>
    <col min="6341" max="6341" width="9.28515625" style="137" customWidth="1"/>
    <col min="6342" max="6342" width="8.7109375" style="137" customWidth="1"/>
    <col min="6343" max="6343" width="6.85546875" style="137" customWidth="1"/>
    <col min="6344" max="6588" width="9.140625" style="137" customWidth="1"/>
    <col min="6589" max="6589" width="3.7109375" style="137"/>
    <col min="6590" max="6590" width="4.5703125" style="137" customWidth="1"/>
    <col min="6591" max="6591" width="5.85546875" style="137" customWidth="1"/>
    <col min="6592" max="6592" width="36" style="137" customWidth="1"/>
    <col min="6593" max="6593" width="9.7109375" style="137" customWidth="1"/>
    <col min="6594" max="6594" width="11.85546875" style="137" customWidth="1"/>
    <col min="6595" max="6595" width="9" style="137" customWidth="1"/>
    <col min="6596" max="6596" width="9.7109375" style="137" customWidth="1"/>
    <col min="6597" max="6597" width="9.28515625" style="137" customWidth="1"/>
    <col min="6598" max="6598" width="8.7109375" style="137" customWidth="1"/>
    <col min="6599" max="6599" width="6.85546875" style="137" customWidth="1"/>
    <col min="6600" max="6844" width="9.140625" style="137" customWidth="1"/>
    <col min="6845" max="6845" width="3.7109375" style="137"/>
    <col min="6846" max="6846" width="4.5703125" style="137" customWidth="1"/>
    <col min="6847" max="6847" width="5.85546875" style="137" customWidth="1"/>
    <col min="6848" max="6848" width="36" style="137" customWidth="1"/>
    <col min="6849" max="6849" width="9.7109375" style="137" customWidth="1"/>
    <col min="6850" max="6850" width="11.85546875" style="137" customWidth="1"/>
    <col min="6851" max="6851" width="9" style="137" customWidth="1"/>
    <col min="6852" max="6852" width="9.7109375" style="137" customWidth="1"/>
    <col min="6853" max="6853" width="9.28515625" style="137" customWidth="1"/>
    <col min="6854" max="6854" width="8.7109375" style="137" customWidth="1"/>
    <col min="6855" max="6855" width="6.85546875" style="137" customWidth="1"/>
    <col min="6856" max="7100" width="9.140625" style="137" customWidth="1"/>
    <col min="7101" max="7101" width="3.7109375" style="137"/>
    <col min="7102" max="7102" width="4.5703125" style="137" customWidth="1"/>
    <col min="7103" max="7103" width="5.85546875" style="137" customWidth="1"/>
    <col min="7104" max="7104" width="36" style="137" customWidth="1"/>
    <col min="7105" max="7105" width="9.7109375" style="137" customWidth="1"/>
    <col min="7106" max="7106" width="11.85546875" style="137" customWidth="1"/>
    <col min="7107" max="7107" width="9" style="137" customWidth="1"/>
    <col min="7108" max="7108" width="9.7109375" style="137" customWidth="1"/>
    <col min="7109" max="7109" width="9.28515625" style="137" customWidth="1"/>
    <col min="7110" max="7110" width="8.7109375" style="137" customWidth="1"/>
    <col min="7111" max="7111" width="6.85546875" style="137" customWidth="1"/>
    <col min="7112" max="7356" width="9.140625" style="137" customWidth="1"/>
    <col min="7357" max="7357" width="3.7109375" style="137"/>
    <col min="7358" max="7358" width="4.5703125" style="137" customWidth="1"/>
    <col min="7359" max="7359" width="5.85546875" style="137" customWidth="1"/>
    <col min="7360" max="7360" width="36" style="137" customWidth="1"/>
    <col min="7361" max="7361" width="9.7109375" style="137" customWidth="1"/>
    <col min="7362" max="7362" width="11.85546875" style="137" customWidth="1"/>
    <col min="7363" max="7363" width="9" style="137" customWidth="1"/>
    <col min="7364" max="7364" width="9.7109375" style="137" customWidth="1"/>
    <col min="7365" max="7365" width="9.28515625" style="137" customWidth="1"/>
    <col min="7366" max="7366" width="8.7109375" style="137" customWidth="1"/>
    <col min="7367" max="7367" width="6.85546875" style="137" customWidth="1"/>
    <col min="7368" max="7612" width="9.140625" style="137" customWidth="1"/>
    <col min="7613" max="7613" width="3.7109375" style="137"/>
    <col min="7614" max="7614" width="4.5703125" style="137" customWidth="1"/>
    <col min="7615" max="7615" width="5.85546875" style="137" customWidth="1"/>
    <col min="7616" max="7616" width="36" style="137" customWidth="1"/>
    <col min="7617" max="7617" width="9.7109375" style="137" customWidth="1"/>
    <col min="7618" max="7618" width="11.85546875" style="137" customWidth="1"/>
    <col min="7619" max="7619" width="9" style="137" customWidth="1"/>
    <col min="7620" max="7620" width="9.7109375" style="137" customWidth="1"/>
    <col min="7621" max="7621" width="9.28515625" style="137" customWidth="1"/>
    <col min="7622" max="7622" width="8.7109375" style="137" customWidth="1"/>
    <col min="7623" max="7623" width="6.85546875" style="137" customWidth="1"/>
    <col min="7624" max="7868" width="9.140625" style="137" customWidth="1"/>
    <col min="7869" max="7869" width="3.7109375" style="137"/>
    <col min="7870" max="7870" width="4.5703125" style="137" customWidth="1"/>
    <col min="7871" max="7871" width="5.85546875" style="137" customWidth="1"/>
    <col min="7872" max="7872" width="36" style="137" customWidth="1"/>
    <col min="7873" max="7873" width="9.7109375" style="137" customWidth="1"/>
    <col min="7874" max="7874" width="11.85546875" style="137" customWidth="1"/>
    <col min="7875" max="7875" width="9" style="137" customWidth="1"/>
    <col min="7876" max="7876" width="9.7109375" style="137" customWidth="1"/>
    <col min="7877" max="7877" width="9.28515625" style="137" customWidth="1"/>
    <col min="7878" max="7878" width="8.7109375" style="137" customWidth="1"/>
    <col min="7879" max="7879" width="6.85546875" style="137" customWidth="1"/>
    <col min="7880" max="8124" width="9.140625" style="137" customWidth="1"/>
    <col min="8125" max="8125" width="3.7109375" style="137"/>
    <col min="8126" max="8126" width="4.5703125" style="137" customWidth="1"/>
    <col min="8127" max="8127" width="5.85546875" style="137" customWidth="1"/>
    <col min="8128" max="8128" width="36" style="137" customWidth="1"/>
    <col min="8129" max="8129" width="9.7109375" style="137" customWidth="1"/>
    <col min="8130" max="8130" width="11.85546875" style="137" customWidth="1"/>
    <col min="8131" max="8131" width="9" style="137" customWidth="1"/>
    <col min="8132" max="8132" width="9.7109375" style="137" customWidth="1"/>
    <col min="8133" max="8133" width="9.28515625" style="137" customWidth="1"/>
    <col min="8134" max="8134" width="8.7109375" style="137" customWidth="1"/>
    <col min="8135" max="8135" width="6.85546875" style="137" customWidth="1"/>
    <col min="8136" max="8380" width="9.140625" style="137" customWidth="1"/>
    <col min="8381" max="8381" width="3.7109375" style="137"/>
    <col min="8382" max="8382" width="4.5703125" style="137" customWidth="1"/>
    <col min="8383" max="8383" width="5.85546875" style="137" customWidth="1"/>
    <col min="8384" max="8384" width="36" style="137" customWidth="1"/>
    <col min="8385" max="8385" width="9.7109375" style="137" customWidth="1"/>
    <col min="8386" max="8386" width="11.85546875" style="137" customWidth="1"/>
    <col min="8387" max="8387" width="9" style="137" customWidth="1"/>
    <col min="8388" max="8388" width="9.7109375" style="137" customWidth="1"/>
    <col min="8389" max="8389" width="9.28515625" style="137" customWidth="1"/>
    <col min="8390" max="8390" width="8.7109375" style="137" customWidth="1"/>
    <col min="8391" max="8391" width="6.85546875" style="137" customWidth="1"/>
    <col min="8392" max="8636" width="9.140625" style="137" customWidth="1"/>
    <col min="8637" max="8637" width="3.7109375" style="137"/>
    <col min="8638" max="8638" width="4.5703125" style="137" customWidth="1"/>
    <col min="8639" max="8639" width="5.85546875" style="137" customWidth="1"/>
    <col min="8640" max="8640" width="36" style="137" customWidth="1"/>
    <col min="8641" max="8641" width="9.7109375" style="137" customWidth="1"/>
    <col min="8642" max="8642" width="11.85546875" style="137" customWidth="1"/>
    <col min="8643" max="8643" width="9" style="137" customWidth="1"/>
    <col min="8644" max="8644" width="9.7109375" style="137" customWidth="1"/>
    <col min="8645" max="8645" width="9.28515625" style="137" customWidth="1"/>
    <col min="8646" max="8646" width="8.7109375" style="137" customWidth="1"/>
    <col min="8647" max="8647" width="6.85546875" style="137" customWidth="1"/>
    <col min="8648" max="8892" width="9.140625" style="137" customWidth="1"/>
    <col min="8893" max="8893" width="3.7109375" style="137"/>
    <col min="8894" max="8894" width="4.5703125" style="137" customWidth="1"/>
    <col min="8895" max="8895" width="5.85546875" style="137" customWidth="1"/>
    <col min="8896" max="8896" width="36" style="137" customWidth="1"/>
    <col min="8897" max="8897" width="9.7109375" style="137" customWidth="1"/>
    <col min="8898" max="8898" width="11.85546875" style="137" customWidth="1"/>
    <col min="8899" max="8899" width="9" style="137" customWidth="1"/>
    <col min="8900" max="8900" width="9.7109375" style="137" customWidth="1"/>
    <col min="8901" max="8901" width="9.28515625" style="137" customWidth="1"/>
    <col min="8902" max="8902" width="8.7109375" style="137" customWidth="1"/>
    <col min="8903" max="8903" width="6.85546875" style="137" customWidth="1"/>
    <col min="8904" max="9148" width="9.140625" style="137" customWidth="1"/>
    <col min="9149" max="9149" width="3.7109375" style="137"/>
    <col min="9150" max="9150" width="4.5703125" style="137" customWidth="1"/>
    <col min="9151" max="9151" width="5.85546875" style="137" customWidth="1"/>
    <col min="9152" max="9152" width="36" style="137" customWidth="1"/>
    <col min="9153" max="9153" width="9.7109375" style="137" customWidth="1"/>
    <col min="9154" max="9154" width="11.85546875" style="137" customWidth="1"/>
    <col min="9155" max="9155" width="9" style="137" customWidth="1"/>
    <col min="9156" max="9156" width="9.7109375" style="137" customWidth="1"/>
    <col min="9157" max="9157" width="9.28515625" style="137" customWidth="1"/>
    <col min="9158" max="9158" width="8.7109375" style="137" customWidth="1"/>
    <col min="9159" max="9159" width="6.85546875" style="137" customWidth="1"/>
    <col min="9160" max="9404" width="9.140625" style="137" customWidth="1"/>
    <col min="9405" max="9405" width="3.7109375" style="137"/>
    <col min="9406" max="9406" width="4.5703125" style="137" customWidth="1"/>
    <col min="9407" max="9407" width="5.85546875" style="137" customWidth="1"/>
    <col min="9408" max="9408" width="36" style="137" customWidth="1"/>
    <col min="9409" max="9409" width="9.7109375" style="137" customWidth="1"/>
    <col min="9410" max="9410" width="11.85546875" style="137" customWidth="1"/>
    <col min="9411" max="9411" width="9" style="137" customWidth="1"/>
    <col min="9412" max="9412" width="9.7109375" style="137" customWidth="1"/>
    <col min="9413" max="9413" width="9.28515625" style="137" customWidth="1"/>
    <col min="9414" max="9414" width="8.7109375" style="137" customWidth="1"/>
    <col min="9415" max="9415" width="6.85546875" style="137" customWidth="1"/>
    <col min="9416" max="9660" width="9.140625" style="137" customWidth="1"/>
    <col min="9661" max="9661" width="3.7109375" style="137"/>
    <col min="9662" max="9662" width="4.5703125" style="137" customWidth="1"/>
    <col min="9663" max="9663" width="5.85546875" style="137" customWidth="1"/>
    <col min="9664" max="9664" width="36" style="137" customWidth="1"/>
    <col min="9665" max="9665" width="9.7109375" style="137" customWidth="1"/>
    <col min="9666" max="9666" width="11.85546875" style="137" customWidth="1"/>
    <col min="9667" max="9667" width="9" style="137" customWidth="1"/>
    <col min="9668" max="9668" width="9.7109375" style="137" customWidth="1"/>
    <col min="9669" max="9669" width="9.28515625" style="137" customWidth="1"/>
    <col min="9670" max="9670" width="8.7109375" style="137" customWidth="1"/>
    <col min="9671" max="9671" width="6.85546875" style="137" customWidth="1"/>
    <col min="9672" max="9916" width="9.140625" style="137" customWidth="1"/>
    <col min="9917" max="9917" width="3.7109375" style="137"/>
    <col min="9918" max="9918" width="4.5703125" style="137" customWidth="1"/>
    <col min="9919" max="9919" width="5.85546875" style="137" customWidth="1"/>
    <col min="9920" max="9920" width="36" style="137" customWidth="1"/>
    <col min="9921" max="9921" width="9.7109375" style="137" customWidth="1"/>
    <col min="9922" max="9922" width="11.85546875" style="137" customWidth="1"/>
    <col min="9923" max="9923" width="9" style="137" customWidth="1"/>
    <col min="9924" max="9924" width="9.7109375" style="137" customWidth="1"/>
    <col min="9925" max="9925" width="9.28515625" style="137" customWidth="1"/>
    <col min="9926" max="9926" width="8.7109375" style="137" customWidth="1"/>
    <col min="9927" max="9927" width="6.85546875" style="137" customWidth="1"/>
    <col min="9928" max="10172" width="9.140625" style="137" customWidth="1"/>
    <col min="10173" max="10173" width="3.7109375" style="137"/>
    <col min="10174" max="10174" width="4.5703125" style="137" customWidth="1"/>
    <col min="10175" max="10175" width="5.85546875" style="137" customWidth="1"/>
    <col min="10176" max="10176" width="36" style="137" customWidth="1"/>
    <col min="10177" max="10177" width="9.7109375" style="137" customWidth="1"/>
    <col min="10178" max="10178" width="11.85546875" style="137" customWidth="1"/>
    <col min="10179" max="10179" width="9" style="137" customWidth="1"/>
    <col min="10180" max="10180" width="9.7109375" style="137" customWidth="1"/>
    <col min="10181" max="10181" width="9.28515625" style="137" customWidth="1"/>
    <col min="10182" max="10182" width="8.7109375" style="137" customWidth="1"/>
    <col min="10183" max="10183" width="6.85546875" style="137" customWidth="1"/>
    <col min="10184" max="10428" width="9.140625" style="137" customWidth="1"/>
    <col min="10429" max="10429" width="3.7109375" style="137"/>
    <col min="10430" max="10430" width="4.5703125" style="137" customWidth="1"/>
    <col min="10431" max="10431" width="5.85546875" style="137" customWidth="1"/>
    <col min="10432" max="10432" width="36" style="137" customWidth="1"/>
    <col min="10433" max="10433" width="9.7109375" style="137" customWidth="1"/>
    <col min="10434" max="10434" width="11.85546875" style="137" customWidth="1"/>
    <col min="10435" max="10435" width="9" style="137" customWidth="1"/>
    <col min="10436" max="10436" width="9.7109375" style="137" customWidth="1"/>
    <col min="10437" max="10437" width="9.28515625" style="137" customWidth="1"/>
    <col min="10438" max="10438" width="8.7109375" style="137" customWidth="1"/>
    <col min="10439" max="10439" width="6.85546875" style="137" customWidth="1"/>
    <col min="10440" max="10684" width="9.140625" style="137" customWidth="1"/>
    <col min="10685" max="10685" width="3.7109375" style="137"/>
    <col min="10686" max="10686" width="4.5703125" style="137" customWidth="1"/>
    <col min="10687" max="10687" width="5.85546875" style="137" customWidth="1"/>
    <col min="10688" max="10688" width="36" style="137" customWidth="1"/>
    <col min="10689" max="10689" width="9.7109375" style="137" customWidth="1"/>
    <col min="10690" max="10690" width="11.85546875" style="137" customWidth="1"/>
    <col min="10691" max="10691" width="9" style="137" customWidth="1"/>
    <col min="10692" max="10692" width="9.7109375" style="137" customWidth="1"/>
    <col min="10693" max="10693" width="9.28515625" style="137" customWidth="1"/>
    <col min="10694" max="10694" width="8.7109375" style="137" customWidth="1"/>
    <col min="10695" max="10695" width="6.85546875" style="137" customWidth="1"/>
    <col min="10696" max="10940" width="9.140625" style="137" customWidth="1"/>
    <col min="10941" max="10941" width="3.7109375" style="137"/>
    <col min="10942" max="10942" width="4.5703125" style="137" customWidth="1"/>
    <col min="10943" max="10943" width="5.85546875" style="137" customWidth="1"/>
    <col min="10944" max="10944" width="36" style="137" customWidth="1"/>
    <col min="10945" max="10945" width="9.7109375" style="137" customWidth="1"/>
    <col min="10946" max="10946" width="11.85546875" style="137" customWidth="1"/>
    <col min="10947" max="10947" width="9" style="137" customWidth="1"/>
    <col min="10948" max="10948" width="9.7109375" style="137" customWidth="1"/>
    <col min="10949" max="10949" width="9.28515625" style="137" customWidth="1"/>
    <col min="10950" max="10950" width="8.7109375" style="137" customWidth="1"/>
    <col min="10951" max="10951" width="6.85546875" style="137" customWidth="1"/>
    <col min="10952" max="11196" width="9.140625" style="137" customWidth="1"/>
    <col min="11197" max="11197" width="3.7109375" style="137"/>
    <col min="11198" max="11198" width="4.5703125" style="137" customWidth="1"/>
    <col min="11199" max="11199" width="5.85546875" style="137" customWidth="1"/>
    <col min="11200" max="11200" width="36" style="137" customWidth="1"/>
    <col min="11201" max="11201" width="9.7109375" style="137" customWidth="1"/>
    <col min="11202" max="11202" width="11.85546875" style="137" customWidth="1"/>
    <col min="11203" max="11203" width="9" style="137" customWidth="1"/>
    <col min="11204" max="11204" width="9.7109375" style="137" customWidth="1"/>
    <col min="11205" max="11205" width="9.28515625" style="137" customWidth="1"/>
    <col min="11206" max="11206" width="8.7109375" style="137" customWidth="1"/>
    <col min="11207" max="11207" width="6.85546875" style="137" customWidth="1"/>
    <col min="11208" max="11452" width="9.140625" style="137" customWidth="1"/>
    <col min="11453" max="11453" width="3.7109375" style="137"/>
    <col min="11454" max="11454" width="4.5703125" style="137" customWidth="1"/>
    <col min="11455" max="11455" width="5.85546875" style="137" customWidth="1"/>
    <col min="11456" max="11456" width="36" style="137" customWidth="1"/>
    <col min="11457" max="11457" width="9.7109375" style="137" customWidth="1"/>
    <col min="11458" max="11458" width="11.85546875" style="137" customWidth="1"/>
    <col min="11459" max="11459" width="9" style="137" customWidth="1"/>
    <col min="11460" max="11460" width="9.7109375" style="137" customWidth="1"/>
    <col min="11461" max="11461" width="9.28515625" style="137" customWidth="1"/>
    <col min="11462" max="11462" width="8.7109375" style="137" customWidth="1"/>
    <col min="11463" max="11463" width="6.85546875" style="137" customWidth="1"/>
    <col min="11464" max="11708" width="9.140625" style="137" customWidth="1"/>
    <col min="11709" max="11709" width="3.7109375" style="137"/>
    <col min="11710" max="11710" width="4.5703125" style="137" customWidth="1"/>
    <col min="11711" max="11711" width="5.85546875" style="137" customWidth="1"/>
    <col min="11712" max="11712" width="36" style="137" customWidth="1"/>
    <col min="11713" max="11713" width="9.7109375" style="137" customWidth="1"/>
    <col min="11714" max="11714" width="11.85546875" style="137" customWidth="1"/>
    <col min="11715" max="11715" width="9" style="137" customWidth="1"/>
    <col min="11716" max="11716" width="9.7109375" style="137" customWidth="1"/>
    <col min="11717" max="11717" width="9.28515625" style="137" customWidth="1"/>
    <col min="11718" max="11718" width="8.7109375" style="137" customWidth="1"/>
    <col min="11719" max="11719" width="6.85546875" style="137" customWidth="1"/>
    <col min="11720" max="11964" width="9.140625" style="137" customWidth="1"/>
    <col min="11965" max="11965" width="3.7109375" style="137"/>
    <col min="11966" max="11966" width="4.5703125" style="137" customWidth="1"/>
    <col min="11967" max="11967" width="5.85546875" style="137" customWidth="1"/>
    <col min="11968" max="11968" width="36" style="137" customWidth="1"/>
    <col min="11969" max="11969" width="9.7109375" style="137" customWidth="1"/>
    <col min="11970" max="11970" width="11.85546875" style="137" customWidth="1"/>
    <col min="11971" max="11971" width="9" style="137" customWidth="1"/>
    <col min="11972" max="11972" width="9.7109375" style="137" customWidth="1"/>
    <col min="11973" max="11973" width="9.28515625" style="137" customWidth="1"/>
    <col min="11974" max="11974" width="8.7109375" style="137" customWidth="1"/>
    <col min="11975" max="11975" width="6.85546875" style="137" customWidth="1"/>
    <col min="11976" max="12220" width="9.140625" style="137" customWidth="1"/>
    <col min="12221" max="12221" width="3.7109375" style="137"/>
    <col min="12222" max="12222" width="4.5703125" style="137" customWidth="1"/>
    <col min="12223" max="12223" width="5.85546875" style="137" customWidth="1"/>
    <col min="12224" max="12224" width="36" style="137" customWidth="1"/>
    <col min="12225" max="12225" width="9.7109375" style="137" customWidth="1"/>
    <col min="12226" max="12226" width="11.85546875" style="137" customWidth="1"/>
    <col min="12227" max="12227" width="9" style="137" customWidth="1"/>
    <col min="12228" max="12228" width="9.7109375" style="137" customWidth="1"/>
    <col min="12229" max="12229" width="9.28515625" style="137" customWidth="1"/>
    <col min="12230" max="12230" width="8.7109375" style="137" customWidth="1"/>
    <col min="12231" max="12231" width="6.85546875" style="137" customWidth="1"/>
    <col min="12232" max="12476" width="9.140625" style="137" customWidth="1"/>
    <col min="12477" max="12477" width="3.7109375" style="137"/>
    <col min="12478" max="12478" width="4.5703125" style="137" customWidth="1"/>
    <col min="12479" max="12479" width="5.85546875" style="137" customWidth="1"/>
    <col min="12480" max="12480" width="36" style="137" customWidth="1"/>
    <col min="12481" max="12481" width="9.7109375" style="137" customWidth="1"/>
    <col min="12482" max="12482" width="11.85546875" style="137" customWidth="1"/>
    <col min="12483" max="12483" width="9" style="137" customWidth="1"/>
    <col min="12484" max="12484" width="9.7109375" style="137" customWidth="1"/>
    <col min="12485" max="12485" width="9.28515625" style="137" customWidth="1"/>
    <col min="12486" max="12486" width="8.7109375" style="137" customWidth="1"/>
    <col min="12487" max="12487" width="6.85546875" style="137" customWidth="1"/>
    <col min="12488" max="12732" width="9.140625" style="137" customWidth="1"/>
    <col min="12733" max="12733" width="3.7109375" style="137"/>
    <col min="12734" max="12734" width="4.5703125" style="137" customWidth="1"/>
    <col min="12735" max="12735" width="5.85546875" style="137" customWidth="1"/>
    <col min="12736" max="12736" width="36" style="137" customWidth="1"/>
    <col min="12737" max="12737" width="9.7109375" style="137" customWidth="1"/>
    <col min="12738" max="12738" width="11.85546875" style="137" customWidth="1"/>
    <col min="12739" max="12739" width="9" style="137" customWidth="1"/>
    <col min="12740" max="12740" width="9.7109375" style="137" customWidth="1"/>
    <col min="12741" max="12741" width="9.28515625" style="137" customWidth="1"/>
    <col min="12742" max="12742" width="8.7109375" style="137" customWidth="1"/>
    <col min="12743" max="12743" width="6.85546875" style="137" customWidth="1"/>
    <col min="12744" max="12988" width="9.140625" style="137" customWidth="1"/>
    <col min="12989" max="12989" width="3.7109375" style="137"/>
    <col min="12990" max="12990" width="4.5703125" style="137" customWidth="1"/>
    <col min="12991" max="12991" width="5.85546875" style="137" customWidth="1"/>
    <col min="12992" max="12992" width="36" style="137" customWidth="1"/>
    <col min="12993" max="12993" width="9.7109375" style="137" customWidth="1"/>
    <col min="12994" max="12994" width="11.85546875" style="137" customWidth="1"/>
    <col min="12995" max="12995" width="9" style="137" customWidth="1"/>
    <col min="12996" max="12996" width="9.7109375" style="137" customWidth="1"/>
    <col min="12997" max="12997" width="9.28515625" style="137" customWidth="1"/>
    <col min="12998" max="12998" width="8.7109375" style="137" customWidth="1"/>
    <col min="12999" max="12999" width="6.85546875" style="137" customWidth="1"/>
    <col min="13000" max="13244" width="9.140625" style="137" customWidth="1"/>
    <col min="13245" max="13245" width="3.7109375" style="137"/>
    <col min="13246" max="13246" width="4.5703125" style="137" customWidth="1"/>
    <col min="13247" max="13247" width="5.85546875" style="137" customWidth="1"/>
    <col min="13248" max="13248" width="36" style="137" customWidth="1"/>
    <col min="13249" max="13249" width="9.7109375" style="137" customWidth="1"/>
    <col min="13250" max="13250" width="11.85546875" style="137" customWidth="1"/>
    <col min="13251" max="13251" width="9" style="137" customWidth="1"/>
    <col min="13252" max="13252" width="9.7109375" style="137" customWidth="1"/>
    <col min="13253" max="13253" width="9.28515625" style="137" customWidth="1"/>
    <col min="13254" max="13254" width="8.7109375" style="137" customWidth="1"/>
    <col min="13255" max="13255" width="6.85546875" style="137" customWidth="1"/>
    <col min="13256" max="13500" width="9.140625" style="137" customWidth="1"/>
    <col min="13501" max="13501" width="3.7109375" style="137"/>
    <col min="13502" max="13502" width="4.5703125" style="137" customWidth="1"/>
    <col min="13503" max="13503" width="5.85546875" style="137" customWidth="1"/>
    <col min="13504" max="13504" width="36" style="137" customWidth="1"/>
    <col min="13505" max="13505" width="9.7109375" style="137" customWidth="1"/>
    <col min="13506" max="13506" width="11.85546875" style="137" customWidth="1"/>
    <col min="13507" max="13507" width="9" style="137" customWidth="1"/>
    <col min="13508" max="13508" width="9.7109375" style="137" customWidth="1"/>
    <col min="13509" max="13509" width="9.28515625" style="137" customWidth="1"/>
    <col min="13510" max="13510" width="8.7109375" style="137" customWidth="1"/>
    <col min="13511" max="13511" width="6.85546875" style="137" customWidth="1"/>
    <col min="13512" max="13756" width="9.140625" style="137" customWidth="1"/>
    <col min="13757" max="13757" width="3.7109375" style="137"/>
    <col min="13758" max="13758" width="4.5703125" style="137" customWidth="1"/>
    <col min="13759" max="13759" width="5.85546875" style="137" customWidth="1"/>
    <col min="13760" max="13760" width="36" style="137" customWidth="1"/>
    <col min="13761" max="13761" width="9.7109375" style="137" customWidth="1"/>
    <col min="13762" max="13762" width="11.85546875" style="137" customWidth="1"/>
    <col min="13763" max="13763" width="9" style="137" customWidth="1"/>
    <col min="13764" max="13764" width="9.7109375" style="137" customWidth="1"/>
    <col min="13765" max="13765" width="9.28515625" style="137" customWidth="1"/>
    <col min="13766" max="13766" width="8.7109375" style="137" customWidth="1"/>
    <col min="13767" max="13767" width="6.85546875" style="137" customWidth="1"/>
    <col min="13768" max="14012" width="9.140625" style="137" customWidth="1"/>
    <col min="14013" max="14013" width="3.7109375" style="137"/>
    <col min="14014" max="14014" width="4.5703125" style="137" customWidth="1"/>
    <col min="14015" max="14015" width="5.85546875" style="137" customWidth="1"/>
    <col min="14016" max="14016" width="36" style="137" customWidth="1"/>
    <col min="14017" max="14017" width="9.7109375" style="137" customWidth="1"/>
    <col min="14018" max="14018" width="11.85546875" style="137" customWidth="1"/>
    <col min="14019" max="14019" width="9" style="137" customWidth="1"/>
    <col min="14020" max="14020" width="9.7109375" style="137" customWidth="1"/>
    <col min="14021" max="14021" width="9.28515625" style="137" customWidth="1"/>
    <col min="14022" max="14022" width="8.7109375" style="137" customWidth="1"/>
    <col min="14023" max="14023" width="6.85546875" style="137" customWidth="1"/>
    <col min="14024" max="14268" width="9.140625" style="137" customWidth="1"/>
    <col min="14269" max="14269" width="3.7109375" style="137"/>
    <col min="14270" max="14270" width="4.5703125" style="137" customWidth="1"/>
    <col min="14271" max="14271" width="5.85546875" style="137" customWidth="1"/>
    <col min="14272" max="14272" width="36" style="137" customWidth="1"/>
    <col min="14273" max="14273" width="9.7109375" style="137" customWidth="1"/>
    <col min="14274" max="14274" width="11.85546875" style="137" customWidth="1"/>
    <col min="14275" max="14275" width="9" style="137" customWidth="1"/>
    <col min="14276" max="14276" width="9.7109375" style="137" customWidth="1"/>
    <col min="14277" max="14277" width="9.28515625" style="137" customWidth="1"/>
    <col min="14278" max="14278" width="8.7109375" style="137" customWidth="1"/>
    <col min="14279" max="14279" width="6.85546875" style="137" customWidth="1"/>
    <col min="14280" max="14524" width="9.140625" style="137" customWidth="1"/>
    <col min="14525" max="14525" width="3.7109375" style="137"/>
    <col min="14526" max="14526" width="4.5703125" style="137" customWidth="1"/>
    <col min="14527" max="14527" width="5.85546875" style="137" customWidth="1"/>
    <col min="14528" max="14528" width="36" style="137" customWidth="1"/>
    <col min="14529" max="14529" width="9.7109375" style="137" customWidth="1"/>
    <col min="14530" max="14530" width="11.85546875" style="137" customWidth="1"/>
    <col min="14531" max="14531" width="9" style="137" customWidth="1"/>
    <col min="14532" max="14532" width="9.7109375" style="137" customWidth="1"/>
    <col min="14533" max="14533" width="9.28515625" style="137" customWidth="1"/>
    <col min="14534" max="14534" width="8.7109375" style="137" customWidth="1"/>
    <col min="14535" max="14535" width="6.85546875" style="137" customWidth="1"/>
    <col min="14536" max="14780" width="9.140625" style="137" customWidth="1"/>
    <col min="14781" max="14781" width="3.7109375" style="137"/>
    <col min="14782" max="14782" width="4.5703125" style="137" customWidth="1"/>
    <col min="14783" max="14783" width="5.85546875" style="137" customWidth="1"/>
    <col min="14784" max="14784" width="36" style="137" customWidth="1"/>
    <col min="14785" max="14785" width="9.7109375" style="137" customWidth="1"/>
    <col min="14786" max="14786" width="11.85546875" style="137" customWidth="1"/>
    <col min="14787" max="14787" width="9" style="137" customWidth="1"/>
    <col min="14788" max="14788" width="9.7109375" style="137" customWidth="1"/>
    <col min="14789" max="14789" width="9.28515625" style="137" customWidth="1"/>
    <col min="14790" max="14790" width="8.7109375" style="137" customWidth="1"/>
    <col min="14791" max="14791" width="6.85546875" style="137" customWidth="1"/>
    <col min="14792" max="15036" width="9.140625" style="137" customWidth="1"/>
    <col min="15037" max="15037" width="3.7109375" style="137"/>
    <col min="15038" max="15038" width="4.5703125" style="137" customWidth="1"/>
    <col min="15039" max="15039" width="5.85546875" style="137" customWidth="1"/>
    <col min="15040" max="15040" width="36" style="137" customWidth="1"/>
    <col min="15041" max="15041" width="9.7109375" style="137" customWidth="1"/>
    <col min="15042" max="15042" width="11.85546875" style="137" customWidth="1"/>
    <col min="15043" max="15043" width="9" style="137" customWidth="1"/>
    <col min="15044" max="15044" width="9.7109375" style="137" customWidth="1"/>
    <col min="15045" max="15045" width="9.28515625" style="137" customWidth="1"/>
    <col min="15046" max="15046" width="8.7109375" style="137" customWidth="1"/>
    <col min="15047" max="15047" width="6.85546875" style="137" customWidth="1"/>
    <col min="15048" max="15292" width="9.140625" style="137" customWidth="1"/>
    <col min="15293" max="15293" width="3.7109375" style="137"/>
    <col min="15294" max="15294" width="4.5703125" style="137" customWidth="1"/>
    <col min="15295" max="15295" width="5.85546875" style="137" customWidth="1"/>
    <col min="15296" max="15296" width="36" style="137" customWidth="1"/>
    <col min="15297" max="15297" width="9.7109375" style="137" customWidth="1"/>
    <col min="15298" max="15298" width="11.85546875" style="137" customWidth="1"/>
    <col min="15299" max="15299" width="9" style="137" customWidth="1"/>
    <col min="15300" max="15300" width="9.7109375" style="137" customWidth="1"/>
    <col min="15301" max="15301" width="9.28515625" style="137" customWidth="1"/>
    <col min="15302" max="15302" width="8.7109375" style="137" customWidth="1"/>
    <col min="15303" max="15303" width="6.85546875" style="137" customWidth="1"/>
    <col min="15304" max="15548" width="9.140625" style="137" customWidth="1"/>
    <col min="15549" max="15549" width="3.7109375" style="137"/>
    <col min="15550" max="15550" width="4.5703125" style="137" customWidth="1"/>
    <col min="15551" max="15551" width="5.85546875" style="137" customWidth="1"/>
    <col min="15552" max="15552" width="36" style="137" customWidth="1"/>
    <col min="15553" max="15553" width="9.7109375" style="137" customWidth="1"/>
    <col min="15554" max="15554" width="11.85546875" style="137" customWidth="1"/>
    <col min="15555" max="15555" width="9" style="137" customWidth="1"/>
    <col min="15556" max="15556" width="9.7109375" style="137" customWidth="1"/>
    <col min="15557" max="15557" width="9.28515625" style="137" customWidth="1"/>
    <col min="15558" max="15558" width="8.7109375" style="137" customWidth="1"/>
    <col min="15559" max="15559" width="6.85546875" style="137" customWidth="1"/>
    <col min="15560" max="15804" width="9.140625" style="137" customWidth="1"/>
    <col min="15805" max="15805" width="3.7109375" style="137"/>
    <col min="15806" max="15806" width="4.5703125" style="137" customWidth="1"/>
    <col min="15807" max="15807" width="5.85546875" style="137" customWidth="1"/>
    <col min="15808" max="15808" width="36" style="137" customWidth="1"/>
    <col min="15809" max="15809" width="9.7109375" style="137" customWidth="1"/>
    <col min="15810" max="15810" width="11.85546875" style="137" customWidth="1"/>
    <col min="15811" max="15811" width="9" style="137" customWidth="1"/>
    <col min="15812" max="15812" width="9.7109375" style="137" customWidth="1"/>
    <col min="15813" max="15813" width="9.28515625" style="137" customWidth="1"/>
    <col min="15814" max="15814" width="8.7109375" style="137" customWidth="1"/>
    <col min="15815" max="15815" width="6.85546875" style="137" customWidth="1"/>
    <col min="15816" max="16060" width="9.140625" style="137" customWidth="1"/>
    <col min="16061" max="16061" width="3.7109375" style="137"/>
    <col min="16062" max="16062" width="4.5703125" style="137" customWidth="1"/>
    <col min="16063" max="16063" width="5.85546875" style="137" customWidth="1"/>
    <col min="16064" max="16064" width="36" style="137" customWidth="1"/>
    <col min="16065" max="16065" width="9.7109375" style="137" customWidth="1"/>
    <col min="16066" max="16066" width="11.85546875" style="137" customWidth="1"/>
    <col min="16067" max="16067" width="9" style="137" customWidth="1"/>
    <col min="16068" max="16068" width="9.7109375" style="137" customWidth="1"/>
    <col min="16069" max="16069" width="9.28515625" style="137" customWidth="1"/>
    <col min="16070" max="16070" width="8.7109375" style="137" customWidth="1"/>
    <col min="16071" max="16071" width="6.85546875" style="137" customWidth="1"/>
    <col min="16072" max="16316" width="9.140625" style="137" customWidth="1"/>
    <col min="16317" max="16384" width="3.7109375" style="137"/>
  </cols>
  <sheetData>
    <row r="1" spans="1:9" x14ac:dyDescent="0.25">
      <c r="C1" s="138"/>
      <c r="G1" s="256"/>
      <c r="H1" s="256"/>
      <c r="I1" s="256"/>
    </row>
    <row r="2" spans="1:9" x14ac:dyDescent="0.25">
      <c r="A2" s="262" t="s">
        <v>16</v>
      </c>
      <c r="B2" s="262"/>
      <c r="C2" s="262"/>
      <c r="D2" s="262"/>
      <c r="E2" s="262"/>
      <c r="F2" s="262"/>
      <c r="G2" s="262"/>
      <c r="H2" s="262"/>
      <c r="I2" s="262"/>
    </row>
    <row r="3" spans="1:9" x14ac:dyDescent="0.25">
      <c r="A3" s="142"/>
      <c r="B3" s="142"/>
      <c r="C3" s="142"/>
      <c r="D3" s="142"/>
      <c r="E3" s="142"/>
      <c r="F3" s="142"/>
      <c r="G3" s="142"/>
      <c r="H3" s="142"/>
      <c r="I3" s="142"/>
    </row>
    <row r="4" spans="1:9" x14ac:dyDescent="0.25">
      <c r="A4" s="142"/>
      <c r="B4" s="142"/>
      <c r="C4" s="263" t="s">
        <v>17</v>
      </c>
      <c r="D4" s="263"/>
      <c r="E4" s="263"/>
      <c r="F4" s="263"/>
      <c r="G4" s="263"/>
      <c r="H4" s="263"/>
      <c r="I4" s="263"/>
    </row>
    <row r="5" spans="1:9" x14ac:dyDescent="0.25">
      <c r="C5" s="255" t="s">
        <v>52</v>
      </c>
      <c r="D5" s="255"/>
      <c r="E5" s="255"/>
      <c r="F5" s="255"/>
      <c r="G5" s="255"/>
      <c r="H5" s="255"/>
      <c r="I5" s="255"/>
    </row>
    <row r="6" spans="1:9" x14ac:dyDescent="0.25">
      <c r="A6" s="260" t="s">
        <v>18</v>
      </c>
      <c r="B6" s="260"/>
      <c r="C6" s="260"/>
      <c r="D6" s="264" t="str">
        <f>'Kopt a'!B13</f>
        <v>Dzīvojamās ēkas vienkāršotā atjaunošana</v>
      </c>
      <c r="E6" s="264"/>
      <c r="F6" s="264"/>
      <c r="G6" s="264"/>
      <c r="H6" s="264"/>
      <c r="I6" s="264"/>
    </row>
    <row r="7" spans="1:9" x14ac:dyDescent="0.25">
      <c r="A7" s="260" t="s">
        <v>6</v>
      </c>
      <c r="B7" s="260"/>
      <c r="C7" s="260"/>
      <c r="D7" s="261" t="str">
        <f>'Kopt a'!B14</f>
        <v>Daudzdzīvokļu dzīvojjamā ēkas energoefektivitātes paaugstināšanas pasākumi</v>
      </c>
      <c r="E7" s="261"/>
      <c r="F7" s="261"/>
      <c r="G7" s="261"/>
      <c r="H7" s="261"/>
      <c r="I7" s="261"/>
    </row>
    <row r="8" spans="1:9" x14ac:dyDescent="0.25">
      <c r="A8" s="260" t="s">
        <v>19</v>
      </c>
      <c r="B8" s="260"/>
      <c r="C8" s="260"/>
      <c r="D8" s="261" t="str">
        <f>'Kopt a'!B15</f>
        <v>Grīzupes iela 93, Liepāja</v>
      </c>
      <c r="E8" s="261"/>
      <c r="F8" s="261"/>
      <c r="G8" s="261"/>
      <c r="H8" s="261"/>
      <c r="I8" s="261"/>
    </row>
    <row r="9" spans="1:9" x14ac:dyDescent="0.25">
      <c r="A9" s="260" t="s">
        <v>20</v>
      </c>
      <c r="B9" s="260"/>
      <c r="C9" s="260"/>
      <c r="D9" s="261" t="str">
        <f>'Kopt a'!B16</f>
        <v>WS-57-17</v>
      </c>
      <c r="E9" s="261"/>
      <c r="F9" s="261"/>
      <c r="G9" s="261"/>
      <c r="H9" s="261"/>
      <c r="I9" s="261"/>
    </row>
    <row r="10" spans="1:9" x14ac:dyDescent="0.25">
      <c r="C10" s="138" t="s">
        <v>21</v>
      </c>
      <c r="D10" s="269">
        <f>E31</f>
        <v>0</v>
      </c>
      <c r="E10" s="269"/>
      <c r="F10" s="205"/>
      <c r="G10" s="205"/>
      <c r="H10" s="205"/>
      <c r="I10" s="205"/>
    </row>
    <row r="11" spans="1:9" x14ac:dyDescent="0.25">
      <c r="C11" s="138" t="s">
        <v>22</v>
      </c>
      <c r="D11" s="269">
        <f>I27</f>
        <v>0</v>
      </c>
      <c r="E11" s="269"/>
      <c r="F11" s="205"/>
      <c r="G11" s="205"/>
      <c r="H11" s="205"/>
      <c r="I11" s="205"/>
    </row>
    <row r="12" spans="1:9" ht="12" thickBot="1" x14ac:dyDescent="0.3">
      <c r="F12" s="206"/>
      <c r="G12" s="206"/>
      <c r="H12" s="206"/>
      <c r="I12" s="206"/>
    </row>
    <row r="13" spans="1:9" x14ac:dyDescent="0.25">
      <c r="A13" s="272" t="s">
        <v>23</v>
      </c>
      <c r="B13" s="274" t="s">
        <v>24</v>
      </c>
      <c r="C13" s="276" t="s">
        <v>25</v>
      </c>
      <c r="D13" s="277"/>
      <c r="E13" s="280" t="s">
        <v>26</v>
      </c>
      <c r="F13" s="265" t="s">
        <v>27</v>
      </c>
      <c r="G13" s="266"/>
      <c r="H13" s="266"/>
      <c r="I13" s="267" t="s">
        <v>28</v>
      </c>
    </row>
    <row r="14" spans="1:9" ht="23.25" thickBot="1" x14ac:dyDescent="0.3">
      <c r="A14" s="273"/>
      <c r="B14" s="275"/>
      <c r="C14" s="278"/>
      <c r="D14" s="279"/>
      <c r="E14" s="281"/>
      <c r="F14" s="207" t="s">
        <v>29</v>
      </c>
      <c r="G14" s="208" t="s">
        <v>30</v>
      </c>
      <c r="H14" s="208" t="s">
        <v>31</v>
      </c>
      <c r="I14" s="268"/>
    </row>
    <row r="15" spans="1:9" x14ac:dyDescent="0.25">
      <c r="A15" s="209">
        <v>1</v>
      </c>
      <c r="B15" s="210" t="str">
        <f>IF(A15=0,0,CONCATENATE("Lt-",A15))</f>
        <v>Lt-1</v>
      </c>
      <c r="C15" s="282" t="str">
        <f>'1a'!C2:I2</f>
        <v>Fasādes atjaunošana</v>
      </c>
      <c r="D15" s="283"/>
      <c r="E15" s="211">
        <f>'1a'!P152</f>
        <v>0</v>
      </c>
      <c r="F15" s="212">
        <f>'1a'!M152</f>
        <v>0</v>
      </c>
      <c r="G15" s="213">
        <f>'1a'!N152</f>
        <v>0</v>
      </c>
      <c r="H15" s="213">
        <f>'1a'!O152</f>
        <v>0</v>
      </c>
      <c r="I15" s="214">
        <f>'1a'!L152</f>
        <v>0</v>
      </c>
    </row>
    <row r="16" spans="1:9" x14ac:dyDescent="0.25">
      <c r="A16" s="215">
        <f>A15+1</f>
        <v>2</v>
      </c>
      <c r="B16" s="136" t="str">
        <f>IF(A16=0,0,CONCATENATE("Lt-",A16))</f>
        <v>Lt-2</v>
      </c>
      <c r="C16" s="270" t="str">
        <f>'2a'!C2:I2</f>
        <v>Cokola atjaunošana</v>
      </c>
      <c r="D16" s="271"/>
      <c r="E16" s="216">
        <f>'2a'!P78</f>
        <v>0</v>
      </c>
      <c r="F16" s="217">
        <f>'2a'!M78</f>
        <v>0</v>
      </c>
      <c r="G16" s="218">
        <f>'2a'!N78</f>
        <v>0</v>
      </c>
      <c r="H16" s="218">
        <f>'2a'!O78</f>
        <v>0</v>
      </c>
      <c r="I16" s="219">
        <f>'2a'!L78</f>
        <v>0</v>
      </c>
    </row>
    <row r="17" spans="1:9" x14ac:dyDescent="0.25">
      <c r="A17" s="215">
        <f t="shared" ref="A17:A26" si="0">A16+1</f>
        <v>3</v>
      </c>
      <c r="B17" s="136" t="str">
        <f t="shared" ref="B17:B26" si="1">IF(A17=0,0,CONCATENATE("Lt-",A17))</f>
        <v>Lt-3</v>
      </c>
      <c r="C17" s="270" t="str">
        <f>'3a'!C2:I2</f>
        <v>Ieejas mezglu atjaunošana</v>
      </c>
      <c r="D17" s="271"/>
      <c r="E17" s="220">
        <f>'3a'!P47</f>
        <v>0</v>
      </c>
      <c r="F17" s="217">
        <f>'3a'!M47</f>
        <v>0</v>
      </c>
      <c r="G17" s="218">
        <f>'3a'!N47</f>
        <v>0</v>
      </c>
      <c r="H17" s="218">
        <f>'3a'!O47</f>
        <v>0</v>
      </c>
      <c r="I17" s="219">
        <f>'3a'!L47</f>
        <v>0</v>
      </c>
    </row>
    <row r="18" spans="1:9" x14ac:dyDescent="0.25">
      <c r="A18" s="215">
        <f t="shared" si="0"/>
        <v>4</v>
      </c>
      <c r="B18" s="136" t="str">
        <f t="shared" si="1"/>
        <v>Lt-4</v>
      </c>
      <c r="C18" s="270" t="str">
        <f>'4a'!C2:I2</f>
        <v>Pagraba pārseguma siltināšana</v>
      </c>
      <c r="D18" s="271"/>
      <c r="E18" s="220">
        <f>'4a'!P18</f>
        <v>0</v>
      </c>
      <c r="F18" s="217">
        <f>'4a'!M18</f>
        <v>0</v>
      </c>
      <c r="G18" s="218">
        <f>'4a'!N18</f>
        <v>0</v>
      </c>
      <c r="H18" s="218">
        <f>'4a'!O18</f>
        <v>0</v>
      </c>
      <c r="I18" s="219">
        <f>'4a'!L18</f>
        <v>0</v>
      </c>
    </row>
    <row r="19" spans="1:9" x14ac:dyDescent="0.25">
      <c r="A19" s="215">
        <f t="shared" si="0"/>
        <v>5</v>
      </c>
      <c r="B19" s="136" t="str">
        <f t="shared" si="1"/>
        <v>Lt-5</v>
      </c>
      <c r="C19" s="270" t="str">
        <f>'5a'!C2:I2</f>
        <v>Bēniņu siltināšana</v>
      </c>
      <c r="D19" s="271"/>
      <c r="E19" s="220">
        <f>'5a'!P34</f>
        <v>0</v>
      </c>
      <c r="F19" s="217">
        <f>'5a'!M34</f>
        <v>0</v>
      </c>
      <c r="G19" s="218">
        <f>'5a'!N34</f>
        <v>0</v>
      </c>
      <c r="H19" s="218">
        <f>'5a'!O34</f>
        <v>0</v>
      </c>
      <c r="I19" s="219">
        <f>'5a'!L34</f>
        <v>0</v>
      </c>
    </row>
    <row r="20" spans="1:9" x14ac:dyDescent="0.25">
      <c r="A20" s="215">
        <f t="shared" si="0"/>
        <v>6</v>
      </c>
      <c r="B20" s="136" t="str">
        <f t="shared" si="1"/>
        <v>Lt-6</v>
      </c>
      <c r="C20" s="270" t="str">
        <f>'6a'!C2:I2</f>
        <v>Jumta atjaunošana</v>
      </c>
      <c r="D20" s="271"/>
      <c r="E20" s="220">
        <f>'6a'!P71</f>
        <v>0</v>
      </c>
      <c r="F20" s="217">
        <f>'6a'!M71</f>
        <v>0</v>
      </c>
      <c r="G20" s="218">
        <f>'6a'!N71</f>
        <v>0</v>
      </c>
      <c r="H20" s="218">
        <f>'6a'!O71</f>
        <v>0</v>
      </c>
      <c r="I20" s="219">
        <f>'6a'!L71</f>
        <v>0</v>
      </c>
    </row>
    <row r="21" spans="1:9" x14ac:dyDescent="0.25">
      <c r="A21" s="215">
        <f t="shared" si="0"/>
        <v>7</v>
      </c>
      <c r="B21" s="136" t="str">
        <f t="shared" si="1"/>
        <v>Lt-7</v>
      </c>
      <c r="C21" s="270" t="str">
        <f>'7a'!C2:I2</f>
        <v>Apkures sistēmas atjaunošana</v>
      </c>
      <c r="D21" s="271"/>
      <c r="E21" s="220">
        <f>'7a'!P271</f>
        <v>0</v>
      </c>
      <c r="F21" s="217">
        <f>'7a'!M271</f>
        <v>0</v>
      </c>
      <c r="G21" s="218">
        <f>'7a'!N271</f>
        <v>0</v>
      </c>
      <c r="H21" s="218">
        <f>'7a'!O271</f>
        <v>0</v>
      </c>
      <c r="I21" s="219">
        <f>'7a'!L271</f>
        <v>0</v>
      </c>
    </row>
    <row r="22" spans="1:9" x14ac:dyDescent="0.25">
      <c r="A22" s="215">
        <f t="shared" si="0"/>
        <v>8</v>
      </c>
      <c r="B22" s="136" t="str">
        <f t="shared" si="1"/>
        <v>Lt-8</v>
      </c>
      <c r="C22" s="270" t="str">
        <f>'8a'!C2:I2</f>
        <v>Zibensaizsardzības ierīkošana</v>
      </c>
      <c r="D22" s="271"/>
      <c r="E22" s="220">
        <f>'8a'!P57</f>
        <v>0</v>
      </c>
      <c r="F22" s="217">
        <f>'8a'!M57</f>
        <v>0</v>
      </c>
      <c r="G22" s="218">
        <f>'8a'!N57</f>
        <v>0</v>
      </c>
      <c r="H22" s="218">
        <f>'8a'!O57</f>
        <v>0</v>
      </c>
      <c r="I22" s="219">
        <f>'8a'!L57</f>
        <v>0</v>
      </c>
    </row>
    <row r="23" spans="1:9" x14ac:dyDescent="0.25">
      <c r="A23" s="215">
        <f t="shared" si="0"/>
        <v>9</v>
      </c>
      <c r="B23" s="136" t="str">
        <f t="shared" si="1"/>
        <v>Lt-9</v>
      </c>
      <c r="C23" s="270" t="str">
        <f>'9a'!C2:I2</f>
        <v>Kanalizācijas sistēma</v>
      </c>
      <c r="D23" s="271"/>
      <c r="E23" s="220">
        <f>'9a'!P32</f>
        <v>0</v>
      </c>
      <c r="F23" s="217">
        <f>'9a'!M32</f>
        <v>0</v>
      </c>
      <c r="G23" s="218">
        <f>'9a'!N32</f>
        <v>0</v>
      </c>
      <c r="H23" s="218">
        <f>'9a'!O32</f>
        <v>0</v>
      </c>
      <c r="I23" s="219">
        <f>'9a'!L32</f>
        <v>0</v>
      </c>
    </row>
    <row r="24" spans="1:9" x14ac:dyDescent="0.25">
      <c r="A24" s="215">
        <f t="shared" si="0"/>
        <v>10</v>
      </c>
      <c r="B24" s="136" t="str">
        <f t="shared" si="1"/>
        <v>Lt-10</v>
      </c>
      <c r="C24" s="270" t="str">
        <f>'10a'!C2:I2</f>
        <v>Lietus kanalizācijas sistēma</v>
      </c>
      <c r="D24" s="271"/>
      <c r="E24" s="220">
        <f>'10a'!P25</f>
        <v>0</v>
      </c>
      <c r="F24" s="217">
        <f>'10a'!M25</f>
        <v>0</v>
      </c>
      <c r="G24" s="218">
        <f>'10a'!N25</f>
        <v>0</v>
      </c>
      <c r="H24" s="218">
        <f>'10a'!O25</f>
        <v>0</v>
      </c>
      <c r="I24" s="219">
        <f>'10a'!L25</f>
        <v>0</v>
      </c>
    </row>
    <row r="25" spans="1:9" x14ac:dyDescent="0.25">
      <c r="A25" s="215">
        <f t="shared" si="0"/>
        <v>11</v>
      </c>
      <c r="B25" s="136" t="str">
        <f t="shared" si="1"/>
        <v>Lt-11</v>
      </c>
      <c r="C25" s="270" t="str">
        <f>'11a'!C2:I2</f>
        <v>Ūdensapgādes sistēma</v>
      </c>
      <c r="D25" s="271"/>
      <c r="E25" s="220">
        <f>'11a'!P39</f>
        <v>0</v>
      </c>
      <c r="F25" s="217">
        <f>'11a'!M39</f>
        <v>0</v>
      </c>
      <c r="G25" s="218">
        <f>'11a'!N39</f>
        <v>0</v>
      </c>
      <c r="H25" s="218">
        <f>'11a'!O39</f>
        <v>0</v>
      </c>
      <c r="I25" s="219">
        <f>'11a'!L39</f>
        <v>0</v>
      </c>
    </row>
    <row r="26" spans="1:9" ht="12" thickBot="1" x14ac:dyDescent="0.3">
      <c r="A26" s="215">
        <f t="shared" si="0"/>
        <v>12</v>
      </c>
      <c r="B26" s="136" t="str">
        <f t="shared" si="1"/>
        <v>Lt-12</v>
      </c>
      <c r="C26" s="270" t="str">
        <f>'12a'!C2:I2</f>
        <v>Gāzes apgāde</v>
      </c>
      <c r="D26" s="271"/>
      <c r="E26" s="220">
        <f>'12a'!P45</f>
        <v>0</v>
      </c>
      <c r="F26" s="217">
        <f>'12a'!M45</f>
        <v>0</v>
      </c>
      <c r="G26" s="218">
        <f>'12a'!N45</f>
        <v>0</v>
      </c>
      <c r="H26" s="218">
        <f>'12a'!O45</f>
        <v>0</v>
      </c>
      <c r="I26" s="219">
        <f>'12a'!L45</f>
        <v>0</v>
      </c>
    </row>
    <row r="27" spans="1:9" ht="12" thickBot="1" x14ac:dyDescent="0.3">
      <c r="A27" s="284" t="s">
        <v>32</v>
      </c>
      <c r="B27" s="285"/>
      <c r="C27" s="285"/>
      <c r="D27" s="285"/>
      <c r="E27" s="221">
        <f>SUM(E15:E26)</f>
        <v>0</v>
      </c>
      <c r="F27" s="222">
        <f>SUM(F15:F26)</f>
        <v>0</v>
      </c>
      <c r="G27" s="222">
        <f>SUM(G15:G26)</f>
        <v>0</v>
      </c>
      <c r="H27" s="222">
        <f>SUM(H15:H26)</f>
        <v>0</v>
      </c>
      <c r="I27" s="221">
        <f>SUM(I15:I26)</f>
        <v>0</v>
      </c>
    </row>
    <row r="28" spans="1:9" x14ac:dyDescent="0.25">
      <c r="A28" s="286" t="s">
        <v>33</v>
      </c>
      <c r="B28" s="287"/>
      <c r="C28" s="288"/>
      <c r="D28" s="223"/>
      <c r="E28" s="224">
        <f>ROUND(E27*$D28,2)</f>
        <v>0</v>
      </c>
      <c r="F28" s="225"/>
      <c r="G28" s="225"/>
      <c r="H28" s="225"/>
      <c r="I28" s="225"/>
    </row>
    <row r="29" spans="1:9" x14ac:dyDescent="0.25">
      <c r="A29" s="289" t="s">
        <v>34</v>
      </c>
      <c r="B29" s="290"/>
      <c r="C29" s="291"/>
      <c r="D29" s="226"/>
      <c r="E29" s="227">
        <f>ROUND(E28*$D29,2)</f>
        <v>0</v>
      </c>
      <c r="F29" s="225"/>
      <c r="G29" s="225"/>
      <c r="H29" s="225"/>
      <c r="I29" s="225"/>
    </row>
    <row r="30" spans="1:9" x14ac:dyDescent="0.25">
      <c r="A30" s="292" t="s">
        <v>35</v>
      </c>
      <c r="B30" s="293"/>
      <c r="C30" s="294"/>
      <c r="D30" s="228"/>
      <c r="E30" s="227">
        <f>ROUND(E27*$D30,2)</f>
        <v>0</v>
      </c>
      <c r="F30" s="225"/>
      <c r="G30" s="225"/>
      <c r="H30" s="225"/>
      <c r="I30" s="225"/>
    </row>
    <row r="31" spans="1:9" ht="12" thickBot="1" x14ac:dyDescent="0.3">
      <c r="A31" s="295" t="s">
        <v>36</v>
      </c>
      <c r="B31" s="296"/>
      <c r="C31" s="297"/>
      <c r="D31" s="229"/>
      <c r="E31" s="230">
        <f>SUM(E27:E30)-E29</f>
        <v>0</v>
      </c>
      <c r="F31" s="225"/>
      <c r="G31" s="225"/>
      <c r="H31" s="225"/>
      <c r="I31" s="225"/>
    </row>
    <row r="32" spans="1:9" ht="12" thickBot="1" x14ac:dyDescent="0.3">
      <c r="C32" s="231" t="s">
        <v>60</v>
      </c>
      <c r="D32" s="166">
        <v>0.02</v>
      </c>
      <c r="G32" s="145"/>
    </row>
    <row r="33" spans="1:8" ht="12" thickBot="1" x14ac:dyDescent="0.3">
      <c r="C33" s="231" t="s">
        <v>61</v>
      </c>
      <c r="D33" s="143"/>
      <c r="E33" s="143"/>
    </row>
    <row r="36" spans="1:8" x14ac:dyDescent="0.25">
      <c r="A36" s="137" t="s">
        <v>14</v>
      </c>
      <c r="B36" s="143"/>
      <c r="C36" s="259">
        <f>'Kopt a'!B31</f>
        <v>0</v>
      </c>
      <c r="D36" s="259"/>
      <c r="E36" s="259"/>
      <c r="F36" s="259"/>
      <c r="G36" s="259"/>
      <c r="H36" s="259"/>
    </row>
    <row r="37" spans="1:8" x14ac:dyDescent="0.25">
      <c r="A37" s="143"/>
      <c r="B37" s="143"/>
      <c r="C37" s="254" t="s">
        <v>15</v>
      </c>
      <c r="D37" s="254"/>
      <c r="E37" s="254"/>
      <c r="F37" s="254"/>
      <c r="G37" s="254"/>
      <c r="H37" s="254"/>
    </row>
    <row r="38" spans="1:8" x14ac:dyDescent="0.25">
      <c r="A38" s="143"/>
      <c r="B38" s="143"/>
      <c r="C38" s="143"/>
      <c r="D38" s="143"/>
      <c r="E38" s="143"/>
      <c r="F38" s="143"/>
      <c r="G38" s="143"/>
      <c r="H38" s="143"/>
    </row>
    <row r="39" spans="1:8" x14ac:dyDescent="0.25">
      <c r="A39" s="165" t="str">
        <f>'Kopt a'!A36</f>
        <v>Tāme sastādīta 2020. gada</v>
      </c>
      <c r="B39" s="166"/>
      <c r="C39" s="166"/>
      <c r="D39" s="166"/>
      <c r="F39" s="143"/>
      <c r="G39" s="143"/>
      <c r="H39" s="143"/>
    </row>
    <row r="40" spans="1:8" x14ac:dyDescent="0.25">
      <c r="A40" s="143"/>
      <c r="B40" s="143"/>
      <c r="C40" s="143"/>
      <c r="D40" s="143"/>
      <c r="E40" s="143"/>
      <c r="F40" s="143"/>
      <c r="G40" s="143"/>
      <c r="H40" s="143"/>
    </row>
    <row r="41" spans="1:8" x14ac:dyDescent="0.25">
      <c r="A41" s="137" t="s">
        <v>37</v>
      </c>
      <c r="B41" s="143"/>
      <c r="C41" s="259">
        <f>C36</f>
        <v>0</v>
      </c>
      <c r="D41" s="259"/>
      <c r="E41" s="259"/>
      <c r="F41" s="259"/>
      <c r="G41" s="259"/>
      <c r="H41" s="259"/>
    </row>
    <row r="42" spans="1:8" x14ac:dyDescent="0.25">
      <c r="A42" s="143"/>
      <c r="B42" s="143"/>
      <c r="C42" s="254" t="s">
        <v>15</v>
      </c>
      <c r="D42" s="254"/>
      <c r="E42" s="254"/>
      <c r="F42" s="254"/>
      <c r="G42" s="254"/>
      <c r="H42" s="254"/>
    </row>
    <row r="43" spans="1:8" x14ac:dyDescent="0.25">
      <c r="A43" s="143"/>
      <c r="B43" s="143"/>
      <c r="C43" s="143"/>
      <c r="D43" s="143"/>
      <c r="E43" s="143"/>
      <c r="F43" s="143"/>
      <c r="G43" s="143"/>
      <c r="H43" s="143"/>
    </row>
    <row r="44" spans="1:8" x14ac:dyDescent="0.25">
      <c r="A44" s="165" t="s">
        <v>53</v>
      </c>
      <c r="B44" s="166"/>
      <c r="C44" s="232">
        <f>'Kopt a'!B34</f>
        <v>0</v>
      </c>
      <c r="D44" s="166"/>
      <c r="F44" s="143"/>
      <c r="G44" s="143"/>
      <c r="H44" s="143"/>
    </row>
    <row r="54" spans="5:9" x14ac:dyDescent="0.25">
      <c r="E54" s="145"/>
      <c r="F54" s="145"/>
      <c r="G54" s="145"/>
      <c r="H54" s="145"/>
      <c r="I54" s="145"/>
    </row>
  </sheetData>
  <mergeCells count="41">
    <mergeCell ref="C26:D26"/>
    <mergeCell ref="C36:H36"/>
    <mergeCell ref="C37:H37"/>
    <mergeCell ref="C41:H41"/>
    <mergeCell ref="C42:H42"/>
    <mergeCell ref="A27:D27"/>
    <mergeCell ref="A28:C28"/>
    <mergeCell ref="A29:C29"/>
    <mergeCell ref="A30:C30"/>
    <mergeCell ref="A31:C31"/>
    <mergeCell ref="C21:D21"/>
    <mergeCell ref="C22:D22"/>
    <mergeCell ref="C23:D23"/>
    <mergeCell ref="C24:D24"/>
    <mergeCell ref="C25:D25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7:I27">
    <cfRule type="cellIs" dxfId="257" priority="19" operator="equal">
      <formula>0</formula>
    </cfRule>
  </conditionalFormatting>
  <conditionalFormatting sqref="D10:E11">
    <cfRule type="cellIs" dxfId="256" priority="18" operator="equal">
      <formula>0</formula>
    </cfRule>
  </conditionalFormatting>
  <conditionalFormatting sqref="E15 C15:D26 E28:E31 I15:I26">
    <cfRule type="cellIs" dxfId="255" priority="16" operator="equal">
      <formula>0</formula>
    </cfRule>
  </conditionalFormatting>
  <conditionalFormatting sqref="D28:D30">
    <cfRule type="cellIs" dxfId="254" priority="14" operator="equal">
      <formula>0</formula>
    </cfRule>
  </conditionalFormatting>
  <conditionalFormatting sqref="C41:H41">
    <cfRule type="cellIs" dxfId="253" priority="11" operator="equal">
      <formula>0</formula>
    </cfRule>
  </conditionalFormatting>
  <conditionalFormatting sqref="C36:H36">
    <cfRule type="cellIs" dxfId="252" priority="10" operator="equal">
      <formula>0</formula>
    </cfRule>
  </conditionalFormatting>
  <conditionalFormatting sqref="E15:E26">
    <cfRule type="cellIs" dxfId="251" priority="8" operator="equal">
      <formula>0</formula>
    </cfRule>
  </conditionalFormatting>
  <conditionalFormatting sqref="F15:I26">
    <cfRule type="cellIs" dxfId="250" priority="7" operator="equal">
      <formula>0</formula>
    </cfRule>
  </conditionalFormatting>
  <conditionalFormatting sqref="D6:I9">
    <cfRule type="cellIs" dxfId="249" priority="6" operator="equal">
      <formula>0</formula>
    </cfRule>
  </conditionalFormatting>
  <conditionalFormatting sqref="C44">
    <cfRule type="cellIs" dxfId="248" priority="4" operator="equal">
      <formula>0</formula>
    </cfRule>
  </conditionalFormatting>
  <conditionalFormatting sqref="B15:B26">
    <cfRule type="cellIs" dxfId="247" priority="3" operator="equal">
      <formula>0</formula>
    </cfRule>
  </conditionalFormatting>
  <conditionalFormatting sqref="A15:A26">
    <cfRule type="cellIs" dxfId="246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P167"/>
  <sheetViews>
    <sheetView view="pageBreakPreview" topLeftCell="A133" zoomScale="145" zoomScaleNormal="85" zoomScaleSheetLayoutView="145" workbookViewId="0">
      <selection activeCell="C130" sqref="C130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7" width="27.140625" style="137" customWidth="1"/>
    <col min="18" max="16384" width="9.140625" style="137"/>
  </cols>
  <sheetData>
    <row r="1" spans="1:16" x14ac:dyDescent="0.25">
      <c r="C1" s="138" t="s">
        <v>38</v>
      </c>
      <c r="D1" s="139">
        <f>'Kops a'!A15</f>
        <v>1</v>
      </c>
      <c r="N1" s="140"/>
      <c r="O1" s="138"/>
      <c r="P1" s="140"/>
    </row>
    <row r="2" spans="1:16" x14ac:dyDescent="0.25">
      <c r="A2" s="141"/>
      <c r="B2" s="141"/>
      <c r="C2" s="299" t="s">
        <v>64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65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P152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83"/>
      <c r="P10" s="147" t="str">
        <f>A158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ht="22.5" x14ac:dyDescent="0.25">
      <c r="A14" s="128">
        <v>1</v>
      </c>
      <c r="B14" s="129" t="s">
        <v>66</v>
      </c>
      <c r="C14" s="130" t="s">
        <v>67</v>
      </c>
      <c r="D14" s="131" t="s">
        <v>68</v>
      </c>
      <c r="E14" s="132">
        <v>1</v>
      </c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6">
        <f>SUM(M14:O14)</f>
        <v>0</v>
      </c>
    </row>
    <row r="15" spans="1:16" x14ac:dyDescent="0.25">
      <c r="A15" s="133">
        <v>2</v>
      </c>
      <c r="B15" s="157" t="s">
        <v>66</v>
      </c>
      <c r="C15" s="135" t="s">
        <v>69</v>
      </c>
      <c r="D15" s="136" t="s">
        <v>68</v>
      </c>
      <c r="E15" s="132">
        <v>1</v>
      </c>
      <c r="F15" s="153"/>
      <c r="G15" s="154"/>
      <c r="H15" s="158">
        <f t="shared" ref="H15:H84" si="0">ROUND(F15*G15,2)</f>
        <v>0</v>
      </c>
      <c r="I15" s="154"/>
      <c r="J15" s="154"/>
      <c r="K15" s="159">
        <f t="shared" ref="K15:K84" si="1">SUM(H15:J15)</f>
        <v>0</v>
      </c>
      <c r="L15" s="160">
        <f t="shared" ref="L15:L84" si="2">ROUND(E15*F15,2)</f>
        <v>0</v>
      </c>
      <c r="M15" s="158">
        <f t="shared" ref="M15:M84" si="3">ROUND(H15*E15,2)</f>
        <v>0</v>
      </c>
      <c r="N15" s="158">
        <f t="shared" ref="N15:N84" si="4">ROUND(I15*E15,2)</f>
        <v>0</v>
      </c>
      <c r="O15" s="158">
        <f t="shared" ref="O15:O84" si="5">ROUND(J15*E15,2)</f>
        <v>0</v>
      </c>
      <c r="P15" s="161">
        <f t="shared" ref="P15:P84" si="6">SUM(M15:O15)</f>
        <v>0</v>
      </c>
    </row>
    <row r="16" spans="1:16" x14ac:dyDescent="0.25">
      <c r="A16" s="133">
        <v>3</v>
      </c>
      <c r="B16" s="157" t="s">
        <v>66</v>
      </c>
      <c r="C16" s="135" t="s">
        <v>70</v>
      </c>
      <c r="D16" s="136" t="s">
        <v>68</v>
      </c>
      <c r="E16" s="132">
        <v>1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4</v>
      </c>
      <c r="B17" s="157" t="s">
        <v>66</v>
      </c>
      <c r="C17" s="135" t="s">
        <v>71</v>
      </c>
      <c r="D17" s="136" t="s">
        <v>72</v>
      </c>
      <c r="E17" s="132">
        <v>200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x14ac:dyDescent="0.25">
      <c r="A18" s="133">
        <v>5</v>
      </c>
      <c r="B18" s="157" t="s">
        <v>66</v>
      </c>
      <c r="C18" s="135" t="s">
        <v>73</v>
      </c>
      <c r="D18" s="136" t="s">
        <v>74</v>
      </c>
      <c r="E18" s="132">
        <f>160*17</f>
        <v>2720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x14ac:dyDescent="0.25">
      <c r="A19" s="133">
        <v>6</v>
      </c>
      <c r="B19" s="157" t="s">
        <v>66</v>
      </c>
      <c r="C19" s="135" t="s">
        <v>75</v>
      </c>
      <c r="D19" s="136" t="s">
        <v>72</v>
      </c>
      <c r="E19" s="132">
        <f>ailes!N41</f>
        <v>383.82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ht="22.5" x14ac:dyDescent="0.25">
      <c r="A20" s="133">
        <v>7</v>
      </c>
      <c r="B20" s="157" t="s">
        <v>66</v>
      </c>
      <c r="C20" s="135" t="s">
        <v>76</v>
      </c>
      <c r="D20" s="136" t="s">
        <v>68</v>
      </c>
      <c r="E20" s="132">
        <v>3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ht="22.5" x14ac:dyDescent="0.25">
      <c r="A21" s="133">
        <v>8</v>
      </c>
      <c r="B21" s="157" t="s">
        <v>66</v>
      </c>
      <c r="C21" s="135" t="s">
        <v>77</v>
      </c>
      <c r="D21" s="136" t="s">
        <v>68</v>
      </c>
      <c r="E21" s="132">
        <v>3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9</v>
      </c>
      <c r="B22" s="157" t="s">
        <v>66</v>
      </c>
      <c r="C22" s="135" t="s">
        <v>78</v>
      </c>
      <c r="D22" s="136" t="s">
        <v>68</v>
      </c>
      <c r="E22" s="132">
        <v>3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x14ac:dyDescent="0.25">
      <c r="A23" s="133">
        <v>10</v>
      </c>
      <c r="B23" s="157" t="s">
        <v>66</v>
      </c>
      <c r="C23" s="135" t="s">
        <v>653</v>
      </c>
      <c r="D23" s="136" t="s">
        <v>68</v>
      </c>
      <c r="E23" s="132">
        <v>12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x14ac:dyDescent="0.25">
      <c r="A24" s="133">
        <v>11</v>
      </c>
      <c r="B24" s="157" t="s">
        <v>66</v>
      </c>
      <c r="C24" s="135" t="s">
        <v>79</v>
      </c>
      <c r="D24" s="136" t="s">
        <v>68</v>
      </c>
      <c r="E24" s="132">
        <v>2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>
        <v>12</v>
      </c>
      <c r="B25" s="157" t="s">
        <v>66</v>
      </c>
      <c r="C25" s="135" t="s">
        <v>80</v>
      </c>
      <c r="D25" s="136" t="s">
        <v>68</v>
      </c>
      <c r="E25" s="132">
        <v>6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x14ac:dyDescent="0.25">
      <c r="A26" s="133">
        <v>13</v>
      </c>
      <c r="B26" s="157" t="s">
        <v>66</v>
      </c>
      <c r="C26" s="135" t="s">
        <v>81</v>
      </c>
      <c r="D26" s="136" t="s">
        <v>68</v>
      </c>
      <c r="E26" s="132">
        <v>4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>
        <v>14</v>
      </c>
      <c r="B27" s="157" t="s">
        <v>66</v>
      </c>
      <c r="C27" s="135" t="s">
        <v>82</v>
      </c>
      <c r="D27" s="136" t="s">
        <v>68</v>
      </c>
      <c r="E27" s="132">
        <v>6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ht="22.5" x14ac:dyDescent="0.25">
      <c r="A28" s="133">
        <v>15</v>
      </c>
      <c r="B28" s="157" t="s">
        <v>66</v>
      </c>
      <c r="C28" s="135" t="s">
        <v>83</v>
      </c>
      <c r="D28" s="136" t="s">
        <v>68</v>
      </c>
      <c r="E28" s="132">
        <v>5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ht="22.5" x14ac:dyDescent="0.25">
      <c r="A29" s="133">
        <v>16</v>
      </c>
      <c r="B29" s="157" t="s">
        <v>66</v>
      </c>
      <c r="C29" s="135" t="s">
        <v>84</v>
      </c>
      <c r="D29" s="136" t="s">
        <v>68</v>
      </c>
      <c r="E29" s="132">
        <v>24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ht="22.5" x14ac:dyDescent="0.25">
      <c r="A30" s="133">
        <v>17</v>
      </c>
      <c r="B30" s="157" t="s">
        <v>66</v>
      </c>
      <c r="C30" s="135" t="s">
        <v>85</v>
      </c>
      <c r="D30" s="136" t="s">
        <v>68</v>
      </c>
      <c r="E30" s="132">
        <v>3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2.5" x14ac:dyDescent="0.25">
      <c r="A31" s="133">
        <v>18</v>
      </c>
      <c r="B31" s="157" t="s">
        <v>66</v>
      </c>
      <c r="C31" s="135" t="s">
        <v>86</v>
      </c>
      <c r="D31" s="136" t="s">
        <v>87</v>
      </c>
      <c r="E31" s="132">
        <v>30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ht="22.5" x14ac:dyDescent="0.25">
      <c r="A32" s="128">
        <v>19</v>
      </c>
      <c r="B32" s="129" t="s">
        <v>66</v>
      </c>
      <c r="C32" s="130" t="s">
        <v>88</v>
      </c>
      <c r="D32" s="131" t="s">
        <v>72</v>
      </c>
      <c r="E32" s="132">
        <v>50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ht="56.25" x14ac:dyDescent="0.25">
      <c r="A33" s="133">
        <v>20</v>
      </c>
      <c r="B33" s="157" t="s">
        <v>66</v>
      </c>
      <c r="C33" s="135" t="s">
        <v>573</v>
      </c>
      <c r="D33" s="136" t="s">
        <v>68</v>
      </c>
      <c r="E33" s="132">
        <f>ailes!H19</f>
        <v>3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ht="56.25" x14ac:dyDescent="0.25">
      <c r="A34" s="133">
        <v>21</v>
      </c>
      <c r="B34" s="157" t="s">
        <v>66</v>
      </c>
      <c r="C34" s="135" t="s">
        <v>574</v>
      </c>
      <c r="D34" s="136" t="s">
        <v>68</v>
      </c>
      <c r="E34" s="132">
        <f>ailes!H20</f>
        <v>1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ht="56.25" x14ac:dyDescent="0.25">
      <c r="A35" s="133">
        <v>22</v>
      </c>
      <c r="B35" s="157" t="s">
        <v>66</v>
      </c>
      <c r="C35" s="135" t="s">
        <v>575</v>
      </c>
      <c r="D35" s="136" t="s">
        <v>68</v>
      </c>
      <c r="E35" s="132">
        <f>ailes!H21</f>
        <v>3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ht="56.25" x14ac:dyDescent="0.25">
      <c r="A36" s="133">
        <v>23</v>
      </c>
      <c r="B36" s="157" t="s">
        <v>66</v>
      </c>
      <c r="C36" s="135" t="s">
        <v>576</v>
      </c>
      <c r="D36" s="136" t="s">
        <v>68</v>
      </c>
      <c r="E36" s="132">
        <f>ailes!H22</f>
        <v>2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ht="56.25" x14ac:dyDescent="0.25">
      <c r="A37" s="133">
        <v>24</v>
      </c>
      <c r="B37" s="157" t="s">
        <v>66</v>
      </c>
      <c r="C37" s="135" t="s">
        <v>577</v>
      </c>
      <c r="D37" s="136" t="s">
        <v>68</v>
      </c>
      <c r="E37" s="132">
        <f>ailes!H23</f>
        <v>9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ht="67.5" x14ac:dyDescent="0.25">
      <c r="A38" s="133">
        <v>25</v>
      </c>
      <c r="B38" s="157" t="s">
        <v>66</v>
      </c>
      <c r="C38" s="135" t="s">
        <v>578</v>
      </c>
      <c r="D38" s="136" t="s">
        <v>68</v>
      </c>
      <c r="E38" s="132">
        <f>ailes!H24</f>
        <v>4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ht="67.5" x14ac:dyDescent="0.25">
      <c r="A39" s="133">
        <v>26</v>
      </c>
      <c r="B39" s="157" t="s">
        <v>66</v>
      </c>
      <c r="C39" s="135" t="s">
        <v>579</v>
      </c>
      <c r="D39" s="136" t="s">
        <v>68</v>
      </c>
      <c r="E39" s="132">
        <f>ailes!H25</f>
        <v>1</v>
      </c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ht="56.25" x14ac:dyDescent="0.25">
      <c r="A40" s="133">
        <v>27</v>
      </c>
      <c r="B40" s="157" t="s">
        <v>66</v>
      </c>
      <c r="C40" s="135" t="s">
        <v>666</v>
      </c>
      <c r="D40" s="136" t="s">
        <v>68</v>
      </c>
      <c r="E40" s="132">
        <f>ailes!H26</f>
        <v>24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x14ac:dyDescent="0.25">
      <c r="A41" s="133">
        <v>28</v>
      </c>
      <c r="B41" s="157" t="s">
        <v>66</v>
      </c>
      <c r="C41" s="135" t="s">
        <v>89</v>
      </c>
      <c r="D41" s="136" t="s">
        <v>68</v>
      </c>
      <c r="E41" s="132">
        <f>SUM(E33:E40)</f>
        <v>47</v>
      </c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x14ac:dyDescent="0.25">
      <c r="A42" s="133">
        <v>28</v>
      </c>
      <c r="B42" s="157" t="s">
        <v>66</v>
      </c>
      <c r="C42" s="135" t="s">
        <v>90</v>
      </c>
      <c r="D42" s="136"/>
      <c r="E42" s="132"/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x14ac:dyDescent="0.25">
      <c r="A43" s="133" t="s">
        <v>91</v>
      </c>
      <c r="B43" s="157"/>
      <c r="C43" s="135" t="s">
        <v>92</v>
      </c>
      <c r="D43" s="136" t="s">
        <v>93</v>
      </c>
      <c r="E43" s="132">
        <v>2.8783500000000002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x14ac:dyDescent="0.25">
      <c r="A44" s="133" t="s">
        <v>91</v>
      </c>
      <c r="B44" s="157"/>
      <c r="C44" s="135" t="s">
        <v>94</v>
      </c>
      <c r="D44" s="136" t="s">
        <v>93</v>
      </c>
      <c r="E44" s="132">
        <v>1.4391750000000001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x14ac:dyDescent="0.25">
      <c r="A45" s="133" t="s">
        <v>91</v>
      </c>
      <c r="B45" s="157"/>
      <c r="C45" s="135" t="s">
        <v>92</v>
      </c>
      <c r="D45" s="136" t="s">
        <v>93</v>
      </c>
      <c r="E45" s="132">
        <v>0.38394</v>
      </c>
      <c r="F45" s="153"/>
      <c r="G45" s="154"/>
      <c r="H45" s="158">
        <f t="shared" si="0"/>
        <v>0</v>
      </c>
      <c r="I45" s="154"/>
      <c r="J45" s="154"/>
      <c r="K45" s="159">
        <f t="shared" si="1"/>
        <v>0</v>
      </c>
      <c r="L45" s="160">
        <f t="shared" si="2"/>
        <v>0</v>
      </c>
      <c r="M45" s="158">
        <f t="shared" si="3"/>
        <v>0</v>
      </c>
      <c r="N45" s="158">
        <f t="shared" si="4"/>
        <v>0</v>
      </c>
      <c r="O45" s="158">
        <f t="shared" si="5"/>
        <v>0</v>
      </c>
      <c r="P45" s="161">
        <f t="shared" si="6"/>
        <v>0</v>
      </c>
    </row>
    <row r="46" spans="1:16" x14ac:dyDescent="0.25">
      <c r="A46" s="133" t="s">
        <v>91</v>
      </c>
      <c r="B46" s="157"/>
      <c r="C46" s="135" t="s">
        <v>94</v>
      </c>
      <c r="D46" s="136" t="s">
        <v>93</v>
      </c>
      <c r="E46" s="132">
        <v>0.19197</v>
      </c>
      <c r="F46" s="153"/>
      <c r="G46" s="154"/>
      <c r="H46" s="158">
        <f t="shared" si="0"/>
        <v>0</v>
      </c>
      <c r="I46" s="154"/>
      <c r="J46" s="154"/>
      <c r="K46" s="159">
        <f t="shared" si="1"/>
        <v>0</v>
      </c>
      <c r="L46" s="160">
        <f t="shared" si="2"/>
        <v>0</v>
      </c>
      <c r="M46" s="158">
        <f t="shared" si="3"/>
        <v>0</v>
      </c>
      <c r="N46" s="158">
        <f t="shared" si="4"/>
        <v>0</v>
      </c>
      <c r="O46" s="158">
        <f t="shared" si="5"/>
        <v>0</v>
      </c>
      <c r="P46" s="161">
        <f t="shared" si="6"/>
        <v>0</v>
      </c>
    </row>
    <row r="47" spans="1:16" x14ac:dyDescent="0.25">
      <c r="A47" s="133" t="s">
        <v>91</v>
      </c>
      <c r="B47" s="157"/>
      <c r="C47" s="135" t="s">
        <v>95</v>
      </c>
      <c r="D47" s="136" t="s">
        <v>93</v>
      </c>
      <c r="E47" s="132">
        <v>2.46075</v>
      </c>
      <c r="F47" s="153"/>
      <c r="G47" s="154"/>
      <c r="H47" s="158">
        <f t="shared" si="0"/>
        <v>0</v>
      </c>
      <c r="I47" s="154"/>
      <c r="J47" s="154"/>
      <c r="K47" s="159">
        <f t="shared" si="1"/>
        <v>0</v>
      </c>
      <c r="L47" s="160">
        <f t="shared" si="2"/>
        <v>0</v>
      </c>
      <c r="M47" s="158">
        <f t="shared" si="3"/>
        <v>0</v>
      </c>
      <c r="N47" s="158">
        <f t="shared" si="4"/>
        <v>0</v>
      </c>
      <c r="O47" s="158">
        <f t="shared" si="5"/>
        <v>0</v>
      </c>
      <c r="P47" s="161">
        <f t="shared" si="6"/>
        <v>0</v>
      </c>
    </row>
    <row r="48" spans="1:16" x14ac:dyDescent="0.25">
      <c r="A48" s="133">
        <v>29</v>
      </c>
      <c r="B48" s="157" t="s">
        <v>66</v>
      </c>
      <c r="C48" s="135" t="s">
        <v>90</v>
      </c>
      <c r="D48" s="136" t="s">
        <v>93</v>
      </c>
      <c r="E48" s="132">
        <v>7.4</v>
      </c>
      <c r="F48" s="153"/>
      <c r="G48" s="154"/>
      <c r="H48" s="158">
        <f t="shared" si="0"/>
        <v>0</v>
      </c>
      <c r="I48" s="154"/>
      <c r="J48" s="154"/>
      <c r="K48" s="159">
        <f t="shared" si="1"/>
        <v>0</v>
      </c>
      <c r="L48" s="160">
        <f t="shared" si="2"/>
        <v>0</v>
      </c>
      <c r="M48" s="158">
        <f t="shared" si="3"/>
        <v>0</v>
      </c>
      <c r="N48" s="158">
        <f t="shared" si="4"/>
        <v>0</v>
      </c>
      <c r="O48" s="158">
        <f t="shared" si="5"/>
        <v>0</v>
      </c>
      <c r="P48" s="161">
        <f t="shared" si="6"/>
        <v>0</v>
      </c>
    </row>
    <row r="49" spans="1:16" x14ac:dyDescent="0.25">
      <c r="A49" s="133" t="s">
        <v>91</v>
      </c>
      <c r="B49" s="157"/>
      <c r="C49" s="135" t="s">
        <v>96</v>
      </c>
      <c r="D49" s="136" t="s">
        <v>93</v>
      </c>
      <c r="E49" s="132">
        <v>8.14</v>
      </c>
      <c r="F49" s="153"/>
      <c r="G49" s="154"/>
      <c r="H49" s="158">
        <f t="shared" si="0"/>
        <v>0</v>
      </c>
      <c r="I49" s="154"/>
      <c r="J49" s="154"/>
      <c r="K49" s="159">
        <f t="shared" si="1"/>
        <v>0</v>
      </c>
      <c r="L49" s="160">
        <f t="shared" si="2"/>
        <v>0</v>
      </c>
      <c r="M49" s="158">
        <f t="shared" si="3"/>
        <v>0</v>
      </c>
      <c r="N49" s="158">
        <f t="shared" si="4"/>
        <v>0</v>
      </c>
      <c r="O49" s="158">
        <f t="shared" si="5"/>
        <v>0</v>
      </c>
      <c r="P49" s="161">
        <f t="shared" si="6"/>
        <v>0</v>
      </c>
    </row>
    <row r="50" spans="1:16" x14ac:dyDescent="0.25">
      <c r="A50" s="128" t="s">
        <v>91</v>
      </c>
      <c r="B50" s="129"/>
      <c r="C50" s="130" t="s">
        <v>97</v>
      </c>
      <c r="D50" s="131" t="s">
        <v>68</v>
      </c>
      <c r="E50" s="132">
        <v>775</v>
      </c>
      <c r="F50" s="153"/>
      <c r="G50" s="154"/>
      <c r="H50" s="158">
        <f t="shared" si="0"/>
        <v>0</v>
      </c>
      <c r="I50" s="154"/>
      <c r="J50" s="154"/>
      <c r="K50" s="159">
        <f t="shared" si="1"/>
        <v>0</v>
      </c>
      <c r="L50" s="160">
        <f t="shared" si="2"/>
        <v>0</v>
      </c>
      <c r="M50" s="158">
        <f t="shared" si="3"/>
        <v>0</v>
      </c>
      <c r="N50" s="158">
        <f t="shared" si="4"/>
        <v>0</v>
      </c>
      <c r="O50" s="158">
        <f t="shared" si="5"/>
        <v>0</v>
      </c>
      <c r="P50" s="161">
        <f t="shared" si="6"/>
        <v>0</v>
      </c>
    </row>
    <row r="51" spans="1:16" x14ac:dyDescent="0.25">
      <c r="A51" s="133" t="s">
        <v>91</v>
      </c>
      <c r="B51" s="157"/>
      <c r="C51" s="135" t="s">
        <v>98</v>
      </c>
      <c r="D51" s="136" t="s">
        <v>68</v>
      </c>
      <c r="E51" s="132">
        <v>250</v>
      </c>
      <c r="F51" s="153"/>
      <c r="G51" s="154"/>
      <c r="H51" s="158">
        <f t="shared" si="0"/>
        <v>0</v>
      </c>
      <c r="I51" s="154"/>
      <c r="J51" s="154"/>
      <c r="K51" s="159">
        <f t="shared" si="1"/>
        <v>0</v>
      </c>
      <c r="L51" s="160">
        <f t="shared" si="2"/>
        <v>0</v>
      </c>
      <c r="M51" s="158">
        <f t="shared" si="3"/>
        <v>0</v>
      </c>
      <c r="N51" s="158">
        <f t="shared" si="4"/>
        <v>0</v>
      </c>
      <c r="O51" s="158">
        <f t="shared" si="5"/>
        <v>0</v>
      </c>
      <c r="P51" s="161">
        <f t="shared" si="6"/>
        <v>0</v>
      </c>
    </row>
    <row r="52" spans="1:16" x14ac:dyDescent="0.25">
      <c r="A52" s="133">
        <v>30</v>
      </c>
      <c r="B52" s="157" t="s">
        <v>66</v>
      </c>
      <c r="C52" s="135" t="s">
        <v>99</v>
      </c>
      <c r="D52" s="136" t="s">
        <v>74</v>
      </c>
      <c r="E52" s="132">
        <v>330</v>
      </c>
      <c r="F52" s="153"/>
      <c r="G52" s="154"/>
      <c r="H52" s="158">
        <f t="shared" si="0"/>
        <v>0</v>
      </c>
      <c r="I52" s="154"/>
      <c r="J52" s="154"/>
      <c r="K52" s="159">
        <f t="shared" si="1"/>
        <v>0</v>
      </c>
      <c r="L52" s="160">
        <f t="shared" si="2"/>
        <v>0</v>
      </c>
      <c r="M52" s="158">
        <f t="shared" si="3"/>
        <v>0</v>
      </c>
      <c r="N52" s="158">
        <f t="shared" si="4"/>
        <v>0</v>
      </c>
      <c r="O52" s="158">
        <f t="shared" si="5"/>
        <v>0</v>
      </c>
      <c r="P52" s="161">
        <f t="shared" si="6"/>
        <v>0</v>
      </c>
    </row>
    <row r="53" spans="1:16" ht="22.5" x14ac:dyDescent="0.25">
      <c r="A53" s="133">
        <v>31</v>
      </c>
      <c r="B53" s="157" t="s">
        <v>66</v>
      </c>
      <c r="C53" s="135" t="s">
        <v>100</v>
      </c>
      <c r="D53" s="136" t="s">
        <v>72</v>
      </c>
      <c r="E53" s="132">
        <v>340</v>
      </c>
      <c r="F53" s="153"/>
      <c r="G53" s="154"/>
      <c r="H53" s="158">
        <f t="shared" si="0"/>
        <v>0</v>
      </c>
      <c r="I53" s="154"/>
      <c r="J53" s="154"/>
      <c r="K53" s="159">
        <f t="shared" si="1"/>
        <v>0</v>
      </c>
      <c r="L53" s="160">
        <f t="shared" si="2"/>
        <v>0</v>
      </c>
      <c r="M53" s="158">
        <f t="shared" si="3"/>
        <v>0</v>
      </c>
      <c r="N53" s="158">
        <f t="shared" si="4"/>
        <v>0</v>
      </c>
      <c r="O53" s="158">
        <f t="shared" si="5"/>
        <v>0</v>
      </c>
      <c r="P53" s="161">
        <f t="shared" si="6"/>
        <v>0</v>
      </c>
    </row>
    <row r="54" spans="1:16" ht="33.75" x14ac:dyDescent="0.25">
      <c r="A54" s="133">
        <v>32</v>
      </c>
      <c r="B54" s="157" t="s">
        <v>66</v>
      </c>
      <c r="C54" s="135" t="s">
        <v>101</v>
      </c>
      <c r="D54" s="136" t="s">
        <v>74</v>
      </c>
      <c r="E54" s="132">
        <v>370</v>
      </c>
      <c r="F54" s="153"/>
      <c r="G54" s="154"/>
      <c r="H54" s="158">
        <f t="shared" si="0"/>
        <v>0</v>
      </c>
      <c r="I54" s="154"/>
      <c r="J54" s="154"/>
      <c r="K54" s="159">
        <f t="shared" si="1"/>
        <v>0</v>
      </c>
      <c r="L54" s="160">
        <f t="shared" si="2"/>
        <v>0</v>
      </c>
      <c r="M54" s="158">
        <f t="shared" si="3"/>
        <v>0</v>
      </c>
      <c r="N54" s="158">
        <f t="shared" si="4"/>
        <v>0</v>
      </c>
      <c r="O54" s="158">
        <f t="shared" si="5"/>
        <v>0</v>
      </c>
      <c r="P54" s="161">
        <f t="shared" si="6"/>
        <v>0</v>
      </c>
    </row>
    <row r="55" spans="1:16" ht="22.5" x14ac:dyDescent="0.25">
      <c r="A55" s="133">
        <v>33</v>
      </c>
      <c r="B55" s="157" t="s">
        <v>66</v>
      </c>
      <c r="C55" s="135" t="s">
        <v>102</v>
      </c>
      <c r="D55" s="136" t="s">
        <v>74</v>
      </c>
      <c r="E55" s="132">
        <v>370</v>
      </c>
      <c r="F55" s="153"/>
      <c r="G55" s="154"/>
      <c r="H55" s="158">
        <f t="shared" si="0"/>
        <v>0</v>
      </c>
      <c r="I55" s="154"/>
      <c r="J55" s="154"/>
      <c r="K55" s="159">
        <f t="shared" si="1"/>
        <v>0</v>
      </c>
      <c r="L55" s="160">
        <f t="shared" si="2"/>
        <v>0</v>
      </c>
      <c r="M55" s="158">
        <f t="shared" si="3"/>
        <v>0</v>
      </c>
      <c r="N55" s="158">
        <f t="shared" si="4"/>
        <v>0</v>
      </c>
      <c r="O55" s="158">
        <f t="shared" si="5"/>
        <v>0</v>
      </c>
      <c r="P55" s="161">
        <f t="shared" si="6"/>
        <v>0</v>
      </c>
    </row>
    <row r="56" spans="1:16" x14ac:dyDescent="0.25">
      <c r="A56" s="133">
        <v>34</v>
      </c>
      <c r="B56" s="157" t="s">
        <v>66</v>
      </c>
      <c r="C56" s="135" t="s">
        <v>103</v>
      </c>
      <c r="D56" s="136" t="s">
        <v>74</v>
      </c>
      <c r="E56" s="132">
        <v>400</v>
      </c>
      <c r="F56" s="153"/>
      <c r="G56" s="154"/>
      <c r="H56" s="158">
        <f t="shared" si="0"/>
        <v>0</v>
      </c>
      <c r="I56" s="154"/>
      <c r="J56" s="154"/>
      <c r="K56" s="159">
        <f t="shared" si="1"/>
        <v>0</v>
      </c>
      <c r="L56" s="160">
        <f t="shared" si="2"/>
        <v>0</v>
      </c>
      <c r="M56" s="158">
        <f t="shared" si="3"/>
        <v>0</v>
      </c>
      <c r="N56" s="158">
        <f t="shared" si="4"/>
        <v>0</v>
      </c>
      <c r="O56" s="158">
        <f t="shared" si="5"/>
        <v>0</v>
      </c>
      <c r="P56" s="161">
        <f t="shared" si="6"/>
        <v>0</v>
      </c>
    </row>
    <row r="57" spans="1:16" ht="22.5" x14ac:dyDescent="0.25">
      <c r="A57" s="133">
        <v>35</v>
      </c>
      <c r="B57" s="157" t="s">
        <v>66</v>
      </c>
      <c r="C57" s="135" t="s">
        <v>104</v>
      </c>
      <c r="D57" s="136" t="s">
        <v>74</v>
      </c>
      <c r="E57" s="132">
        <v>370</v>
      </c>
      <c r="F57" s="153"/>
      <c r="G57" s="154"/>
      <c r="H57" s="158">
        <f t="shared" si="0"/>
        <v>0</v>
      </c>
      <c r="I57" s="154"/>
      <c r="J57" s="154"/>
      <c r="K57" s="159">
        <f t="shared" si="1"/>
        <v>0</v>
      </c>
      <c r="L57" s="160">
        <f t="shared" si="2"/>
        <v>0</v>
      </c>
      <c r="M57" s="158">
        <f t="shared" si="3"/>
        <v>0</v>
      </c>
      <c r="N57" s="158">
        <f t="shared" si="4"/>
        <v>0</v>
      </c>
      <c r="O57" s="158">
        <f t="shared" si="5"/>
        <v>0</v>
      </c>
      <c r="P57" s="161">
        <f t="shared" si="6"/>
        <v>0</v>
      </c>
    </row>
    <row r="58" spans="1:16" ht="22.5" x14ac:dyDescent="0.25">
      <c r="A58" s="133">
        <v>36</v>
      </c>
      <c r="B58" s="157" t="s">
        <v>66</v>
      </c>
      <c r="C58" s="135" t="s">
        <v>105</v>
      </c>
      <c r="D58" s="136" t="s">
        <v>68</v>
      </c>
      <c r="E58" s="132">
        <v>14</v>
      </c>
      <c r="F58" s="153"/>
      <c r="G58" s="154"/>
      <c r="H58" s="158">
        <f t="shared" si="0"/>
        <v>0</v>
      </c>
      <c r="I58" s="154"/>
      <c r="J58" s="154"/>
      <c r="K58" s="159">
        <f t="shared" si="1"/>
        <v>0</v>
      </c>
      <c r="L58" s="160">
        <f t="shared" si="2"/>
        <v>0</v>
      </c>
      <c r="M58" s="158">
        <f t="shared" si="3"/>
        <v>0</v>
      </c>
      <c r="N58" s="158">
        <f t="shared" si="4"/>
        <v>0</v>
      </c>
      <c r="O58" s="158">
        <f t="shared" si="5"/>
        <v>0</v>
      </c>
      <c r="P58" s="161">
        <f t="shared" si="6"/>
        <v>0</v>
      </c>
    </row>
    <row r="59" spans="1:16" ht="56.25" x14ac:dyDescent="0.25">
      <c r="A59" s="133">
        <v>37</v>
      </c>
      <c r="B59" s="157" t="s">
        <v>66</v>
      </c>
      <c r="C59" s="135" t="s">
        <v>560</v>
      </c>
      <c r="D59" s="136" t="s">
        <v>68</v>
      </c>
      <c r="E59" s="132">
        <v>6</v>
      </c>
      <c r="F59" s="153"/>
      <c r="G59" s="154"/>
      <c r="H59" s="158">
        <f t="shared" si="0"/>
        <v>0</v>
      </c>
      <c r="I59" s="154"/>
      <c r="J59" s="154"/>
      <c r="K59" s="159">
        <f t="shared" si="1"/>
        <v>0</v>
      </c>
      <c r="L59" s="160">
        <f t="shared" si="2"/>
        <v>0</v>
      </c>
      <c r="M59" s="158">
        <f t="shared" si="3"/>
        <v>0</v>
      </c>
      <c r="N59" s="158">
        <f t="shared" si="4"/>
        <v>0</v>
      </c>
      <c r="O59" s="158">
        <f t="shared" si="5"/>
        <v>0</v>
      </c>
      <c r="P59" s="161">
        <f t="shared" si="6"/>
        <v>0</v>
      </c>
    </row>
    <row r="60" spans="1:16" ht="56.25" x14ac:dyDescent="0.25">
      <c r="A60" s="133">
        <v>38</v>
      </c>
      <c r="B60" s="157" t="s">
        <v>66</v>
      </c>
      <c r="C60" s="135" t="s">
        <v>559</v>
      </c>
      <c r="D60" s="136" t="s">
        <v>68</v>
      </c>
      <c r="E60" s="132">
        <v>20</v>
      </c>
      <c r="F60" s="153"/>
      <c r="G60" s="154"/>
      <c r="H60" s="158">
        <f t="shared" si="0"/>
        <v>0</v>
      </c>
      <c r="I60" s="154"/>
      <c r="J60" s="154"/>
      <c r="K60" s="159">
        <f t="shared" si="1"/>
        <v>0</v>
      </c>
      <c r="L60" s="160">
        <f t="shared" si="2"/>
        <v>0</v>
      </c>
      <c r="M60" s="158">
        <f t="shared" si="3"/>
        <v>0</v>
      </c>
      <c r="N60" s="158">
        <f t="shared" si="4"/>
        <v>0</v>
      </c>
      <c r="O60" s="158">
        <f t="shared" si="5"/>
        <v>0</v>
      </c>
      <c r="P60" s="161">
        <f t="shared" si="6"/>
        <v>0</v>
      </c>
    </row>
    <row r="61" spans="1:16" ht="22.5" x14ac:dyDescent="0.25">
      <c r="A61" s="133">
        <v>39</v>
      </c>
      <c r="B61" s="157" t="s">
        <v>66</v>
      </c>
      <c r="C61" s="135" t="s">
        <v>106</v>
      </c>
      <c r="D61" s="136" t="s">
        <v>74</v>
      </c>
      <c r="E61" s="132">
        <v>15</v>
      </c>
      <c r="F61" s="153"/>
      <c r="G61" s="154"/>
      <c r="H61" s="158">
        <f t="shared" si="0"/>
        <v>0</v>
      </c>
      <c r="I61" s="154"/>
      <c r="J61" s="154"/>
      <c r="K61" s="159">
        <f t="shared" si="1"/>
        <v>0</v>
      </c>
      <c r="L61" s="160">
        <f t="shared" si="2"/>
        <v>0</v>
      </c>
      <c r="M61" s="158">
        <f t="shared" si="3"/>
        <v>0</v>
      </c>
      <c r="N61" s="158">
        <f t="shared" si="4"/>
        <v>0</v>
      </c>
      <c r="O61" s="158">
        <f t="shared" si="5"/>
        <v>0</v>
      </c>
      <c r="P61" s="161">
        <f t="shared" si="6"/>
        <v>0</v>
      </c>
    </row>
    <row r="62" spans="1:16" ht="45" x14ac:dyDescent="0.25">
      <c r="A62" s="133">
        <v>40</v>
      </c>
      <c r="B62" s="157" t="s">
        <v>66</v>
      </c>
      <c r="C62" s="135" t="s">
        <v>107</v>
      </c>
      <c r="D62" s="136" t="s">
        <v>93</v>
      </c>
      <c r="E62" s="132">
        <v>0.6</v>
      </c>
      <c r="F62" s="153"/>
      <c r="G62" s="154"/>
      <c r="H62" s="158">
        <f t="shared" si="0"/>
        <v>0</v>
      </c>
      <c r="I62" s="154"/>
      <c r="J62" s="154"/>
      <c r="K62" s="159">
        <f t="shared" si="1"/>
        <v>0</v>
      </c>
      <c r="L62" s="160">
        <f t="shared" si="2"/>
        <v>0</v>
      </c>
      <c r="M62" s="158">
        <f t="shared" si="3"/>
        <v>0</v>
      </c>
      <c r="N62" s="158">
        <f t="shared" si="4"/>
        <v>0</v>
      </c>
      <c r="O62" s="158">
        <f t="shared" si="5"/>
        <v>0</v>
      </c>
      <c r="P62" s="161">
        <f t="shared" si="6"/>
        <v>0</v>
      </c>
    </row>
    <row r="63" spans="1:16" ht="22.5" x14ac:dyDescent="0.25">
      <c r="A63" s="133">
        <v>41</v>
      </c>
      <c r="B63" s="157" t="s">
        <v>66</v>
      </c>
      <c r="C63" s="135" t="s">
        <v>108</v>
      </c>
      <c r="D63" s="136" t="s">
        <v>74</v>
      </c>
      <c r="E63" s="132">
        <v>2</v>
      </c>
      <c r="F63" s="153"/>
      <c r="G63" s="154"/>
      <c r="H63" s="158">
        <f t="shared" si="0"/>
        <v>0</v>
      </c>
      <c r="I63" s="154"/>
      <c r="J63" s="154"/>
      <c r="K63" s="159">
        <f t="shared" si="1"/>
        <v>0</v>
      </c>
      <c r="L63" s="160">
        <f t="shared" si="2"/>
        <v>0</v>
      </c>
      <c r="M63" s="158">
        <f t="shared" si="3"/>
        <v>0</v>
      </c>
      <c r="N63" s="158">
        <f t="shared" si="4"/>
        <v>0</v>
      </c>
      <c r="O63" s="158">
        <f t="shared" si="5"/>
        <v>0</v>
      </c>
      <c r="P63" s="161">
        <f t="shared" si="6"/>
        <v>0</v>
      </c>
    </row>
    <row r="64" spans="1:16" x14ac:dyDescent="0.25">
      <c r="A64" s="133">
        <v>42</v>
      </c>
      <c r="B64" s="157" t="s">
        <v>66</v>
      </c>
      <c r="C64" s="135" t="s">
        <v>109</v>
      </c>
      <c r="D64" s="136" t="s">
        <v>72</v>
      </c>
      <c r="E64" s="132">
        <f>ailes!M48-ailes!M77</f>
        <v>1302.8400000000001</v>
      </c>
      <c r="F64" s="153"/>
      <c r="G64" s="154"/>
      <c r="H64" s="158">
        <f t="shared" si="0"/>
        <v>0</v>
      </c>
      <c r="I64" s="154"/>
      <c r="J64" s="154"/>
      <c r="K64" s="159">
        <f t="shared" si="1"/>
        <v>0</v>
      </c>
      <c r="L64" s="160">
        <f t="shared" si="2"/>
        <v>0</v>
      </c>
      <c r="M64" s="158">
        <f t="shared" si="3"/>
        <v>0</v>
      </c>
      <c r="N64" s="158">
        <f t="shared" si="4"/>
        <v>0</v>
      </c>
      <c r="O64" s="158">
        <f t="shared" si="5"/>
        <v>0</v>
      </c>
      <c r="P64" s="161">
        <f t="shared" si="6"/>
        <v>0</v>
      </c>
    </row>
    <row r="65" spans="1:16" ht="22.5" x14ac:dyDescent="0.25">
      <c r="A65" s="133">
        <v>43</v>
      </c>
      <c r="B65" s="157" t="s">
        <v>66</v>
      </c>
      <c r="C65" s="135" t="s">
        <v>663</v>
      </c>
      <c r="D65" s="136" t="s">
        <v>72</v>
      </c>
      <c r="E65" s="132">
        <f>ailes!N41</f>
        <v>383.82</v>
      </c>
      <c r="F65" s="153"/>
      <c r="G65" s="154"/>
      <c r="H65" s="158">
        <f t="shared" si="0"/>
        <v>0</v>
      </c>
      <c r="I65" s="154"/>
      <c r="J65" s="154"/>
      <c r="K65" s="159">
        <f t="shared" si="1"/>
        <v>0</v>
      </c>
      <c r="L65" s="160">
        <f t="shared" si="2"/>
        <v>0</v>
      </c>
      <c r="M65" s="158">
        <f t="shared" si="3"/>
        <v>0</v>
      </c>
      <c r="N65" s="158">
        <f t="shared" si="4"/>
        <v>0</v>
      </c>
      <c r="O65" s="158">
        <f t="shared" si="5"/>
        <v>0</v>
      </c>
      <c r="P65" s="161">
        <f t="shared" si="6"/>
        <v>0</v>
      </c>
    </row>
    <row r="66" spans="1:16" x14ac:dyDescent="0.25">
      <c r="A66" s="133">
        <v>44</v>
      </c>
      <c r="B66" s="157" t="s">
        <v>66</v>
      </c>
      <c r="C66" s="135" t="s">
        <v>110</v>
      </c>
      <c r="D66" s="136" t="s">
        <v>72</v>
      </c>
      <c r="E66" s="132">
        <f>ailes!S41</f>
        <v>216.77999999999997</v>
      </c>
      <c r="F66" s="153"/>
      <c r="G66" s="154"/>
      <c r="H66" s="158">
        <f t="shared" si="0"/>
        <v>0</v>
      </c>
      <c r="I66" s="154"/>
      <c r="J66" s="154"/>
      <c r="K66" s="159">
        <f t="shared" si="1"/>
        <v>0</v>
      </c>
      <c r="L66" s="160">
        <f t="shared" si="2"/>
        <v>0</v>
      </c>
      <c r="M66" s="158">
        <f t="shared" si="3"/>
        <v>0</v>
      </c>
      <c r="N66" s="158">
        <f t="shared" si="4"/>
        <v>0</v>
      </c>
      <c r="O66" s="158">
        <f t="shared" si="5"/>
        <v>0</v>
      </c>
      <c r="P66" s="161">
        <f t="shared" si="6"/>
        <v>0</v>
      </c>
    </row>
    <row r="67" spans="1:16" ht="22.5" x14ac:dyDescent="0.25">
      <c r="A67" s="184">
        <f>IF(COUNTBLANK(B67)=1," ",COUNTA(B$14:B67))</f>
        <v>46</v>
      </c>
      <c r="B67" s="185" t="s">
        <v>66</v>
      </c>
      <c r="C67" s="186" t="s">
        <v>656</v>
      </c>
      <c r="D67" s="187" t="s">
        <v>74</v>
      </c>
      <c r="E67" s="188">
        <f>ailes!U48</f>
        <v>61.65</v>
      </c>
      <c r="F67" s="153"/>
      <c r="G67" s="154"/>
      <c r="H67" s="189"/>
      <c r="I67" s="154"/>
      <c r="J67" s="154"/>
      <c r="K67" s="159"/>
      <c r="L67" s="160"/>
      <c r="M67" s="158"/>
      <c r="N67" s="158"/>
      <c r="O67" s="158"/>
      <c r="P67" s="161"/>
    </row>
    <row r="68" spans="1:16" x14ac:dyDescent="0.25">
      <c r="A68" s="184" t="str">
        <f>IF(COUNTBLANK(B68)=1," ",COUNTA(B$14:B68))</f>
        <v xml:space="preserve"> </v>
      </c>
      <c r="B68" s="190"/>
      <c r="C68" s="191" t="s">
        <v>657</v>
      </c>
      <c r="D68" s="192" t="s">
        <v>72</v>
      </c>
      <c r="E68" s="192">
        <f>ROUNDUP(E67*0.3,0)</f>
        <v>19</v>
      </c>
      <c r="F68" s="153"/>
      <c r="G68" s="154"/>
      <c r="H68" s="158"/>
      <c r="I68" s="154"/>
      <c r="J68" s="154"/>
      <c r="K68" s="159"/>
      <c r="L68" s="160"/>
      <c r="M68" s="158"/>
      <c r="N68" s="158"/>
      <c r="O68" s="158"/>
      <c r="P68" s="161"/>
    </row>
    <row r="69" spans="1:16" x14ac:dyDescent="0.25">
      <c r="A69" s="184" t="str">
        <f>IF(COUNTBLANK(B69)=1," ",COUNTA(B$14:B69))</f>
        <v xml:space="preserve"> </v>
      </c>
      <c r="B69" s="190"/>
      <c r="C69" s="191" t="s">
        <v>658</v>
      </c>
      <c r="D69" s="192" t="s">
        <v>74</v>
      </c>
      <c r="E69" s="192">
        <f>ROUNDUP(E67*1.2,0)</f>
        <v>74</v>
      </c>
      <c r="F69" s="153"/>
      <c r="G69" s="154"/>
      <c r="H69" s="158"/>
      <c r="I69" s="154"/>
      <c r="J69" s="154"/>
      <c r="K69" s="159"/>
      <c r="L69" s="160"/>
      <c r="M69" s="158"/>
      <c r="N69" s="158"/>
      <c r="O69" s="158"/>
      <c r="P69" s="161"/>
    </row>
    <row r="70" spans="1:16" x14ac:dyDescent="0.25">
      <c r="A70" s="184" t="str">
        <f>IF(COUNTBLANK(B70)=1," ",COUNTA(B$14:B70))</f>
        <v xml:space="preserve"> </v>
      </c>
      <c r="B70" s="190"/>
      <c r="C70" s="191" t="s">
        <v>659</v>
      </c>
      <c r="D70" s="192" t="s">
        <v>149</v>
      </c>
      <c r="E70" s="192">
        <f>ROUNDUP(E67*1,0)</f>
        <v>62</v>
      </c>
      <c r="F70" s="153"/>
      <c r="G70" s="154"/>
      <c r="H70" s="158"/>
      <c r="I70" s="154"/>
      <c r="J70" s="154"/>
      <c r="K70" s="159"/>
      <c r="L70" s="160"/>
      <c r="M70" s="158"/>
      <c r="N70" s="158"/>
      <c r="O70" s="158"/>
      <c r="P70" s="161"/>
    </row>
    <row r="71" spans="1:16" x14ac:dyDescent="0.25">
      <c r="A71" s="184" t="str">
        <f>IF(COUNTBLANK(B71)=1," ",COUNTA(B$14:B71))</f>
        <v xml:space="preserve"> </v>
      </c>
      <c r="B71" s="190"/>
      <c r="C71" s="193" t="s">
        <v>660</v>
      </c>
      <c r="D71" s="192" t="s">
        <v>149</v>
      </c>
      <c r="E71" s="192">
        <f>ROUNDUP(E67*0.8,0)</f>
        <v>50</v>
      </c>
      <c r="F71" s="153"/>
      <c r="G71" s="154"/>
      <c r="H71" s="189"/>
      <c r="I71" s="154"/>
      <c r="J71" s="154"/>
      <c r="K71" s="159"/>
      <c r="L71" s="160"/>
      <c r="M71" s="189"/>
      <c r="N71" s="189"/>
      <c r="O71" s="189"/>
      <c r="P71" s="194"/>
    </row>
    <row r="72" spans="1:16" x14ac:dyDescent="0.25">
      <c r="A72" s="184" t="str">
        <f>IF(COUNTBLANK(B72)=1," ",COUNTA(B$14:B72))</f>
        <v xml:space="preserve"> </v>
      </c>
      <c r="B72" s="190"/>
      <c r="C72" s="191" t="s">
        <v>661</v>
      </c>
      <c r="D72" s="192" t="s">
        <v>149</v>
      </c>
      <c r="E72" s="192">
        <f>ROUNDUP(E67*0.4,2)</f>
        <v>24.66</v>
      </c>
      <c r="F72" s="153"/>
      <c r="G72" s="154"/>
      <c r="H72" s="189"/>
      <c r="I72" s="154"/>
      <c r="J72" s="154"/>
      <c r="K72" s="159"/>
      <c r="L72" s="160"/>
      <c r="M72" s="189"/>
      <c r="N72" s="189"/>
      <c r="O72" s="189"/>
      <c r="P72" s="194"/>
    </row>
    <row r="73" spans="1:16" x14ac:dyDescent="0.25">
      <c r="A73" s="184" t="str">
        <f>IF(COUNTBLANK(B73)=1," ",COUNTA(B$14:B73))</f>
        <v xml:space="preserve"> </v>
      </c>
      <c r="B73" s="190"/>
      <c r="C73" s="191" t="s">
        <v>662</v>
      </c>
      <c r="D73" s="192" t="s">
        <v>138</v>
      </c>
      <c r="E73" s="196">
        <f>E67*0.1</f>
        <v>6.165</v>
      </c>
      <c r="F73" s="153"/>
      <c r="G73" s="154"/>
      <c r="H73" s="189"/>
      <c r="I73" s="154"/>
      <c r="J73" s="154"/>
      <c r="K73" s="159"/>
      <c r="L73" s="160"/>
      <c r="M73" s="189"/>
      <c r="N73" s="189"/>
      <c r="O73" s="189"/>
      <c r="P73" s="194"/>
    </row>
    <row r="74" spans="1:16" ht="22.5" x14ac:dyDescent="0.25">
      <c r="A74" s="128">
        <v>46</v>
      </c>
      <c r="B74" s="129" t="s">
        <v>66</v>
      </c>
      <c r="C74" s="130" t="s">
        <v>111</v>
      </c>
      <c r="D74" s="197" t="s">
        <v>74</v>
      </c>
      <c r="E74" s="132">
        <f>ailes!R41*0.25</f>
        <v>151.86500000000001</v>
      </c>
      <c r="F74" s="153"/>
      <c r="G74" s="154"/>
      <c r="H74" s="158">
        <f t="shared" si="0"/>
        <v>0</v>
      </c>
      <c r="I74" s="154"/>
      <c r="J74" s="154"/>
      <c r="K74" s="159">
        <f t="shared" si="1"/>
        <v>0</v>
      </c>
      <c r="L74" s="160">
        <f t="shared" si="2"/>
        <v>0</v>
      </c>
      <c r="M74" s="158">
        <f t="shared" si="3"/>
        <v>0</v>
      </c>
      <c r="N74" s="158">
        <f t="shared" si="4"/>
        <v>0</v>
      </c>
      <c r="O74" s="158">
        <f t="shared" si="5"/>
        <v>0</v>
      </c>
      <c r="P74" s="161">
        <f t="shared" si="6"/>
        <v>0</v>
      </c>
    </row>
    <row r="75" spans="1:16" ht="56.25" x14ac:dyDescent="0.25">
      <c r="A75" s="133">
        <v>47</v>
      </c>
      <c r="B75" s="157" t="s">
        <v>66</v>
      </c>
      <c r="C75" s="135" t="s">
        <v>112</v>
      </c>
      <c r="D75" s="136" t="s">
        <v>68</v>
      </c>
      <c r="E75" s="136">
        <f>ailes!H55</f>
        <v>3</v>
      </c>
      <c r="F75" s="153"/>
      <c r="G75" s="154"/>
      <c r="H75" s="158">
        <f t="shared" si="0"/>
        <v>0</v>
      </c>
      <c r="I75" s="154"/>
      <c r="J75" s="154"/>
      <c r="K75" s="159">
        <f t="shared" si="1"/>
        <v>0</v>
      </c>
      <c r="L75" s="160">
        <f t="shared" si="2"/>
        <v>0</v>
      </c>
      <c r="M75" s="158">
        <f t="shared" si="3"/>
        <v>0</v>
      </c>
      <c r="N75" s="158">
        <f t="shared" si="4"/>
        <v>0</v>
      </c>
      <c r="O75" s="158">
        <f t="shared" si="5"/>
        <v>0</v>
      </c>
      <c r="P75" s="161">
        <f t="shared" si="6"/>
        <v>0</v>
      </c>
    </row>
    <row r="76" spans="1:16" ht="56.25" x14ac:dyDescent="0.25">
      <c r="A76" s="133">
        <v>48</v>
      </c>
      <c r="B76" s="157" t="s">
        <v>66</v>
      </c>
      <c r="C76" s="135" t="s">
        <v>113</v>
      </c>
      <c r="D76" s="136" t="s">
        <v>68</v>
      </c>
      <c r="E76" s="136">
        <f>ailes!H56</f>
        <v>3</v>
      </c>
      <c r="F76" s="153"/>
      <c r="G76" s="154"/>
      <c r="H76" s="158">
        <f t="shared" si="0"/>
        <v>0</v>
      </c>
      <c r="I76" s="154"/>
      <c r="J76" s="154"/>
      <c r="K76" s="159">
        <f t="shared" si="1"/>
        <v>0</v>
      </c>
      <c r="L76" s="160">
        <f t="shared" si="2"/>
        <v>0</v>
      </c>
      <c r="M76" s="158">
        <f t="shared" si="3"/>
        <v>0</v>
      </c>
      <c r="N76" s="158">
        <f t="shared" si="4"/>
        <v>0</v>
      </c>
      <c r="O76" s="158">
        <f t="shared" si="5"/>
        <v>0</v>
      </c>
      <c r="P76" s="161">
        <f t="shared" si="6"/>
        <v>0</v>
      </c>
    </row>
    <row r="77" spans="1:16" ht="67.5" x14ac:dyDescent="0.25">
      <c r="A77" s="133">
        <v>49</v>
      </c>
      <c r="B77" s="157" t="s">
        <v>66</v>
      </c>
      <c r="C77" s="135" t="s">
        <v>114</v>
      </c>
      <c r="D77" s="136" t="s">
        <v>68</v>
      </c>
      <c r="E77" s="136">
        <f>ailes!H57</f>
        <v>3</v>
      </c>
      <c r="F77" s="153"/>
      <c r="G77" s="154"/>
      <c r="H77" s="158">
        <f t="shared" si="0"/>
        <v>0</v>
      </c>
      <c r="I77" s="154"/>
      <c r="J77" s="154"/>
      <c r="K77" s="159">
        <f t="shared" si="1"/>
        <v>0</v>
      </c>
      <c r="L77" s="160">
        <f t="shared" si="2"/>
        <v>0</v>
      </c>
      <c r="M77" s="158">
        <f t="shared" si="3"/>
        <v>0</v>
      </c>
      <c r="N77" s="158">
        <f t="shared" si="4"/>
        <v>0</v>
      </c>
      <c r="O77" s="158">
        <f t="shared" si="5"/>
        <v>0</v>
      </c>
      <c r="P77" s="161">
        <f t="shared" si="6"/>
        <v>0</v>
      </c>
    </row>
    <row r="78" spans="1:16" x14ac:dyDescent="0.25">
      <c r="A78" s="133">
        <v>50</v>
      </c>
      <c r="B78" s="157" t="s">
        <v>66</v>
      </c>
      <c r="C78" s="135" t="s">
        <v>115</v>
      </c>
      <c r="D78" s="136" t="s">
        <v>74</v>
      </c>
      <c r="E78" s="132">
        <v>38.5</v>
      </c>
      <c r="F78" s="153"/>
      <c r="G78" s="154"/>
      <c r="H78" s="158">
        <f t="shared" si="0"/>
        <v>0</v>
      </c>
      <c r="I78" s="154"/>
      <c r="J78" s="154"/>
      <c r="K78" s="159">
        <f t="shared" si="1"/>
        <v>0</v>
      </c>
      <c r="L78" s="160">
        <f t="shared" si="2"/>
        <v>0</v>
      </c>
      <c r="M78" s="158">
        <f t="shared" si="3"/>
        <v>0</v>
      </c>
      <c r="N78" s="158">
        <f t="shared" si="4"/>
        <v>0</v>
      </c>
      <c r="O78" s="158">
        <f t="shared" si="5"/>
        <v>0</v>
      </c>
      <c r="P78" s="161">
        <f t="shared" si="6"/>
        <v>0</v>
      </c>
    </row>
    <row r="79" spans="1:16" ht="22.5" x14ac:dyDescent="0.25">
      <c r="A79" s="133">
        <v>51</v>
      </c>
      <c r="B79" s="157" t="s">
        <v>66</v>
      </c>
      <c r="C79" s="135" t="s">
        <v>116</v>
      </c>
      <c r="D79" s="136" t="s">
        <v>68</v>
      </c>
      <c r="E79" s="132">
        <v>30</v>
      </c>
      <c r="F79" s="153"/>
      <c r="G79" s="154"/>
      <c r="H79" s="158">
        <f t="shared" si="0"/>
        <v>0</v>
      </c>
      <c r="I79" s="154"/>
      <c r="J79" s="154"/>
      <c r="K79" s="159">
        <f t="shared" si="1"/>
        <v>0</v>
      </c>
      <c r="L79" s="160">
        <f t="shared" si="2"/>
        <v>0</v>
      </c>
      <c r="M79" s="158">
        <f t="shared" si="3"/>
        <v>0</v>
      </c>
      <c r="N79" s="158">
        <f t="shared" si="4"/>
        <v>0</v>
      </c>
      <c r="O79" s="158">
        <f t="shared" si="5"/>
        <v>0</v>
      </c>
      <c r="P79" s="161">
        <f t="shared" si="6"/>
        <v>0</v>
      </c>
    </row>
    <row r="80" spans="1:16" x14ac:dyDescent="0.25">
      <c r="A80" s="133">
        <v>52</v>
      </c>
      <c r="B80" s="157" t="s">
        <v>66</v>
      </c>
      <c r="C80" s="135" t="s">
        <v>117</v>
      </c>
      <c r="D80" s="136" t="s">
        <v>72</v>
      </c>
      <c r="E80" s="132">
        <f>155-6*3.2</f>
        <v>135.80000000000001</v>
      </c>
      <c r="F80" s="153"/>
      <c r="G80" s="154"/>
      <c r="H80" s="158">
        <f t="shared" si="0"/>
        <v>0</v>
      </c>
      <c r="I80" s="154"/>
      <c r="J80" s="154"/>
      <c r="K80" s="159">
        <f t="shared" si="1"/>
        <v>0</v>
      </c>
      <c r="L80" s="160">
        <f t="shared" si="2"/>
        <v>0</v>
      </c>
      <c r="M80" s="158">
        <f t="shared" si="3"/>
        <v>0</v>
      </c>
      <c r="N80" s="158">
        <f t="shared" si="4"/>
        <v>0</v>
      </c>
      <c r="O80" s="158">
        <f t="shared" si="5"/>
        <v>0</v>
      </c>
      <c r="P80" s="161">
        <f t="shared" si="6"/>
        <v>0</v>
      </c>
    </row>
    <row r="81" spans="1:16" ht="22.5" x14ac:dyDescent="0.25">
      <c r="A81" s="133">
        <v>53</v>
      </c>
      <c r="B81" s="157" t="s">
        <v>66</v>
      </c>
      <c r="C81" s="135" t="s">
        <v>118</v>
      </c>
      <c r="D81" s="136" t="s">
        <v>74</v>
      </c>
      <c r="E81" s="132">
        <v>1590</v>
      </c>
      <c r="F81" s="153"/>
      <c r="G81" s="154"/>
      <c r="H81" s="158">
        <f t="shared" si="0"/>
        <v>0</v>
      </c>
      <c r="I81" s="154"/>
      <c r="J81" s="154"/>
      <c r="K81" s="159">
        <f t="shared" si="1"/>
        <v>0</v>
      </c>
      <c r="L81" s="160">
        <f t="shared" si="2"/>
        <v>0</v>
      </c>
      <c r="M81" s="158">
        <f t="shared" si="3"/>
        <v>0</v>
      </c>
      <c r="N81" s="158">
        <f t="shared" si="4"/>
        <v>0</v>
      </c>
      <c r="O81" s="158">
        <f t="shared" si="5"/>
        <v>0</v>
      </c>
      <c r="P81" s="161">
        <f t="shared" si="6"/>
        <v>0</v>
      </c>
    </row>
    <row r="82" spans="1:16" ht="22.5" x14ac:dyDescent="0.25">
      <c r="A82" s="133">
        <v>54</v>
      </c>
      <c r="B82" s="157" t="s">
        <v>66</v>
      </c>
      <c r="C82" s="135" t="s">
        <v>119</v>
      </c>
      <c r="D82" s="136" t="s">
        <v>72</v>
      </c>
      <c r="E82" s="132">
        <v>860</v>
      </c>
      <c r="F82" s="153"/>
      <c r="G82" s="154"/>
      <c r="H82" s="158">
        <f t="shared" si="0"/>
        <v>0</v>
      </c>
      <c r="I82" s="154"/>
      <c r="J82" s="154"/>
      <c r="K82" s="159">
        <f t="shared" si="1"/>
        <v>0</v>
      </c>
      <c r="L82" s="160">
        <f t="shared" si="2"/>
        <v>0</v>
      </c>
      <c r="M82" s="158">
        <f t="shared" si="3"/>
        <v>0</v>
      </c>
      <c r="N82" s="158">
        <f t="shared" si="4"/>
        <v>0</v>
      </c>
      <c r="O82" s="158">
        <f t="shared" si="5"/>
        <v>0</v>
      </c>
      <c r="P82" s="161">
        <f t="shared" si="6"/>
        <v>0</v>
      </c>
    </row>
    <row r="83" spans="1:16" ht="22.5" x14ac:dyDescent="0.25">
      <c r="A83" s="133">
        <v>55</v>
      </c>
      <c r="B83" s="157" t="s">
        <v>66</v>
      </c>
      <c r="C83" s="135" t="s">
        <v>120</v>
      </c>
      <c r="D83" s="136" t="s">
        <v>93</v>
      </c>
      <c r="E83" s="132">
        <v>1</v>
      </c>
      <c r="F83" s="153"/>
      <c r="G83" s="154"/>
      <c r="H83" s="158">
        <f t="shared" si="0"/>
        <v>0</v>
      </c>
      <c r="I83" s="154"/>
      <c r="J83" s="154"/>
      <c r="K83" s="159">
        <f t="shared" si="1"/>
        <v>0</v>
      </c>
      <c r="L83" s="160">
        <f t="shared" si="2"/>
        <v>0</v>
      </c>
      <c r="M83" s="158">
        <f t="shared" si="3"/>
        <v>0</v>
      </c>
      <c r="N83" s="158">
        <f t="shared" si="4"/>
        <v>0</v>
      </c>
      <c r="O83" s="158">
        <f t="shared" si="5"/>
        <v>0</v>
      </c>
      <c r="P83" s="161">
        <f t="shared" si="6"/>
        <v>0</v>
      </c>
    </row>
    <row r="84" spans="1:16" x14ac:dyDescent="0.25">
      <c r="A84" s="133">
        <v>56</v>
      </c>
      <c r="B84" s="157" t="s">
        <v>66</v>
      </c>
      <c r="C84" s="135" t="s">
        <v>121</v>
      </c>
      <c r="D84" s="136" t="s">
        <v>72</v>
      </c>
      <c r="E84" s="132">
        <f>ailes!R48-ailes!R77</f>
        <v>607.46</v>
      </c>
      <c r="F84" s="153"/>
      <c r="G84" s="154"/>
      <c r="H84" s="158">
        <f t="shared" si="0"/>
        <v>0</v>
      </c>
      <c r="I84" s="154"/>
      <c r="J84" s="154"/>
      <c r="K84" s="159">
        <f t="shared" si="1"/>
        <v>0</v>
      </c>
      <c r="L84" s="160">
        <f t="shared" si="2"/>
        <v>0</v>
      </c>
      <c r="M84" s="158">
        <f t="shared" si="3"/>
        <v>0</v>
      </c>
      <c r="N84" s="158">
        <f t="shared" si="4"/>
        <v>0</v>
      </c>
      <c r="O84" s="158">
        <f t="shared" si="5"/>
        <v>0</v>
      </c>
      <c r="P84" s="161">
        <f t="shared" si="6"/>
        <v>0</v>
      </c>
    </row>
    <row r="85" spans="1:16" ht="22.5" x14ac:dyDescent="0.25">
      <c r="A85" s="133">
        <v>57</v>
      </c>
      <c r="B85" s="157" t="s">
        <v>66</v>
      </c>
      <c r="C85" s="135" t="s">
        <v>122</v>
      </c>
      <c r="D85" s="136" t="s">
        <v>68</v>
      </c>
      <c r="E85" s="132">
        <f>ailes!G41</f>
        <v>176</v>
      </c>
      <c r="F85" s="153"/>
      <c r="G85" s="154"/>
      <c r="H85" s="158">
        <f t="shared" ref="H85:H151" si="7">ROUND(F85*G85,2)</f>
        <v>0</v>
      </c>
      <c r="I85" s="154"/>
      <c r="J85" s="154"/>
      <c r="K85" s="159">
        <f t="shared" ref="K85:K151" si="8">SUM(H85:J85)</f>
        <v>0</v>
      </c>
      <c r="L85" s="160">
        <f t="shared" ref="L85:L151" si="9">ROUND(E85*F85,2)</f>
        <v>0</v>
      </c>
      <c r="M85" s="158">
        <f t="shared" ref="M85:M151" si="10">ROUND(H85*E85,2)</f>
        <v>0</v>
      </c>
      <c r="N85" s="158">
        <f t="shared" ref="N85:N151" si="11">ROUND(I85*E85,2)</f>
        <v>0</v>
      </c>
      <c r="O85" s="158">
        <f t="shared" ref="O85:O151" si="12">ROUND(J85*E85,2)</f>
        <v>0</v>
      </c>
      <c r="P85" s="161">
        <f t="shared" ref="P85:P151" si="13">SUM(M85:O85)</f>
        <v>0</v>
      </c>
    </row>
    <row r="86" spans="1:16" ht="67.5" x14ac:dyDescent="0.25">
      <c r="A86" s="133">
        <v>59</v>
      </c>
      <c r="B86" s="157" t="s">
        <v>66</v>
      </c>
      <c r="C86" s="135" t="s">
        <v>123</v>
      </c>
      <c r="D86" s="136" t="s">
        <v>74</v>
      </c>
      <c r="E86" s="132">
        <v>50</v>
      </c>
      <c r="F86" s="153"/>
      <c r="G86" s="154"/>
      <c r="H86" s="158">
        <f t="shared" si="7"/>
        <v>0</v>
      </c>
      <c r="I86" s="154"/>
      <c r="J86" s="154"/>
      <c r="K86" s="159">
        <f t="shared" si="8"/>
        <v>0</v>
      </c>
      <c r="L86" s="160">
        <f t="shared" si="9"/>
        <v>0</v>
      </c>
      <c r="M86" s="158">
        <f t="shared" si="10"/>
        <v>0</v>
      </c>
      <c r="N86" s="158">
        <f t="shared" si="11"/>
        <v>0</v>
      </c>
      <c r="O86" s="158">
        <f t="shared" si="12"/>
        <v>0</v>
      </c>
      <c r="P86" s="161">
        <f t="shared" si="13"/>
        <v>0</v>
      </c>
    </row>
    <row r="87" spans="1:16" x14ac:dyDescent="0.25">
      <c r="A87" s="198" t="str">
        <f>IF(COUNTBLANK(B87)=1," ",COUNTA(B$13:B87))</f>
        <v xml:space="preserve"> </v>
      </c>
      <c r="B87" s="195"/>
      <c r="C87" s="199" t="s">
        <v>667</v>
      </c>
      <c r="D87" s="195" t="s">
        <v>149</v>
      </c>
      <c r="E87" s="200">
        <f>E86*0.3</f>
        <v>15</v>
      </c>
      <c r="F87" s="153"/>
      <c r="G87" s="154"/>
      <c r="H87" s="158"/>
      <c r="I87" s="154"/>
      <c r="J87" s="154"/>
      <c r="K87" s="159"/>
      <c r="L87" s="160"/>
      <c r="M87" s="158"/>
      <c r="N87" s="158"/>
      <c r="O87" s="158"/>
      <c r="P87" s="161"/>
    </row>
    <row r="88" spans="1:16" x14ac:dyDescent="0.25">
      <c r="A88" s="198"/>
      <c r="B88" s="195"/>
      <c r="C88" s="199" t="s">
        <v>668</v>
      </c>
      <c r="D88" s="195" t="s">
        <v>149</v>
      </c>
      <c r="E88" s="200">
        <f>E86*5</f>
        <v>250</v>
      </c>
      <c r="F88" s="153"/>
      <c r="G88" s="154"/>
      <c r="H88" s="189"/>
      <c r="I88" s="154"/>
      <c r="J88" s="154"/>
      <c r="K88" s="159"/>
      <c r="L88" s="160"/>
      <c r="M88" s="189"/>
      <c r="N88" s="189"/>
      <c r="O88" s="189"/>
      <c r="P88" s="194"/>
    </row>
    <row r="89" spans="1:16" x14ac:dyDescent="0.25">
      <c r="A89" s="198" t="str">
        <f>IF(COUNTBLANK(B89)=1," ",COUNTA(B$13:B89))</f>
        <v xml:space="preserve"> </v>
      </c>
      <c r="B89" s="195"/>
      <c r="C89" s="199" t="s">
        <v>654</v>
      </c>
      <c r="D89" s="201" t="s">
        <v>74</v>
      </c>
      <c r="E89" s="200">
        <f>E86*1.2</f>
        <v>60</v>
      </c>
      <c r="F89" s="153"/>
      <c r="G89" s="154"/>
      <c r="H89" s="158"/>
      <c r="I89" s="154"/>
      <c r="J89" s="154"/>
      <c r="K89" s="159"/>
      <c r="L89" s="160"/>
      <c r="M89" s="158"/>
      <c r="N89" s="158"/>
      <c r="O89" s="158"/>
      <c r="P89" s="161"/>
    </row>
    <row r="90" spans="1:16" ht="67.5" x14ac:dyDescent="0.25">
      <c r="A90" s="133">
        <v>60</v>
      </c>
      <c r="B90" s="157" t="s">
        <v>66</v>
      </c>
      <c r="C90" s="135" t="s">
        <v>124</v>
      </c>
      <c r="D90" s="136" t="s">
        <v>74</v>
      </c>
      <c r="E90" s="132">
        <v>1000</v>
      </c>
      <c r="F90" s="153"/>
      <c r="G90" s="154"/>
      <c r="H90" s="158">
        <f t="shared" si="7"/>
        <v>0</v>
      </c>
      <c r="I90" s="154"/>
      <c r="J90" s="154"/>
      <c r="K90" s="159">
        <f t="shared" si="8"/>
        <v>0</v>
      </c>
      <c r="L90" s="160">
        <f t="shared" si="9"/>
        <v>0</v>
      </c>
      <c r="M90" s="158">
        <f t="shared" si="10"/>
        <v>0</v>
      </c>
      <c r="N90" s="158">
        <f t="shared" si="11"/>
        <v>0</v>
      </c>
      <c r="O90" s="158">
        <f t="shared" si="12"/>
        <v>0</v>
      </c>
      <c r="P90" s="161">
        <f t="shared" si="13"/>
        <v>0</v>
      </c>
    </row>
    <row r="91" spans="1:16" x14ac:dyDescent="0.25">
      <c r="A91" s="198" t="str">
        <f>IF(COUNTBLANK(B91)=1," ",COUNTA(B$13:B91))</f>
        <v xml:space="preserve"> </v>
      </c>
      <c r="B91" s="195"/>
      <c r="C91" s="199" t="s">
        <v>667</v>
      </c>
      <c r="D91" s="195" t="s">
        <v>149</v>
      </c>
      <c r="E91" s="200">
        <f>E90*0.3</f>
        <v>300</v>
      </c>
      <c r="F91" s="153"/>
      <c r="G91" s="154"/>
      <c r="H91" s="189"/>
      <c r="I91" s="154"/>
      <c r="J91" s="154"/>
      <c r="K91" s="159"/>
      <c r="L91" s="160"/>
      <c r="M91" s="189"/>
      <c r="N91" s="189"/>
      <c r="O91" s="189"/>
      <c r="P91" s="194"/>
    </row>
    <row r="92" spans="1:16" x14ac:dyDescent="0.25">
      <c r="A92" s="198"/>
      <c r="B92" s="195"/>
      <c r="C92" s="199" t="s">
        <v>668</v>
      </c>
      <c r="D92" s="195" t="s">
        <v>149</v>
      </c>
      <c r="E92" s="200">
        <f>E90*5</f>
        <v>5000</v>
      </c>
      <c r="F92" s="153"/>
      <c r="G92" s="154"/>
      <c r="H92" s="189"/>
      <c r="I92" s="154"/>
      <c r="J92" s="154"/>
      <c r="K92" s="159"/>
      <c r="L92" s="160"/>
      <c r="M92" s="189"/>
      <c r="N92" s="189"/>
      <c r="O92" s="189"/>
      <c r="P92" s="194"/>
    </row>
    <row r="93" spans="1:16" x14ac:dyDescent="0.25">
      <c r="A93" s="198" t="str">
        <f>IF(COUNTBLANK(B93)=1," ",COUNTA(B$13:B93))</f>
        <v xml:space="preserve"> </v>
      </c>
      <c r="B93" s="195"/>
      <c r="C93" s="199" t="s">
        <v>654</v>
      </c>
      <c r="D93" s="201" t="s">
        <v>74</v>
      </c>
      <c r="E93" s="200">
        <f>E90*1.2</f>
        <v>1200</v>
      </c>
      <c r="F93" s="153"/>
      <c r="G93" s="154"/>
      <c r="H93" s="189"/>
      <c r="I93" s="154"/>
      <c r="J93" s="154"/>
      <c r="K93" s="159"/>
      <c r="L93" s="160"/>
      <c r="M93" s="189"/>
      <c r="N93" s="189"/>
      <c r="O93" s="189"/>
      <c r="P93" s="194"/>
    </row>
    <row r="94" spans="1:16" ht="67.5" x14ac:dyDescent="0.25">
      <c r="A94" s="133">
        <v>61</v>
      </c>
      <c r="B94" s="157" t="s">
        <v>66</v>
      </c>
      <c r="C94" s="135" t="s">
        <v>125</v>
      </c>
      <c r="D94" s="136" t="s">
        <v>74</v>
      </c>
      <c r="E94" s="132">
        <v>520</v>
      </c>
      <c r="F94" s="153"/>
      <c r="G94" s="154"/>
      <c r="H94" s="158">
        <f t="shared" si="7"/>
        <v>0</v>
      </c>
      <c r="I94" s="154"/>
      <c r="J94" s="154"/>
      <c r="K94" s="159">
        <f t="shared" si="8"/>
        <v>0</v>
      </c>
      <c r="L94" s="160">
        <f t="shared" si="9"/>
        <v>0</v>
      </c>
      <c r="M94" s="158">
        <f t="shared" si="10"/>
        <v>0</v>
      </c>
      <c r="N94" s="158">
        <f t="shared" si="11"/>
        <v>0</v>
      </c>
      <c r="O94" s="158">
        <f t="shared" si="12"/>
        <v>0</v>
      </c>
      <c r="P94" s="161">
        <f t="shared" si="13"/>
        <v>0</v>
      </c>
    </row>
    <row r="95" spans="1:16" x14ac:dyDescent="0.25">
      <c r="A95" s="198" t="str">
        <f>IF(COUNTBLANK(B95)=1," ",COUNTA(B$13:B95))</f>
        <v xml:space="preserve"> </v>
      </c>
      <c r="B95" s="195"/>
      <c r="C95" s="199" t="s">
        <v>667</v>
      </c>
      <c r="D95" s="195" t="s">
        <v>149</v>
      </c>
      <c r="E95" s="200">
        <f>E94*0.3</f>
        <v>156</v>
      </c>
      <c r="F95" s="153"/>
      <c r="G95" s="154"/>
      <c r="H95" s="189"/>
      <c r="I95" s="154"/>
      <c r="J95" s="154"/>
      <c r="K95" s="159"/>
      <c r="L95" s="160"/>
      <c r="M95" s="189"/>
      <c r="N95" s="189"/>
      <c r="O95" s="189"/>
      <c r="P95" s="194"/>
    </row>
    <row r="96" spans="1:16" x14ac:dyDescent="0.25">
      <c r="A96" s="198"/>
      <c r="B96" s="195"/>
      <c r="C96" s="199" t="s">
        <v>668</v>
      </c>
      <c r="D96" s="195" t="s">
        <v>149</v>
      </c>
      <c r="E96" s="200">
        <f>E94*5</f>
        <v>2600</v>
      </c>
      <c r="F96" s="153"/>
      <c r="G96" s="154"/>
      <c r="H96" s="189"/>
      <c r="I96" s="154"/>
      <c r="J96" s="154"/>
      <c r="K96" s="159"/>
      <c r="L96" s="160"/>
      <c r="M96" s="189"/>
      <c r="N96" s="189"/>
      <c r="O96" s="189"/>
      <c r="P96" s="194"/>
    </row>
    <row r="97" spans="1:16" x14ac:dyDescent="0.25">
      <c r="A97" s="198" t="str">
        <f>IF(COUNTBLANK(B97)=1," ",COUNTA(B$13:B97))</f>
        <v xml:space="preserve"> </v>
      </c>
      <c r="B97" s="195"/>
      <c r="C97" s="199" t="s">
        <v>654</v>
      </c>
      <c r="D97" s="201" t="s">
        <v>74</v>
      </c>
      <c r="E97" s="200">
        <f>E94*1.2</f>
        <v>624</v>
      </c>
      <c r="F97" s="153"/>
      <c r="G97" s="154"/>
      <c r="H97" s="189"/>
      <c r="I97" s="154"/>
      <c r="J97" s="154"/>
      <c r="K97" s="159"/>
      <c r="L97" s="160"/>
      <c r="M97" s="189"/>
      <c r="N97" s="189"/>
      <c r="O97" s="189"/>
      <c r="P97" s="194"/>
    </row>
    <row r="98" spans="1:16" x14ac:dyDescent="0.25">
      <c r="A98" s="133">
        <v>62</v>
      </c>
      <c r="B98" s="157" t="s">
        <v>66</v>
      </c>
      <c r="C98" s="135" t="s">
        <v>126</v>
      </c>
      <c r="D98" s="136" t="s">
        <v>127</v>
      </c>
      <c r="E98" s="132">
        <v>1</v>
      </c>
      <c r="F98" s="153"/>
      <c r="G98" s="154"/>
      <c r="H98" s="158">
        <f t="shared" si="7"/>
        <v>0</v>
      </c>
      <c r="I98" s="154"/>
      <c r="J98" s="154"/>
      <c r="K98" s="159">
        <f t="shared" si="8"/>
        <v>0</v>
      </c>
      <c r="L98" s="160">
        <f t="shared" si="9"/>
        <v>0</v>
      </c>
      <c r="M98" s="158">
        <f t="shared" si="10"/>
        <v>0</v>
      </c>
      <c r="N98" s="158">
        <f t="shared" si="11"/>
        <v>0</v>
      </c>
      <c r="O98" s="158">
        <f t="shared" si="12"/>
        <v>0</v>
      </c>
      <c r="P98" s="161">
        <f t="shared" si="13"/>
        <v>0</v>
      </c>
    </row>
    <row r="99" spans="1:16" ht="22.5" x14ac:dyDescent="0.25">
      <c r="A99" s="133" t="s">
        <v>91</v>
      </c>
      <c r="B99" s="157"/>
      <c r="C99" s="135" t="s">
        <v>128</v>
      </c>
      <c r="D99" s="136" t="s">
        <v>68</v>
      </c>
      <c r="E99" s="132">
        <v>190</v>
      </c>
      <c r="F99" s="153"/>
      <c r="G99" s="154"/>
      <c r="H99" s="158">
        <f t="shared" si="7"/>
        <v>0</v>
      </c>
      <c r="I99" s="154"/>
      <c r="J99" s="154"/>
      <c r="K99" s="159">
        <f t="shared" si="8"/>
        <v>0</v>
      </c>
      <c r="L99" s="160">
        <f t="shared" si="9"/>
        <v>0</v>
      </c>
      <c r="M99" s="158">
        <f t="shared" si="10"/>
        <v>0</v>
      </c>
      <c r="N99" s="158">
        <f t="shared" si="11"/>
        <v>0</v>
      </c>
      <c r="O99" s="158">
        <f t="shared" si="12"/>
        <v>0</v>
      </c>
      <c r="P99" s="161">
        <f t="shared" si="13"/>
        <v>0</v>
      </c>
    </row>
    <row r="100" spans="1:16" ht="22.5" x14ac:dyDescent="0.25">
      <c r="A100" s="128" t="s">
        <v>91</v>
      </c>
      <c r="B100" s="129"/>
      <c r="C100" s="130" t="s">
        <v>129</v>
      </c>
      <c r="D100" s="197" t="s">
        <v>74</v>
      </c>
      <c r="E100" s="132">
        <v>3</v>
      </c>
      <c r="F100" s="153"/>
      <c r="G100" s="154"/>
      <c r="H100" s="158">
        <f t="shared" si="7"/>
        <v>0</v>
      </c>
      <c r="I100" s="154"/>
      <c r="J100" s="154"/>
      <c r="K100" s="159">
        <f t="shared" si="8"/>
        <v>0</v>
      </c>
      <c r="L100" s="160">
        <f t="shared" si="9"/>
        <v>0</v>
      </c>
      <c r="M100" s="158">
        <f t="shared" si="10"/>
        <v>0</v>
      </c>
      <c r="N100" s="158">
        <f t="shared" si="11"/>
        <v>0</v>
      </c>
      <c r="O100" s="158">
        <f t="shared" si="12"/>
        <v>0</v>
      </c>
      <c r="P100" s="161">
        <f t="shared" si="13"/>
        <v>0</v>
      </c>
    </row>
    <row r="101" spans="1:16" ht="22.5" x14ac:dyDescent="0.25">
      <c r="A101" s="133" t="s">
        <v>91</v>
      </c>
      <c r="B101" s="157"/>
      <c r="C101" s="135" t="s">
        <v>130</v>
      </c>
      <c r="D101" s="136" t="s">
        <v>72</v>
      </c>
      <c r="E101" s="132">
        <v>135</v>
      </c>
      <c r="F101" s="153"/>
      <c r="G101" s="154"/>
      <c r="H101" s="158">
        <f t="shared" si="7"/>
        <v>0</v>
      </c>
      <c r="I101" s="154"/>
      <c r="J101" s="154"/>
      <c r="K101" s="159">
        <f t="shared" si="8"/>
        <v>0</v>
      </c>
      <c r="L101" s="160">
        <f t="shared" si="9"/>
        <v>0</v>
      </c>
      <c r="M101" s="158">
        <f t="shared" si="10"/>
        <v>0</v>
      </c>
      <c r="N101" s="158">
        <f t="shared" si="11"/>
        <v>0</v>
      </c>
      <c r="O101" s="158">
        <f t="shared" si="12"/>
        <v>0</v>
      </c>
      <c r="P101" s="161">
        <f t="shared" si="13"/>
        <v>0</v>
      </c>
    </row>
    <row r="102" spans="1:16" x14ac:dyDescent="0.25">
      <c r="A102" s="133" t="s">
        <v>91</v>
      </c>
      <c r="B102" s="157"/>
      <c r="C102" s="135" t="s">
        <v>131</v>
      </c>
      <c r="D102" s="136" t="s">
        <v>72</v>
      </c>
      <c r="E102" s="132">
        <v>135</v>
      </c>
      <c r="F102" s="153"/>
      <c r="G102" s="154"/>
      <c r="H102" s="158">
        <f t="shared" si="7"/>
        <v>0</v>
      </c>
      <c r="I102" s="154"/>
      <c r="J102" s="154"/>
      <c r="K102" s="159">
        <f t="shared" si="8"/>
        <v>0</v>
      </c>
      <c r="L102" s="160">
        <f t="shared" si="9"/>
        <v>0</v>
      </c>
      <c r="M102" s="158">
        <f t="shared" si="10"/>
        <v>0</v>
      </c>
      <c r="N102" s="158">
        <f t="shared" si="11"/>
        <v>0</v>
      </c>
      <c r="O102" s="158">
        <f t="shared" si="12"/>
        <v>0</v>
      </c>
      <c r="P102" s="161">
        <f t="shared" si="13"/>
        <v>0</v>
      </c>
    </row>
    <row r="103" spans="1:16" ht="22.5" x14ac:dyDescent="0.25">
      <c r="A103" s="133" t="s">
        <v>91</v>
      </c>
      <c r="B103" s="157"/>
      <c r="C103" s="135" t="s">
        <v>132</v>
      </c>
      <c r="D103" s="136" t="s">
        <v>72</v>
      </c>
      <c r="E103" s="132">
        <v>135</v>
      </c>
      <c r="F103" s="153"/>
      <c r="G103" s="154"/>
      <c r="H103" s="158">
        <f t="shared" si="7"/>
        <v>0</v>
      </c>
      <c r="I103" s="154"/>
      <c r="J103" s="154"/>
      <c r="K103" s="159">
        <f t="shared" si="8"/>
        <v>0</v>
      </c>
      <c r="L103" s="160">
        <f t="shared" si="9"/>
        <v>0</v>
      </c>
      <c r="M103" s="158">
        <f t="shared" si="10"/>
        <v>0</v>
      </c>
      <c r="N103" s="158">
        <f t="shared" si="11"/>
        <v>0</v>
      </c>
      <c r="O103" s="158">
        <f t="shared" si="12"/>
        <v>0</v>
      </c>
      <c r="P103" s="161">
        <f t="shared" si="13"/>
        <v>0</v>
      </c>
    </row>
    <row r="104" spans="1:16" ht="22.5" x14ac:dyDescent="0.25">
      <c r="A104" s="133">
        <v>63</v>
      </c>
      <c r="B104" s="157" t="s">
        <v>66</v>
      </c>
      <c r="C104" s="135" t="s">
        <v>133</v>
      </c>
      <c r="D104" s="197" t="s">
        <v>74</v>
      </c>
      <c r="E104" s="132">
        <f>ailes!P48</f>
        <v>179.70000000000002</v>
      </c>
      <c r="F104" s="153"/>
      <c r="G104" s="154"/>
      <c r="H104" s="158">
        <f t="shared" si="7"/>
        <v>0</v>
      </c>
      <c r="I104" s="154"/>
      <c r="J104" s="154"/>
      <c r="K104" s="159">
        <f t="shared" si="8"/>
        <v>0</v>
      </c>
      <c r="L104" s="160">
        <f t="shared" si="9"/>
        <v>0</v>
      </c>
      <c r="M104" s="158">
        <f t="shared" si="10"/>
        <v>0</v>
      </c>
      <c r="N104" s="158">
        <f t="shared" si="11"/>
        <v>0</v>
      </c>
      <c r="O104" s="158">
        <f t="shared" si="12"/>
        <v>0</v>
      </c>
      <c r="P104" s="161">
        <f t="shared" si="13"/>
        <v>0</v>
      </c>
    </row>
    <row r="105" spans="1:16" x14ac:dyDescent="0.25">
      <c r="A105" s="198" t="str">
        <f>IF(COUNTBLANK(B105)=1," ",COUNTA(B$13:B105))</f>
        <v xml:space="preserve"> </v>
      </c>
      <c r="B105" s="195"/>
      <c r="C105" s="199" t="s">
        <v>667</v>
      </c>
      <c r="D105" s="195" t="s">
        <v>149</v>
      </c>
      <c r="E105" s="200">
        <f>E104*0.3</f>
        <v>53.910000000000004</v>
      </c>
      <c r="F105" s="153"/>
      <c r="G105" s="154"/>
      <c r="H105" s="158"/>
      <c r="I105" s="154"/>
      <c r="J105" s="154"/>
      <c r="K105" s="159"/>
      <c r="L105" s="160"/>
      <c r="M105" s="158"/>
      <c r="N105" s="158"/>
      <c r="O105" s="158"/>
      <c r="P105" s="161"/>
    </row>
    <row r="106" spans="1:16" x14ac:dyDescent="0.25">
      <c r="A106" s="198"/>
      <c r="B106" s="195"/>
      <c r="C106" s="199" t="s">
        <v>668</v>
      </c>
      <c r="D106" s="195" t="s">
        <v>149</v>
      </c>
      <c r="E106" s="200">
        <f>E104*5</f>
        <v>898.50000000000011</v>
      </c>
      <c r="F106" s="153"/>
      <c r="G106" s="154"/>
      <c r="H106" s="189"/>
      <c r="I106" s="154"/>
      <c r="J106" s="154"/>
      <c r="K106" s="159"/>
      <c r="L106" s="160"/>
      <c r="M106" s="189"/>
      <c r="N106" s="189"/>
      <c r="O106" s="189"/>
      <c r="P106" s="194"/>
    </row>
    <row r="107" spans="1:16" x14ac:dyDescent="0.25">
      <c r="A107" s="198" t="str">
        <f>IF(COUNTBLANK(B107)=1," ",COUNTA(B$13:B107))</f>
        <v xml:space="preserve"> </v>
      </c>
      <c r="B107" s="195"/>
      <c r="C107" s="199" t="s">
        <v>654</v>
      </c>
      <c r="D107" s="201" t="s">
        <v>74</v>
      </c>
      <c r="E107" s="200">
        <f>E104*1.2</f>
        <v>215.64000000000001</v>
      </c>
      <c r="F107" s="153"/>
      <c r="G107" s="154"/>
      <c r="H107" s="158"/>
      <c r="I107" s="154"/>
      <c r="J107" s="154"/>
      <c r="K107" s="159"/>
      <c r="L107" s="160"/>
      <c r="M107" s="158"/>
      <c r="N107" s="158"/>
      <c r="O107" s="158"/>
      <c r="P107" s="161"/>
    </row>
    <row r="108" spans="1:16" x14ac:dyDescent="0.25">
      <c r="A108" s="198" t="str">
        <f>IF(COUNTBLANK(B108)=1," ",COUNTA(B$13:B108))</f>
        <v xml:space="preserve"> </v>
      </c>
      <c r="B108" s="195"/>
      <c r="C108" s="199" t="s">
        <v>669</v>
      </c>
      <c r="D108" s="195" t="s">
        <v>149</v>
      </c>
      <c r="E108" s="200">
        <f>E102*5</f>
        <v>675</v>
      </c>
      <c r="F108" s="153"/>
      <c r="G108" s="154"/>
      <c r="H108" s="158"/>
      <c r="I108" s="154"/>
      <c r="J108" s="154"/>
      <c r="K108" s="159"/>
      <c r="L108" s="160"/>
      <c r="M108" s="158"/>
      <c r="N108" s="158"/>
      <c r="O108" s="158"/>
      <c r="P108" s="161"/>
    </row>
    <row r="109" spans="1:16" x14ac:dyDescent="0.25">
      <c r="A109" s="198"/>
      <c r="B109" s="195"/>
      <c r="C109" s="199" t="s">
        <v>670</v>
      </c>
      <c r="D109" s="201" t="s">
        <v>74</v>
      </c>
      <c r="E109" s="200">
        <f>E104*1.2</f>
        <v>215.64000000000001</v>
      </c>
      <c r="F109" s="153"/>
      <c r="G109" s="154"/>
      <c r="H109" s="158"/>
      <c r="I109" s="154"/>
      <c r="J109" s="154"/>
      <c r="K109" s="159"/>
      <c r="L109" s="160"/>
      <c r="M109" s="158"/>
      <c r="N109" s="158"/>
      <c r="O109" s="158"/>
      <c r="P109" s="161"/>
    </row>
    <row r="110" spans="1:16" x14ac:dyDescent="0.25">
      <c r="A110" s="198" t="str">
        <f>IF(COUNTBLANK(B110)=1," ",COUNTA(B$13:B110))</f>
        <v xml:space="preserve"> </v>
      </c>
      <c r="B110" s="195"/>
      <c r="C110" s="199" t="s">
        <v>669</v>
      </c>
      <c r="D110" s="195" t="s">
        <v>149</v>
      </c>
      <c r="E110" s="200">
        <f>E104*5</f>
        <v>898.50000000000011</v>
      </c>
      <c r="F110" s="153"/>
      <c r="G110" s="154"/>
      <c r="H110" s="158"/>
      <c r="I110" s="154"/>
      <c r="J110" s="154"/>
      <c r="K110" s="159"/>
      <c r="L110" s="160"/>
      <c r="M110" s="158"/>
      <c r="N110" s="158"/>
      <c r="O110" s="158"/>
      <c r="P110" s="161"/>
    </row>
    <row r="111" spans="1:16" x14ac:dyDescent="0.25">
      <c r="A111" s="198" t="str">
        <f>IF(COUNTBLANK(B111)=1," ",COUNTA(B$13:B111))</f>
        <v xml:space="preserve"> </v>
      </c>
      <c r="B111" s="134"/>
      <c r="C111" s="202" t="s">
        <v>667</v>
      </c>
      <c r="D111" s="203" t="s">
        <v>149</v>
      </c>
      <c r="E111" s="204">
        <f>E104*0.3</f>
        <v>53.910000000000004</v>
      </c>
      <c r="F111" s="153"/>
      <c r="G111" s="154"/>
      <c r="H111" s="189"/>
      <c r="I111" s="154"/>
      <c r="J111" s="154"/>
      <c r="K111" s="159"/>
      <c r="L111" s="160"/>
      <c r="M111" s="189"/>
      <c r="N111" s="189"/>
      <c r="O111" s="189"/>
      <c r="P111" s="194"/>
    </row>
    <row r="112" spans="1:16" ht="22.5" x14ac:dyDescent="0.25">
      <c r="A112" s="198" t="str">
        <f>IF(COUNTBLANK(B112)=1," ",COUNTA(B$13:B112))</f>
        <v xml:space="preserve"> </v>
      </c>
      <c r="B112" s="195"/>
      <c r="C112" s="199" t="s">
        <v>671</v>
      </c>
      <c r="D112" s="203" t="s">
        <v>149</v>
      </c>
      <c r="E112" s="200">
        <f>E104*3.7</f>
        <v>664.8900000000001</v>
      </c>
      <c r="F112" s="153"/>
      <c r="G112" s="154"/>
      <c r="H112" s="189"/>
      <c r="I112" s="154"/>
      <c r="J112" s="154"/>
      <c r="K112" s="159"/>
      <c r="L112" s="160"/>
      <c r="M112" s="189"/>
      <c r="N112" s="189"/>
      <c r="O112" s="189"/>
      <c r="P112" s="194"/>
    </row>
    <row r="113" spans="1:16" ht="22.5" x14ac:dyDescent="0.25">
      <c r="A113" s="133">
        <v>64</v>
      </c>
      <c r="B113" s="157" t="s">
        <v>66</v>
      </c>
      <c r="C113" s="135" t="s">
        <v>134</v>
      </c>
      <c r="D113" s="136" t="s">
        <v>72</v>
      </c>
      <c r="E113" s="132">
        <f>ailes!O48</f>
        <v>1009.4399999999999</v>
      </c>
      <c r="F113" s="153"/>
      <c r="G113" s="154"/>
      <c r="H113" s="158">
        <f t="shared" si="7"/>
        <v>0</v>
      </c>
      <c r="I113" s="154"/>
      <c r="J113" s="154"/>
      <c r="K113" s="159">
        <f t="shared" si="8"/>
        <v>0</v>
      </c>
      <c r="L113" s="160">
        <f t="shared" si="9"/>
        <v>0</v>
      </c>
      <c r="M113" s="158">
        <f t="shared" si="10"/>
        <v>0</v>
      </c>
      <c r="N113" s="158">
        <f t="shared" si="11"/>
        <v>0</v>
      </c>
      <c r="O113" s="158">
        <f t="shared" si="12"/>
        <v>0</v>
      </c>
      <c r="P113" s="161">
        <f t="shared" si="13"/>
        <v>0</v>
      </c>
    </row>
    <row r="114" spans="1:16" ht="22.5" x14ac:dyDescent="0.25">
      <c r="A114" s="133">
        <v>65</v>
      </c>
      <c r="B114" s="157" t="s">
        <v>66</v>
      </c>
      <c r="C114" s="135" t="s">
        <v>135</v>
      </c>
      <c r="D114" s="136" t="s">
        <v>72</v>
      </c>
      <c r="E114" s="132">
        <f>E113</f>
        <v>1009.4399999999999</v>
      </c>
      <c r="F114" s="153"/>
      <c r="G114" s="154"/>
      <c r="H114" s="158">
        <f t="shared" si="7"/>
        <v>0</v>
      </c>
      <c r="I114" s="154"/>
      <c r="J114" s="154"/>
      <c r="K114" s="159">
        <f t="shared" si="8"/>
        <v>0</v>
      </c>
      <c r="L114" s="160">
        <f t="shared" si="9"/>
        <v>0</v>
      </c>
      <c r="M114" s="158">
        <f t="shared" si="10"/>
        <v>0</v>
      </c>
      <c r="N114" s="158">
        <f t="shared" si="11"/>
        <v>0</v>
      </c>
      <c r="O114" s="158">
        <f t="shared" si="12"/>
        <v>0</v>
      </c>
      <c r="P114" s="161">
        <f t="shared" si="13"/>
        <v>0</v>
      </c>
    </row>
    <row r="115" spans="1:16" ht="22.5" x14ac:dyDescent="0.25">
      <c r="A115" s="133">
        <v>66</v>
      </c>
      <c r="B115" s="157" t="s">
        <v>66</v>
      </c>
      <c r="C115" s="135" t="s">
        <v>136</v>
      </c>
      <c r="D115" s="136" t="s">
        <v>72</v>
      </c>
      <c r="E115" s="132">
        <f>ailes!N48</f>
        <v>401.82</v>
      </c>
      <c r="F115" s="153"/>
      <c r="G115" s="154"/>
      <c r="H115" s="158">
        <f t="shared" si="7"/>
        <v>0</v>
      </c>
      <c r="I115" s="154"/>
      <c r="J115" s="154"/>
      <c r="K115" s="159">
        <f t="shared" si="8"/>
        <v>0</v>
      </c>
      <c r="L115" s="160">
        <f t="shared" si="9"/>
        <v>0</v>
      </c>
      <c r="M115" s="158">
        <f t="shared" si="10"/>
        <v>0</v>
      </c>
      <c r="N115" s="158">
        <f t="shared" si="11"/>
        <v>0</v>
      </c>
      <c r="O115" s="158">
        <f t="shared" si="12"/>
        <v>0</v>
      </c>
      <c r="P115" s="161">
        <f t="shared" si="13"/>
        <v>0</v>
      </c>
    </row>
    <row r="116" spans="1:16" ht="22.5" x14ac:dyDescent="0.25">
      <c r="A116" s="133">
        <v>67</v>
      </c>
      <c r="B116" s="157" t="s">
        <v>66</v>
      </c>
      <c r="C116" s="135" t="s">
        <v>137</v>
      </c>
      <c r="D116" s="136" t="s">
        <v>72</v>
      </c>
      <c r="E116" s="132">
        <f>ailes!N48</f>
        <v>401.82</v>
      </c>
      <c r="F116" s="153"/>
      <c r="G116" s="154"/>
      <c r="H116" s="158">
        <f t="shared" si="7"/>
        <v>0</v>
      </c>
      <c r="I116" s="154"/>
      <c r="J116" s="154"/>
      <c r="K116" s="159">
        <f t="shared" si="8"/>
        <v>0</v>
      </c>
      <c r="L116" s="160">
        <f t="shared" si="9"/>
        <v>0</v>
      </c>
      <c r="M116" s="158">
        <f t="shared" si="10"/>
        <v>0</v>
      </c>
      <c r="N116" s="158">
        <f t="shared" si="11"/>
        <v>0</v>
      </c>
      <c r="O116" s="158">
        <f t="shared" si="12"/>
        <v>0</v>
      </c>
      <c r="P116" s="161">
        <f t="shared" si="13"/>
        <v>0</v>
      </c>
    </row>
    <row r="117" spans="1:16" ht="45" x14ac:dyDescent="0.25">
      <c r="A117" s="133">
        <v>69</v>
      </c>
      <c r="B117" s="157" t="s">
        <v>66</v>
      </c>
      <c r="C117" s="135" t="s">
        <v>672</v>
      </c>
      <c r="D117" s="136" t="s">
        <v>138</v>
      </c>
      <c r="E117" s="132">
        <f>ailes!G41*4</f>
        <v>704</v>
      </c>
      <c r="F117" s="153"/>
      <c r="G117" s="154"/>
      <c r="H117" s="158">
        <f t="shared" si="7"/>
        <v>0</v>
      </c>
      <c r="I117" s="154"/>
      <c r="J117" s="154"/>
      <c r="K117" s="159">
        <f t="shared" si="8"/>
        <v>0</v>
      </c>
      <c r="L117" s="160">
        <f t="shared" si="9"/>
        <v>0</v>
      </c>
      <c r="M117" s="158">
        <f t="shared" si="10"/>
        <v>0</v>
      </c>
      <c r="N117" s="158">
        <f t="shared" si="11"/>
        <v>0</v>
      </c>
      <c r="O117" s="158">
        <f t="shared" si="12"/>
        <v>0</v>
      </c>
      <c r="P117" s="161">
        <f t="shared" si="13"/>
        <v>0</v>
      </c>
    </row>
    <row r="118" spans="1:16" ht="56.25" x14ac:dyDescent="0.25">
      <c r="A118" s="133">
        <v>70</v>
      </c>
      <c r="B118" s="157" t="s">
        <v>66</v>
      </c>
      <c r="C118" s="135" t="s">
        <v>139</v>
      </c>
      <c r="D118" s="136" t="s">
        <v>74</v>
      </c>
      <c r="E118" s="132">
        <v>340</v>
      </c>
      <c r="F118" s="153"/>
      <c r="G118" s="154"/>
      <c r="H118" s="158">
        <f t="shared" si="7"/>
        <v>0</v>
      </c>
      <c r="I118" s="154"/>
      <c r="J118" s="154"/>
      <c r="K118" s="159">
        <f t="shared" si="8"/>
        <v>0</v>
      </c>
      <c r="L118" s="160">
        <f t="shared" si="9"/>
        <v>0</v>
      </c>
      <c r="M118" s="158">
        <f t="shared" si="10"/>
        <v>0</v>
      </c>
      <c r="N118" s="158">
        <f t="shared" si="11"/>
        <v>0</v>
      </c>
      <c r="O118" s="158">
        <f t="shared" si="12"/>
        <v>0</v>
      </c>
      <c r="P118" s="161">
        <f t="shared" si="13"/>
        <v>0</v>
      </c>
    </row>
    <row r="119" spans="1:16" x14ac:dyDescent="0.25">
      <c r="A119" s="198" t="str">
        <f>IF(COUNTBLANK(B119)=1," ",COUNTA(B$13:B119))</f>
        <v xml:space="preserve"> </v>
      </c>
      <c r="B119" s="195"/>
      <c r="C119" s="199" t="s">
        <v>669</v>
      </c>
      <c r="D119" s="195" t="s">
        <v>149</v>
      </c>
      <c r="E119" s="200">
        <f>E118*5</f>
        <v>1700</v>
      </c>
      <c r="F119" s="153"/>
      <c r="G119" s="154"/>
      <c r="H119" s="189"/>
      <c r="I119" s="154"/>
      <c r="J119" s="154"/>
      <c r="K119" s="159"/>
      <c r="L119" s="160"/>
      <c r="M119" s="189"/>
      <c r="N119" s="189"/>
      <c r="O119" s="189"/>
      <c r="P119" s="194"/>
    </row>
    <row r="120" spans="1:16" x14ac:dyDescent="0.25">
      <c r="A120" s="198"/>
      <c r="B120" s="195"/>
      <c r="C120" s="199" t="s">
        <v>655</v>
      </c>
      <c r="D120" s="201" t="s">
        <v>74</v>
      </c>
      <c r="E120" s="200">
        <f>E118*2.2</f>
        <v>748.00000000000011</v>
      </c>
      <c r="F120" s="153"/>
      <c r="G120" s="154"/>
      <c r="H120" s="189"/>
      <c r="I120" s="154"/>
      <c r="J120" s="154"/>
      <c r="K120" s="159"/>
      <c r="L120" s="160"/>
      <c r="M120" s="189"/>
      <c r="N120" s="189"/>
      <c r="O120" s="189"/>
      <c r="P120" s="194"/>
    </row>
    <row r="121" spans="1:16" x14ac:dyDescent="0.25">
      <c r="A121" s="198" t="str">
        <f>IF(COUNTBLANK(B121)=1," ",COUNTA(B$13:B121))</f>
        <v xml:space="preserve"> </v>
      </c>
      <c r="B121" s="195"/>
      <c r="C121" s="199" t="s">
        <v>669</v>
      </c>
      <c r="D121" s="195" t="s">
        <v>149</v>
      </c>
      <c r="E121" s="200">
        <f>E118*4</f>
        <v>1360</v>
      </c>
      <c r="F121" s="153"/>
      <c r="G121" s="154"/>
      <c r="H121" s="189"/>
      <c r="I121" s="154"/>
      <c r="J121" s="154"/>
      <c r="K121" s="159"/>
      <c r="L121" s="160"/>
      <c r="M121" s="189"/>
      <c r="N121" s="189"/>
      <c r="O121" s="189"/>
      <c r="P121" s="194"/>
    </row>
    <row r="122" spans="1:16" x14ac:dyDescent="0.25">
      <c r="A122" s="198" t="str">
        <f>IF(COUNTBLANK(B122)=1," ",COUNTA(B$13:B122))</f>
        <v xml:space="preserve"> </v>
      </c>
      <c r="B122" s="134"/>
      <c r="C122" s="202" t="s">
        <v>667</v>
      </c>
      <c r="D122" s="203" t="s">
        <v>149</v>
      </c>
      <c r="E122" s="204">
        <f>E118*0.3</f>
        <v>102</v>
      </c>
      <c r="F122" s="153"/>
      <c r="G122" s="154"/>
      <c r="H122" s="189"/>
      <c r="I122" s="154"/>
      <c r="J122" s="154"/>
      <c r="K122" s="159"/>
      <c r="L122" s="160"/>
      <c r="M122" s="189"/>
      <c r="N122" s="189"/>
      <c r="O122" s="189"/>
      <c r="P122" s="194"/>
    </row>
    <row r="123" spans="1:16" ht="22.5" x14ac:dyDescent="0.25">
      <c r="A123" s="198" t="str">
        <f>IF(COUNTBLANK(B123)=1," ",COUNTA(B$13:B123))</f>
        <v xml:space="preserve"> </v>
      </c>
      <c r="B123" s="195"/>
      <c r="C123" s="199" t="s">
        <v>671</v>
      </c>
      <c r="D123" s="203" t="s">
        <v>149</v>
      </c>
      <c r="E123" s="200">
        <f>E118*3.7</f>
        <v>1258</v>
      </c>
      <c r="F123" s="153"/>
      <c r="G123" s="154"/>
      <c r="H123" s="189"/>
      <c r="I123" s="154"/>
      <c r="J123" s="154"/>
      <c r="K123" s="159"/>
      <c r="L123" s="160"/>
      <c r="M123" s="189"/>
      <c r="N123" s="189"/>
      <c r="O123" s="189"/>
      <c r="P123" s="194"/>
    </row>
    <row r="124" spans="1:16" ht="45" x14ac:dyDescent="0.25">
      <c r="A124" s="133">
        <v>71</v>
      </c>
      <c r="B124" s="157" t="s">
        <v>66</v>
      </c>
      <c r="C124" s="135" t="s">
        <v>140</v>
      </c>
      <c r="D124" s="136" t="s">
        <v>74</v>
      </c>
      <c r="E124" s="132">
        <v>1410</v>
      </c>
      <c r="F124" s="153"/>
      <c r="G124" s="154"/>
      <c r="H124" s="158">
        <f t="shared" si="7"/>
        <v>0</v>
      </c>
      <c r="I124" s="154"/>
      <c r="J124" s="154"/>
      <c r="K124" s="159">
        <f t="shared" si="8"/>
        <v>0</v>
      </c>
      <c r="L124" s="160">
        <f t="shared" si="9"/>
        <v>0</v>
      </c>
      <c r="M124" s="158">
        <f t="shared" si="10"/>
        <v>0</v>
      </c>
      <c r="N124" s="158">
        <f t="shared" si="11"/>
        <v>0</v>
      </c>
      <c r="O124" s="158">
        <f t="shared" si="12"/>
        <v>0</v>
      </c>
      <c r="P124" s="161">
        <f t="shared" si="13"/>
        <v>0</v>
      </c>
    </row>
    <row r="125" spans="1:16" x14ac:dyDescent="0.25">
      <c r="A125" s="198" t="str">
        <f>IF(COUNTBLANK(B125)=1," ",COUNTA(B$13:B125))</f>
        <v xml:space="preserve"> </v>
      </c>
      <c r="B125" s="195"/>
      <c r="C125" s="199" t="s">
        <v>669</v>
      </c>
      <c r="D125" s="195" t="s">
        <v>149</v>
      </c>
      <c r="E125" s="200">
        <f>E124*5</f>
        <v>7050</v>
      </c>
      <c r="F125" s="153"/>
      <c r="G125" s="154"/>
      <c r="H125" s="189"/>
      <c r="I125" s="154"/>
      <c r="J125" s="154"/>
      <c r="K125" s="159"/>
      <c r="L125" s="160"/>
      <c r="M125" s="189"/>
      <c r="N125" s="189"/>
      <c r="O125" s="189"/>
      <c r="P125" s="194"/>
    </row>
    <row r="126" spans="1:16" x14ac:dyDescent="0.25">
      <c r="A126" s="198"/>
      <c r="B126" s="195"/>
      <c r="C126" s="199" t="s">
        <v>655</v>
      </c>
      <c r="D126" s="201" t="s">
        <v>74</v>
      </c>
      <c r="E126" s="200">
        <f>E124*1.2</f>
        <v>1692</v>
      </c>
      <c r="F126" s="153"/>
      <c r="G126" s="154"/>
      <c r="H126" s="189"/>
      <c r="I126" s="154"/>
      <c r="J126" s="154"/>
      <c r="K126" s="159"/>
      <c r="L126" s="160"/>
      <c r="M126" s="189"/>
      <c r="N126" s="189"/>
      <c r="O126" s="189"/>
      <c r="P126" s="194"/>
    </row>
    <row r="127" spans="1:16" x14ac:dyDescent="0.25">
      <c r="A127" s="198" t="str">
        <f>IF(COUNTBLANK(B127)=1," ",COUNTA(B$13:B127))</f>
        <v xml:space="preserve"> </v>
      </c>
      <c r="B127" s="195"/>
      <c r="C127" s="199" t="s">
        <v>669</v>
      </c>
      <c r="D127" s="195" t="s">
        <v>149</v>
      </c>
      <c r="E127" s="200">
        <f>E124*4</f>
        <v>5640</v>
      </c>
      <c r="F127" s="153"/>
      <c r="G127" s="154"/>
      <c r="H127" s="189"/>
      <c r="I127" s="154"/>
      <c r="J127" s="154"/>
      <c r="K127" s="159"/>
      <c r="L127" s="160"/>
      <c r="M127" s="189"/>
      <c r="N127" s="189"/>
      <c r="O127" s="189"/>
      <c r="P127" s="194"/>
    </row>
    <row r="128" spans="1:16" x14ac:dyDescent="0.25">
      <c r="A128" s="198" t="str">
        <f>IF(COUNTBLANK(B128)=1," ",COUNTA(B$13:B128))</f>
        <v xml:space="preserve"> </v>
      </c>
      <c r="B128" s="134"/>
      <c r="C128" s="202" t="s">
        <v>667</v>
      </c>
      <c r="D128" s="203" t="s">
        <v>149</v>
      </c>
      <c r="E128" s="204">
        <f>E124*0.3</f>
        <v>423</v>
      </c>
      <c r="F128" s="153"/>
      <c r="G128" s="154"/>
      <c r="H128" s="189"/>
      <c r="I128" s="154"/>
      <c r="J128" s="154"/>
      <c r="K128" s="159"/>
      <c r="L128" s="160"/>
      <c r="M128" s="189"/>
      <c r="N128" s="189"/>
      <c r="O128" s="189"/>
      <c r="P128" s="194"/>
    </row>
    <row r="129" spans="1:16" ht="22.5" x14ac:dyDescent="0.25">
      <c r="A129" s="198" t="str">
        <f>IF(COUNTBLANK(B129)=1," ",COUNTA(B$13:B129))</f>
        <v xml:space="preserve"> </v>
      </c>
      <c r="B129" s="195"/>
      <c r="C129" s="199" t="s">
        <v>671</v>
      </c>
      <c r="D129" s="203" t="s">
        <v>149</v>
      </c>
      <c r="E129" s="200">
        <f>E124*3.7</f>
        <v>5217</v>
      </c>
      <c r="F129" s="153"/>
      <c r="G129" s="154"/>
      <c r="H129" s="189"/>
      <c r="I129" s="154"/>
      <c r="J129" s="154"/>
      <c r="K129" s="159"/>
      <c r="L129" s="160"/>
      <c r="M129" s="189"/>
      <c r="N129" s="189"/>
      <c r="O129" s="189"/>
      <c r="P129" s="194"/>
    </row>
    <row r="130" spans="1:16" ht="33.75" x14ac:dyDescent="0.25">
      <c r="A130" s="133">
        <v>72</v>
      </c>
      <c r="B130" s="157" t="s">
        <v>66</v>
      </c>
      <c r="C130" s="135" t="s">
        <v>141</v>
      </c>
      <c r="D130" s="136" t="s">
        <v>74</v>
      </c>
      <c r="E130" s="132">
        <f>(1.2*2.6*5*12+1.2*2.6*4*6)*1.1</f>
        <v>288.28800000000007</v>
      </c>
      <c r="F130" s="153"/>
      <c r="G130" s="154"/>
      <c r="H130" s="158">
        <f t="shared" si="7"/>
        <v>0</v>
      </c>
      <c r="I130" s="154"/>
      <c r="J130" s="154"/>
      <c r="K130" s="159">
        <f t="shared" si="8"/>
        <v>0</v>
      </c>
      <c r="L130" s="160">
        <f t="shared" si="9"/>
        <v>0</v>
      </c>
      <c r="M130" s="158">
        <f t="shared" si="10"/>
        <v>0</v>
      </c>
      <c r="N130" s="158">
        <f t="shared" si="11"/>
        <v>0</v>
      </c>
      <c r="O130" s="158">
        <f t="shared" si="12"/>
        <v>0</v>
      </c>
      <c r="P130" s="161">
        <f t="shared" si="13"/>
        <v>0</v>
      </c>
    </row>
    <row r="131" spans="1:16" x14ac:dyDescent="0.25">
      <c r="A131" s="133">
        <v>73</v>
      </c>
      <c r="B131" s="157" t="s">
        <v>66</v>
      </c>
      <c r="C131" s="135" t="s">
        <v>142</v>
      </c>
      <c r="D131" s="136" t="s">
        <v>72</v>
      </c>
      <c r="E131" s="132">
        <f>ailes!N48</f>
        <v>401.82</v>
      </c>
      <c r="F131" s="153"/>
      <c r="G131" s="154"/>
      <c r="H131" s="158">
        <f t="shared" si="7"/>
        <v>0</v>
      </c>
      <c r="I131" s="154"/>
      <c r="J131" s="154"/>
      <c r="K131" s="159">
        <f t="shared" si="8"/>
        <v>0</v>
      </c>
      <c r="L131" s="160">
        <f t="shared" si="9"/>
        <v>0</v>
      </c>
      <c r="M131" s="158">
        <f t="shared" si="10"/>
        <v>0</v>
      </c>
      <c r="N131" s="158">
        <f t="shared" si="11"/>
        <v>0</v>
      </c>
      <c r="O131" s="158">
        <f t="shared" si="12"/>
        <v>0</v>
      </c>
      <c r="P131" s="161">
        <f t="shared" si="13"/>
        <v>0</v>
      </c>
    </row>
    <row r="132" spans="1:16" ht="22.5" x14ac:dyDescent="0.25">
      <c r="A132" s="133">
        <v>74</v>
      </c>
      <c r="B132" s="157" t="s">
        <v>66</v>
      </c>
      <c r="C132" s="135" t="s">
        <v>143</v>
      </c>
      <c r="D132" s="136"/>
      <c r="E132" s="132"/>
      <c r="F132" s="153"/>
      <c r="G132" s="154"/>
      <c r="H132" s="158">
        <f t="shared" si="7"/>
        <v>0</v>
      </c>
      <c r="I132" s="154"/>
      <c r="J132" s="154"/>
      <c r="K132" s="159">
        <f t="shared" si="8"/>
        <v>0</v>
      </c>
      <c r="L132" s="160">
        <f t="shared" si="9"/>
        <v>0</v>
      </c>
      <c r="M132" s="158">
        <f t="shared" si="10"/>
        <v>0</v>
      </c>
      <c r="N132" s="158">
        <f t="shared" si="11"/>
        <v>0</v>
      </c>
      <c r="O132" s="158">
        <f t="shared" si="12"/>
        <v>0</v>
      </c>
      <c r="P132" s="161">
        <f t="shared" si="13"/>
        <v>0</v>
      </c>
    </row>
    <row r="133" spans="1:16" x14ac:dyDescent="0.25">
      <c r="A133" s="133">
        <v>75</v>
      </c>
      <c r="B133" s="157" t="s">
        <v>66</v>
      </c>
      <c r="C133" s="135" t="s">
        <v>144</v>
      </c>
      <c r="D133" s="136" t="s">
        <v>74</v>
      </c>
      <c r="E133" s="132">
        <f>6*1.2*3*1.2+3.2*1.2*3*1.2</f>
        <v>39.744</v>
      </c>
      <c r="F133" s="153"/>
      <c r="G133" s="154"/>
      <c r="H133" s="158">
        <f t="shared" si="7"/>
        <v>0</v>
      </c>
      <c r="I133" s="154"/>
      <c r="J133" s="154"/>
      <c r="K133" s="159">
        <f t="shared" si="8"/>
        <v>0</v>
      </c>
      <c r="L133" s="160">
        <f t="shared" si="9"/>
        <v>0</v>
      </c>
      <c r="M133" s="158">
        <f t="shared" si="10"/>
        <v>0</v>
      </c>
      <c r="N133" s="158">
        <f t="shared" si="11"/>
        <v>0</v>
      </c>
      <c r="O133" s="158">
        <f t="shared" si="12"/>
        <v>0</v>
      </c>
      <c r="P133" s="161">
        <f t="shared" si="13"/>
        <v>0</v>
      </c>
    </row>
    <row r="134" spans="1:16" ht="22.5" x14ac:dyDescent="0.25">
      <c r="A134" s="133">
        <v>76</v>
      </c>
      <c r="B134" s="157" t="s">
        <v>66</v>
      </c>
      <c r="C134" s="135" t="s">
        <v>145</v>
      </c>
      <c r="D134" s="136" t="s">
        <v>74</v>
      </c>
      <c r="E134" s="132">
        <f>E133</f>
        <v>39.744</v>
      </c>
      <c r="F134" s="153"/>
      <c r="G134" s="154"/>
      <c r="H134" s="158">
        <f t="shared" si="7"/>
        <v>0</v>
      </c>
      <c r="I134" s="154"/>
      <c r="J134" s="154"/>
      <c r="K134" s="159">
        <f t="shared" si="8"/>
        <v>0</v>
      </c>
      <c r="L134" s="160">
        <f t="shared" si="9"/>
        <v>0</v>
      </c>
      <c r="M134" s="158">
        <f t="shared" si="10"/>
        <v>0</v>
      </c>
      <c r="N134" s="158">
        <f t="shared" si="11"/>
        <v>0</v>
      </c>
      <c r="O134" s="158">
        <f t="shared" si="12"/>
        <v>0</v>
      </c>
      <c r="P134" s="161">
        <f t="shared" si="13"/>
        <v>0</v>
      </c>
    </row>
    <row r="135" spans="1:16" ht="101.25" x14ac:dyDescent="0.25">
      <c r="A135" s="128">
        <v>77</v>
      </c>
      <c r="B135" s="129" t="s">
        <v>66</v>
      </c>
      <c r="C135" s="130" t="s">
        <v>146</v>
      </c>
      <c r="D135" s="131" t="s">
        <v>74</v>
      </c>
      <c r="E135" s="132">
        <f>E134</f>
        <v>39.744</v>
      </c>
      <c r="F135" s="153"/>
      <c r="G135" s="154"/>
      <c r="H135" s="158">
        <f t="shared" si="7"/>
        <v>0</v>
      </c>
      <c r="I135" s="154"/>
      <c r="J135" s="154"/>
      <c r="K135" s="159">
        <f t="shared" si="8"/>
        <v>0</v>
      </c>
      <c r="L135" s="160">
        <f t="shared" si="9"/>
        <v>0</v>
      </c>
      <c r="M135" s="158">
        <f t="shared" si="10"/>
        <v>0</v>
      </c>
      <c r="N135" s="158">
        <f t="shared" si="11"/>
        <v>0</v>
      </c>
      <c r="O135" s="158">
        <f t="shared" si="12"/>
        <v>0</v>
      </c>
      <c r="P135" s="161">
        <f t="shared" si="13"/>
        <v>0</v>
      </c>
    </row>
    <row r="136" spans="1:16" x14ac:dyDescent="0.25">
      <c r="A136" s="133">
        <v>78</v>
      </c>
      <c r="B136" s="157" t="s">
        <v>66</v>
      </c>
      <c r="C136" s="135" t="s">
        <v>147</v>
      </c>
      <c r="D136" s="136" t="s">
        <v>68</v>
      </c>
      <c r="E136" s="132">
        <v>1</v>
      </c>
      <c r="F136" s="153"/>
      <c r="G136" s="154"/>
      <c r="H136" s="158">
        <f t="shared" si="7"/>
        <v>0</v>
      </c>
      <c r="I136" s="154"/>
      <c r="J136" s="154"/>
      <c r="K136" s="159">
        <f t="shared" si="8"/>
        <v>0</v>
      </c>
      <c r="L136" s="160">
        <f t="shared" si="9"/>
        <v>0</v>
      </c>
      <c r="M136" s="158">
        <f t="shared" si="10"/>
        <v>0</v>
      </c>
      <c r="N136" s="158">
        <f t="shared" si="11"/>
        <v>0</v>
      </c>
      <c r="O136" s="158">
        <f t="shared" si="12"/>
        <v>0</v>
      </c>
      <c r="P136" s="161">
        <f t="shared" si="13"/>
        <v>0</v>
      </c>
    </row>
    <row r="137" spans="1:16" x14ac:dyDescent="0.25">
      <c r="A137" s="133" t="s">
        <v>91</v>
      </c>
      <c r="B137" s="157"/>
      <c r="C137" s="135" t="s">
        <v>148</v>
      </c>
      <c r="D137" s="136" t="s">
        <v>149</v>
      </c>
      <c r="E137" s="132">
        <v>1.56</v>
      </c>
      <c r="F137" s="153"/>
      <c r="G137" s="154"/>
      <c r="H137" s="158">
        <f t="shared" si="7"/>
        <v>0</v>
      </c>
      <c r="I137" s="154"/>
      <c r="J137" s="154"/>
      <c r="K137" s="159">
        <f t="shared" si="8"/>
        <v>0</v>
      </c>
      <c r="L137" s="160">
        <f t="shared" si="9"/>
        <v>0</v>
      </c>
      <c r="M137" s="158">
        <f t="shared" si="10"/>
        <v>0</v>
      </c>
      <c r="N137" s="158">
        <f t="shared" si="11"/>
        <v>0</v>
      </c>
      <c r="O137" s="158">
        <f t="shared" si="12"/>
        <v>0</v>
      </c>
      <c r="P137" s="161">
        <f t="shared" si="13"/>
        <v>0</v>
      </c>
    </row>
    <row r="138" spans="1:16" x14ac:dyDescent="0.25">
      <c r="A138" s="133" t="s">
        <v>91</v>
      </c>
      <c r="B138" s="157"/>
      <c r="C138" s="135" t="s">
        <v>150</v>
      </c>
      <c r="D138" s="136" t="s">
        <v>149</v>
      </c>
      <c r="E138" s="132">
        <v>0.58499999999999996</v>
      </c>
      <c r="F138" s="153"/>
      <c r="G138" s="154"/>
      <c r="H138" s="158">
        <f t="shared" si="7"/>
        <v>0</v>
      </c>
      <c r="I138" s="154"/>
      <c r="J138" s="154"/>
      <c r="K138" s="159">
        <f t="shared" si="8"/>
        <v>0</v>
      </c>
      <c r="L138" s="160">
        <f t="shared" si="9"/>
        <v>0</v>
      </c>
      <c r="M138" s="158">
        <f t="shared" si="10"/>
        <v>0</v>
      </c>
      <c r="N138" s="158">
        <f t="shared" si="11"/>
        <v>0</v>
      </c>
      <c r="O138" s="158">
        <f t="shared" si="12"/>
        <v>0</v>
      </c>
      <c r="P138" s="161">
        <f t="shared" si="13"/>
        <v>0</v>
      </c>
    </row>
    <row r="139" spans="1:16" x14ac:dyDescent="0.25">
      <c r="A139" s="133" t="s">
        <v>91</v>
      </c>
      <c r="B139" s="157"/>
      <c r="C139" s="135" t="s">
        <v>151</v>
      </c>
      <c r="D139" s="136" t="s">
        <v>149</v>
      </c>
      <c r="E139" s="132">
        <v>0.36480000000000001</v>
      </c>
      <c r="F139" s="153"/>
      <c r="G139" s="154"/>
      <c r="H139" s="158">
        <f t="shared" si="7"/>
        <v>0</v>
      </c>
      <c r="I139" s="154"/>
      <c r="J139" s="154"/>
      <c r="K139" s="159">
        <f t="shared" si="8"/>
        <v>0</v>
      </c>
      <c r="L139" s="160">
        <f t="shared" si="9"/>
        <v>0</v>
      </c>
      <c r="M139" s="158">
        <f t="shared" si="10"/>
        <v>0</v>
      </c>
      <c r="N139" s="158">
        <f t="shared" si="11"/>
        <v>0</v>
      </c>
      <c r="O139" s="158">
        <f t="shared" si="12"/>
        <v>0</v>
      </c>
      <c r="P139" s="161">
        <f t="shared" si="13"/>
        <v>0</v>
      </c>
    </row>
    <row r="140" spans="1:16" x14ac:dyDescent="0.25">
      <c r="A140" s="133" t="s">
        <v>91</v>
      </c>
      <c r="B140" s="157"/>
      <c r="C140" s="135" t="s">
        <v>558</v>
      </c>
      <c r="D140" s="136" t="s">
        <v>68</v>
      </c>
      <c r="E140" s="132">
        <v>3</v>
      </c>
      <c r="F140" s="153"/>
      <c r="G140" s="154"/>
      <c r="H140" s="158">
        <f t="shared" si="7"/>
        <v>0</v>
      </c>
      <c r="I140" s="154"/>
      <c r="J140" s="154"/>
      <c r="K140" s="159">
        <f t="shared" si="8"/>
        <v>0</v>
      </c>
      <c r="L140" s="160">
        <f t="shared" si="9"/>
        <v>0</v>
      </c>
      <c r="M140" s="158">
        <f t="shared" si="10"/>
        <v>0</v>
      </c>
      <c r="N140" s="158">
        <f t="shared" si="11"/>
        <v>0</v>
      </c>
      <c r="O140" s="158">
        <f t="shared" si="12"/>
        <v>0</v>
      </c>
      <c r="P140" s="161">
        <f t="shared" si="13"/>
        <v>0</v>
      </c>
    </row>
    <row r="141" spans="1:16" ht="22.5" x14ac:dyDescent="0.25">
      <c r="A141" s="133">
        <v>79</v>
      </c>
      <c r="B141" s="157" t="s">
        <v>66</v>
      </c>
      <c r="C141" s="135" t="s">
        <v>152</v>
      </c>
      <c r="D141" s="136" t="s">
        <v>74</v>
      </c>
      <c r="E141" s="132">
        <v>0.3</v>
      </c>
      <c r="F141" s="153"/>
      <c r="G141" s="154"/>
      <c r="H141" s="158">
        <f t="shared" si="7"/>
        <v>0</v>
      </c>
      <c r="I141" s="154"/>
      <c r="J141" s="154"/>
      <c r="K141" s="159">
        <f t="shared" si="8"/>
        <v>0</v>
      </c>
      <c r="L141" s="160">
        <f t="shared" si="9"/>
        <v>0</v>
      </c>
      <c r="M141" s="158">
        <f t="shared" si="10"/>
        <v>0</v>
      </c>
      <c r="N141" s="158">
        <f t="shared" si="11"/>
        <v>0</v>
      </c>
      <c r="O141" s="158">
        <f t="shared" si="12"/>
        <v>0</v>
      </c>
      <c r="P141" s="161">
        <f t="shared" si="13"/>
        <v>0</v>
      </c>
    </row>
    <row r="142" spans="1:16" x14ac:dyDescent="0.25">
      <c r="A142" s="133">
        <v>80</v>
      </c>
      <c r="B142" s="157" t="s">
        <v>66</v>
      </c>
      <c r="C142" s="135" t="s">
        <v>153</v>
      </c>
      <c r="D142" s="136" t="s">
        <v>127</v>
      </c>
      <c r="E142" s="132">
        <v>1</v>
      </c>
      <c r="F142" s="153"/>
      <c r="G142" s="154"/>
      <c r="H142" s="158">
        <f t="shared" si="7"/>
        <v>0</v>
      </c>
      <c r="I142" s="154"/>
      <c r="J142" s="154"/>
      <c r="K142" s="159">
        <f t="shared" si="8"/>
        <v>0</v>
      </c>
      <c r="L142" s="160">
        <f t="shared" si="9"/>
        <v>0</v>
      </c>
      <c r="M142" s="158">
        <f t="shared" si="10"/>
        <v>0</v>
      </c>
      <c r="N142" s="158">
        <f t="shared" si="11"/>
        <v>0</v>
      </c>
      <c r="O142" s="158">
        <f t="shared" si="12"/>
        <v>0</v>
      </c>
      <c r="P142" s="161">
        <f t="shared" si="13"/>
        <v>0</v>
      </c>
    </row>
    <row r="143" spans="1:16" x14ac:dyDescent="0.25">
      <c r="A143" s="133" t="s">
        <v>91</v>
      </c>
      <c r="B143" s="157"/>
      <c r="C143" s="135" t="s">
        <v>154</v>
      </c>
      <c r="D143" s="136" t="s">
        <v>93</v>
      </c>
      <c r="E143" s="132">
        <v>0.3</v>
      </c>
      <c r="F143" s="153"/>
      <c r="G143" s="154"/>
      <c r="H143" s="158">
        <f t="shared" si="7"/>
        <v>0</v>
      </c>
      <c r="I143" s="154"/>
      <c r="J143" s="154"/>
      <c r="K143" s="159">
        <f t="shared" si="8"/>
        <v>0</v>
      </c>
      <c r="L143" s="160">
        <f t="shared" si="9"/>
        <v>0</v>
      </c>
      <c r="M143" s="158">
        <f t="shared" si="10"/>
        <v>0</v>
      </c>
      <c r="N143" s="158">
        <f t="shared" si="11"/>
        <v>0</v>
      </c>
      <c r="O143" s="158">
        <f t="shared" si="12"/>
        <v>0</v>
      </c>
      <c r="P143" s="161">
        <f t="shared" si="13"/>
        <v>0</v>
      </c>
    </row>
    <row r="144" spans="1:16" x14ac:dyDescent="0.25">
      <c r="A144" s="133" t="s">
        <v>91</v>
      </c>
      <c r="B144" s="157"/>
      <c r="C144" s="135" t="s">
        <v>155</v>
      </c>
      <c r="D144" s="136" t="s">
        <v>149</v>
      </c>
      <c r="E144" s="132">
        <v>4.0236000000000001</v>
      </c>
      <c r="F144" s="153"/>
      <c r="G144" s="154"/>
      <c r="H144" s="158">
        <f t="shared" si="7"/>
        <v>0</v>
      </c>
      <c r="I144" s="154"/>
      <c r="J144" s="154"/>
      <c r="K144" s="159">
        <f t="shared" si="8"/>
        <v>0</v>
      </c>
      <c r="L144" s="160">
        <f t="shared" si="9"/>
        <v>0</v>
      </c>
      <c r="M144" s="158">
        <f t="shared" si="10"/>
        <v>0</v>
      </c>
      <c r="N144" s="158">
        <f t="shared" si="11"/>
        <v>0</v>
      </c>
      <c r="O144" s="158">
        <f t="shared" si="12"/>
        <v>0</v>
      </c>
      <c r="P144" s="161">
        <f t="shared" si="13"/>
        <v>0</v>
      </c>
    </row>
    <row r="145" spans="1:16" x14ac:dyDescent="0.25">
      <c r="A145" s="133" t="s">
        <v>91</v>
      </c>
      <c r="B145" s="157"/>
      <c r="C145" s="135" t="s">
        <v>155</v>
      </c>
      <c r="D145" s="136" t="s">
        <v>149</v>
      </c>
      <c r="E145" s="132">
        <v>28.74</v>
      </c>
      <c r="F145" s="153"/>
      <c r="G145" s="154"/>
      <c r="H145" s="158">
        <f t="shared" si="7"/>
        <v>0</v>
      </c>
      <c r="I145" s="154"/>
      <c r="J145" s="154"/>
      <c r="K145" s="159">
        <f t="shared" si="8"/>
        <v>0</v>
      </c>
      <c r="L145" s="160">
        <f t="shared" si="9"/>
        <v>0</v>
      </c>
      <c r="M145" s="158">
        <f t="shared" si="10"/>
        <v>0</v>
      </c>
      <c r="N145" s="158">
        <f t="shared" si="11"/>
        <v>0</v>
      </c>
      <c r="O145" s="158">
        <f t="shared" si="12"/>
        <v>0</v>
      </c>
      <c r="P145" s="161">
        <f t="shared" si="13"/>
        <v>0</v>
      </c>
    </row>
    <row r="146" spans="1:16" x14ac:dyDescent="0.25">
      <c r="A146" s="133" t="s">
        <v>91</v>
      </c>
      <c r="B146" s="157"/>
      <c r="C146" s="135" t="s">
        <v>156</v>
      </c>
      <c r="D146" s="136" t="s">
        <v>68</v>
      </c>
      <c r="E146" s="132">
        <v>72</v>
      </c>
      <c r="F146" s="153"/>
      <c r="G146" s="154"/>
      <c r="H146" s="158">
        <f t="shared" si="7"/>
        <v>0</v>
      </c>
      <c r="I146" s="154"/>
      <c r="J146" s="154"/>
      <c r="K146" s="159">
        <f t="shared" si="8"/>
        <v>0</v>
      </c>
      <c r="L146" s="160">
        <f t="shared" si="9"/>
        <v>0</v>
      </c>
      <c r="M146" s="158">
        <f t="shared" si="10"/>
        <v>0</v>
      </c>
      <c r="N146" s="158">
        <f t="shared" si="11"/>
        <v>0</v>
      </c>
      <c r="O146" s="158">
        <f t="shared" si="12"/>
        <v>0</v>
      </c>
      <c r="P146" s="161">
        <f t="shared" si="13"/>
        <v>0</v>
      </c>
    </row>
    <row r="147" spans="1:16" x14ac:dyDescent="0.25">
      <c r="A147" s="133" t="s">
        <v>91</v>
      </c>
      <c r="B147" s="157"/>
      <c r="C147" s="135" t="s">
        <v>157</v>
      </c>
      <c r="D147" s="136" t="s">
        <v>149</v>
      </c>
      <c r="E147" s="132">
        <v>9.19</v>
      </c>
      <c r="F147" s="153"/>
      <c r="G147" s="154"/>
      <c r="H147" s="158">
        <f t="shared" si="7"/>
        <v>0</v>
      </c>
      <c r="I147" s="154"/>
      <c r="J147" s="154"/>
      <c r="K147" s="159">
        <f t="shared" si="8"/>
        <v>0</v>
      </c>
      <c r="L147" s="160">
        <f t="shared" si="9"/>
        <v>0</v>
      </c>
      <c r="M147" s="158">
        <f t="shared" si="10"/>
        <v>0</v>
      </c>
      <c r="N147" s="158">
        <f t="shared" si="11"/>
        <v>0</v>
      </c>
      <c r="O147" s="158">
        <f t="shared" si="12"/>
        <v>0</v>
      </c>
      <c r="P147" s="161">
        <f t="shared" si="13"/>
        <v>0</v>
      </c>
    </row>
    <row r="148" spans="1:16" x14ac:dyDescent="0.25">
      <c r="A148" s="133" t="s">
        <v>91</v>
      </c>
      <c r="B148" s="157"/>
      <c r="C148" s="135" t="s">
        <v>158</v>
      </c>
      <c r="D148" s="136" t="s">
        <v>149</v>
      </c>
      <c r="E148" s="132">
        <v>0.86</v>
      </c>
      <c r="F148" s="153"/>
      <c r="G148" s="154"/>
      <c r="H148" s="158">
        <f t="shared" si="7"/>
        <v>0</v>
      </c>
      <c r="I148" s="154"/>
      <c r="J148" s="154"/>
      <c r="K148" s="159">
        <f t="shared" si="8"/>
        <v>0</v>
      </c>
      <c r="L148" s="160">
        <f t="shared" si="9"/>
        <v>0</v>
      </c>
      <c r="M148" s="158">
        <f t="shared" si="10"/>
        <v>0</v>
      </c>
      <c r="N148" s="158">
        <f t="shared" si="11"/>
        <v>0</v>
      </c>
      <c r="O148" s="158">
        <f t="shared" si="12"/>
        <v>0</v>
      </c>
      <c r="P148" s="161">
        <f t="shared" si="13"/>
        <v>0</v>
      </c>
    </row>
    <row r="149" spans="1:16" x14ac:dyDescent="0.25">
      <c r="A149" s="133" t="s">
        <v>91</v>
      </c>
      <c r="B149" s="157"/>
      <c r="C149" s="135" t="s">
        <v>159</v>
      </c>
      <c r="D149" s="136" t="s">
        <v>74</v>
      </c>
      <c r="E149" s="132">
        <v>2</v>
      </c>
      <c r="F149" s="153"/>
      <c r="G149" s="154"/>
      <c r="H149" s="158">
        <f t="shared" si="7"/>
        <v>0</v>
      </c>
      <c r="I149" s="154"/>
      <c r="J149" s="154"/>
      <c r="K149" s="159">
        <f t="shared" si="8"/>
        <v>0</v>
      </c>
      <c r="L149" s="160">
        <f t="shared" si="9"/>
        <v>0</v>
      </c>
      <c r="M149" s="158">
        <f t="shared" si="10"/>
        <v>0</v>
      </c>
      <c r="N149" s="158">
        <f t="shared" si="11"/>
        <v>0</v>
      </c>
      <c r="O149" s="158">
        <f t="shared" si="12"/>
        <v>0</v>
      </c>
      <c r="P149" s="161">
        <f t="shared" si="13"/>
        <v>0</v>
      </c>
    </row>
    <row r="150" spans="1:16" x14ac:dyDescent="0.25">
      <c r="A150" s="133" t="s">
        <v>91</v>
      </c>
      <c r="B150" s="157"/>
      <c r="C150" s="135" t="s">
        <v>160</v>
      </c>
      <c r="D150" s="136" t="s">
        <v>68</v>
      </c>
      <c r="E150" s="132">
        <v>24</v>
      </c>
      <c r="F150" s="153"/>
      <c r="G150" s="154"/>
      <c r="H150" s="158">
        <f t="shared" si="7"/>
        <v>0</v>
      </c>
      <c r="I150" s="154"/>
      <c r="J150" s="154"/>
      <c r="K150" s="159">
        <f t="shared" si="8"/>
        <v>0</v>
      </c>
      <c r="L150" s="160">
        <f t="shared" si="9"/>
        <v>0</v>
      </c>
      <c r="M150" s="158">
        <f t="shared" si="10"/>
        <v>0</v>
      </c>
      <c r="N150" s="158">
        <f t="shared" si="11"/>
        <v>0</v>
      </c>
      <c r="O150" s="158">
        <f t="shared" si="12"/>
        <v>0</v>
      </c>
      <c r="P150" s="161">
        <f t="shared" si="13"/>
        <v>0</v>
      </c>
    </row>
    <row r="151" spans="1:16" ht="34.5" thickBot="1" x14ac:dyDescent="0.3">
      <c r="A151" s="133">
        <v>81</v>
      </c>
      <c r="B151" s="157" t="s">
        <v>66</v>
      </c>
      <c r="C151" s="135" t="s">
        <v>161</v>
      </c>
      <c r="D151" s="136" t="s">
        <v>74</v>
      </c>
      <c r="E151" s="132">
        <v>190</v>
      </c>
      <c r="F151" s="153"/>
      <c r="G151" s="154"/>
      <c r="H151" s="158">
        <f t="shared" si="7"/>
        <v>0</v>
      </c>
      <c r="I151" s="154"/>
      <c r="J151" s="154"/>
      <c r="K151" s="159">
        <f t="shared" si="8"/>
        <v>0</v>
      </c>
      <c r="L151" s="160">
        <f t="shared" si="9"/>
        <v>0</v>
      </c>
      <c r="M151" s="158">
        <f t="shared" si="10"/>
        <v>0</v>
      </c>
      <c r="N151" s="158">
        <f t="shared" si="11"/>
        <v>0</v>
      </c>
      <c r="O151" s="158">
        <f t="shared" si="12"/>
        <v>0</v>
      </c>
      <c r="P151" s="161">
        <f t="shared" si="13"/>
        <v>0</v>
      </c>
    </row>
    <row r="152" spans="1:16" ht="12" thickBot="1" x14ac:dyDescent="0.3">
      <c r="A152" s="316" t="s">
        <v>162</v>
      </c>
      <c r="B152" s="317"/>
      <c r="C152" s="317"/>
      <c r="D152" s="317"/>
      <c r="E152" s="317"/>
      <c r="F152" s="317"/>
      <c r="G152" s="317"/>
      <c r="H152" s="317"/>
      <c r="I152" s="317"/>
      <c r="J152" s="317"/>
      <c r="K152" s="318"/>
      <c r="L152" s="162">
        <f>SUM(L14:L151)</f>
        <v>0</v>
      </c>
      <c r="M152" s="163">
        <f>SUM(M14:M151)</f>
        <v>0</v>
      </c>
      <c r="N152" s="163">
        <f>SUM(N14:N151)</f>
        <v>0</v>
      </c>
      <c r="O152" s="163">
        <f>SUM(O14:O151)</f>
        <v>0</v>
      </c>
      <c r="P152" s="164">
        <f>SUM(P14:P151)</f>
        <v>0</v>
      </c>
    </row>
    <row r="153" spans="1:16" x14ac:dyDescent="0.2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</row>
    <row r="154" spans="1:16" x14ac:dyDescent="0.2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</row>
    <row r="155" spans="1:16" x14ac:dyDescent="0.25">
      <c r="A155" s="137" t="s">
        <v>14</v>
      </c>
      <c r="B155" s="143"/>
      <c r="C155" s="315">
        <f>'Kops a'!C36:H36</f>
        <v>0</v>
      </c>
      <c r="D155" s="315"/>
      <c r="E155" s="315"/>
      <c r="F155" s="315"/>
      <c r="G155" s="315"/>
      <c r="H155" s="315"/>
      <c r="I155" s="143"/>
      <c r="J155" s="143"/>
      <c r="K155" s="143"/>
      <c r="L155" s="143"/>
      <c r="M155" s="143"/>
      <c r="N155" s="143"/>
      <c r="O155" s="143"/>
      <c r="P155" s="143"/>
    </row>
    <row r="156" spans="1:16" x14ac:dyDescent="0.25">
      <c r="A156" s="143"/>
      <c r="B156" s="143"/>
      <c r="C156" s="254" t="s">
        <v>15</v>
      </c>
      <c r="D156" s="254"/>
      <c r="E156" s="254"/>
      <c r="F156" s="254"/>
      <c r="G156" s="254"/>
      <c r="H156" s="254"/>
      <c r="I156" s="143"/>
      <c r="J156" s="143"/>
      <c r="K156" s="143"/>
      <c r="L156" s="143"/>
      <c r="M156" s="143"/>
      <c r="N156" s="143"/>
      <c r="O156" s="143"/>
      <c r="P156" s="143"/>
    </row>
    <row r="157" spans="1:16" x14ac:dyDescent="0.25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</row>
    <row r="158" spans="1:16" x14ac:dyDescent="0.25">
      <c r="A158" s="165" t="str">
        <f>'Kops a'!A39</f>
        <v>Tāme sastādīta 2020. gada</v>
      </c>
      <c r="B158" s="166"/>
      <c r="C158" s="166"/>
      <c r="D158" s="166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</row>
    <row r="159" spans="1:16" x14ac:dyDescent="0.25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</row>
    <row r="160" spans="1:16" x14ac:dyDescent="0.25">
      <c r="A160" s="137" t="s">
        <v>37</v>
      </c>
      <c r="B160" s="143"/>
      <c r="C160" s="315">
        <f>'Kops a'!C41:H41</f>
        <v>0</v>
      </c>
      <c r="D160" s="315"/>
      <c r="E160" s="315"/>
      <c r="F160" s="315"/>
      <c r="G160" s="315"/>
      <c r="H160" s="315"/>
      <c r="I160" s="143"/>
      <c r="J160" s="143"/>
      <c r="K160" s="143"/>
      <c r="L160" s="143"/>
      <c r="M160" s="143"/>
      <c r="N160" s="143"/>
      <c r="O160" s="143"/>
      <c r="P160" s="143"/>
    </row>
    <row r="161" spans="1:16" x14ac:dyDescent="0.25">
      <c r="A161" s="143"/>
      <c r="B161" s="143"/>
      <c r="C161" s="254" t="s">
        <v>15</v>
      </c>
      <c r="D161" s="254"/>
      <c r="E161" s="254"/>
      <c r="F161" s="254"/>
      <c r="G161" s="254"/>
      <c r="H161" s="254"/>
      <c r="I161" s="143"/>
      <c r="J161" s="143"/>
      <c r="K161" s="143"/>
      <c r="L161" s="143"/>
      <c r="M161" s="143"/>
      <c r="N161" s="143"/>
      <c r="O161" s="143"/>
      <c r="P161" s="143"/>
    </row>
    <row r="162" spans="1:16" x14ac:dyDescent="0.25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</row>
    <row r="163" spans="1:16" x14ac:dyDescent="0.25">
      <c r="A163" s="165" t="s">
        <v>54</v>
      </c>
      <c r="B163" s="166"/>
      <c r="C163" s="167">
        <f>'Kops a'!C44</f>
        <v>0</v>
      </c>
      <c r="D163" s="166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</row>
    <row r="164" spans="1:16" x14ac:dyDescent="0.25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</row>
    <row r="165" spans="1:16" ht="12" x14ac:dyDescent="0.25">
      <c r="A165" s="168" t="s">
        <v>163</v>
      </c>
      <c r="B165" s="169"/>
      <c r="C165" s="170"/>
      <c r="D165" s="170"/>
      <c r="E165" s="170"/>
      <c r="F165" s="171"/>
      <c r="G165" s="170"/>
      <c r="H165" s="172"/>
      <c r="I165" s="172"/>
      <c r="J165" s="173"/>
      <c r="K165" s="174"/>
      <c r="L165" s="174"/>
      <c r="M165" s="174"/>
      <c r="N165" s="174"/>
      <c r="O165" s="174"/>
    </row>
    <row r="166" spans="1:16" ht="12" x14ac:dyDescent="0.25">
      <c r="A166" s="298" t="s">
        <v>165</v>
      </c>
      <c r="B166" s="298"/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</row>
    <row r="167" spans="1:16" ht="12" x14ac:dyDescent="0.25">
      <c r="A167" s="298" t="s">
        <v>164</v>
      </c>
      <c r="B167" s="298"/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</row>
  </sheetData>
  <mergeCells count="24">
    <mergeCell ref="D7:L7"/>
    <mergeCell ref="D8:L8"/>
    <mergeCell ref="E12:E13"/>
    <mergeCell ref="C160:H160"/>
    <mergeCell ref="C161:H161"/>
    <mergeCell ref="C155:H155"/>
    <mergeCell ref="C156:H156"/>
    <mergeCell ref="A152:K152"/>
    <mergeCell ref="A166:O166"/>
    <mergeCell ref="A167:O167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</mergeCells>
  <conditionalFormatting sqref="F105:G112 A14:G66 A113:G118 A124:G124 F119:G123 F125:G129 A90:G90 F87:G89 A94:G94 F91:G93 F95:G97 A98:G104 A130:G151 F67:G73 A74:G86 I14:J151">
    <cfRule type="cellIs" dxfId="243" priority="37" operator="equal">
      <formula>0</formula>
    </cfRule>
  </conditionalFormatting>
  <conditionalFormatting sqref="N9:O9 A119:B121 E119:E121 H14:H151 K14:P151">
    <cfRule type="cellIs" dxfId="242" priority="35" operator="equal">
      <formula>0</formula>
    </cfRule>
  </conditionalFormatting>
  <conditionalFormatting sqref="A9:F9">
    <cfRule type="containsText" dxfId="241" priority="3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40" priority="32" operator="equal">
      <formula>0</formula>
    </cfRule>
  </conditionalFormatting>
  <conditionalFormatting sqref="O10:P10">
    <cfRule type="cellIs" dxfId="239" priority="31" operator="equal">
      <formula>"20__. gada __. _________"</formula>
    </cfRule>
  </conditionalFormatting>
  <conditionalFormatting sqref="A152:K152">
    <cfRule type="containsText" dxfId="238" priority="29" operator="containsText" text="Tiešās izmaksas kopā, t. sk. darba devēja sociālais nodoklis __.__% ">
      <formula>NOT(ISERROR(SEARCH("Tiešās izmaksas kopā, t. sk. darba devēja sociālais nodoklis __.__% ",A152)))</formula>
    </cfRule>
  </conditionalFormatting>
  <conditionalFormatting sqref="C160:H160">
    <cfRule type="cellIs" dxfId="237" priority="26" operator="equal">
      <formula>0</formula>
    </cfRule>
  </conditionalFormatting>
  <conditionalFormatting sqref="C155:H155">
    <cfRule type="cellIs" dxfId="236" priority="25" operator="equal">
      <formula>0</formula>
    </cfRule>
  </conditionalFormatting>
  <conditionalFormatting sqref="L152:P152">
    <cfRule type="cellIs" dxfId="235" priority="24" operator="equal">
      <formula>0</formula>
    </cfRule>
  </conditionalFormatting>
  <conditionalFormatting sqref="C4:I4">
    <cfRule type="cellIs" dxfId="234" priority="23" operator="equal">
      <formula>0</formula>
    </cfRule>
  </conditionalFormatting>
  <conditionalFormatting sqref="D5:L8">
    <cfRule type="cellIs" dxfId="233" priority="21" operator="equal">
      <formula>0</formula>
    </cfRule>
  </conditionalFormatting>
  <conditionalFormatting sqref="C160:H160 C163 C155:H155">
    <cfRule type="cellIs" dxfId="232" priority="20" operator="equal">
      <formula>0</formula>
    </cfRule>
  </conditionalFormatting>
  <conditionalFormatting sqref="D1">
    <cfRule type="cellIs" dxfId="231" priority="19" operator="equal">
      <formula>0</formula>
    </cfRule>
  </conditionalFormatting>
  <conditionalFormatting sqref="A105:E110">
    <cfRule type="cellIs" dxfId="230" priority="17" operator="equal">
      <formula>0</formula>
    </cfRule>
  </conditionalFormatting>
  <conditionalFormatting sqref="A111:E112">
    <cfRule type="cellIs" dxfId="229" priority="16" operator="equal">
      <formula>0</formula>
    </cfRule>
  </conditionalFormatting>
  <conditionalFormatting sqref="A122:B123 E122:E123">
    <cfRule type="cellIs" dxfId="228" priority="14" operator="equal">
      <formula>0</formula>
    </cfRule>
  </conditionalFormatting>
  <conditionalFormatting sqref="A125:B127 E125:E127">
    <cfRule type="cellIs" dxfId="227" priority="13" operator="equal">
      <formula>0</formula>
    </cfRule>
  </conditionalFormatting>
  <conditionalFormatting sqref="A128:B129 E128:E129">
    <cfRule type="cellIs" dxfId="226" priority="12" operator="equal">
      <formula>0</formula>
    </cfRule>
  </conditionalFormatting>
  <conditionalFormatting sqref="A87:E89">
    <cfRule type="cellIs" dxfId="225" priority="11" operator="equal">
      <formula>0</formula>
    </cfRule>
  </conditionalFormatting>
  <conditionalFormatting sqref="A91:E93">
    <cfRule type="cellIs" dxfId="224" priority="10" operator="equal">
      <formula>0</formula>
    </cfRule>
  </conditionalFormatting>
  <conditionalFormatting sqref="A95:E97">
    <cfRule type="cellIs" dxfId="223" priority="9" operator="equal">
      <formula>0</formula>
    </cfRule>
  </conditionalFormatting>
  <conditionalFormatting sqref="C119:D121">
    <cfRule type="cellIs" dxfId="222" priority="8" operator="equal">
      <formula>0</formula>
    </cfRule>
  </conditionalFormatting>
  <conditionalFormatting sqref="C122:D123">
    <cfRule type="cellIs" dxfId="221" priority="7" operator="equal">
      <formula>0</formula>
    </cfRule>
  </conditionalFormatting>
  <conditionalFormatting sqref="C125:D127">
    <cfRule type="cellIs" dxfId="220" priority="6" operator="equal">
      <formula>0</formula>
    </cfRule>
  </conditionalFormatting>
  <conditionalFormatting sqref="C128:D129">
    <cfRule type="cellIs" dxfId="219" priority="5" operator="equal">
      <formula>0</formula>
    </cfRule>
  </conditionalFormatting>
  <conditionalFormatting sqref="A67:A73">
    <cfRule type="cellIs" dxfId="218" priority="2" operator="equal">
      <formula>0</formula>
    </cfRule>
  </conditionalFormatting>
  <conditionalFormatting sqref="B67:E73">
    <cfRule type="cellIs" dxfId="217" priority="1" operator="equal">
      <formula>0</formula>
    </cfRule>
  </conditionalFormatting>
  <pageMargins left="0" right="0" top="0.78740157480314965" bottom="0" header="0.31496062992125984" footer="0.31496062992125984"/>
  <pageSetup paperSize="9" scale="94" orientation="landscape" r:id="rId1"/>
  <rowBreaks count="1" manualBreakCount="1">
    <brk id="128" max="15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BC596309-6EE4-47E0-A590-F3D2F6DA868B}">
            <xm:f>NOT(ISERROR(SEARCH("Tāme sastādīta ____. gada ___. ______________",A158)))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A158</xm:sqref>
        </x14:conditionalFormatting>
        <x14:conditionalFormatting xmlns:xm="http://schemas.microsoft.com/office/excel/2006/main">
          <x14:cfRule type="containsText" priority="27" operator="containsText" id="{A5053C80-E745-4777-A201-BBBD02E74FC0}">
            <xm:f>NOT(ISERROR(SEARCH("Sertifikāta Nr. _________________________________",A163)))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E0D2-644C-487C-8B5D-A1795D5FB099}">
  <sheetPr>
    <tabColor rgb="FFFFFF00"/>
  </sheetPr>
  <dimension ref="A1:V78"/>
  <sheetViews>
    <sheetView view="pageBreakPreview" zoomScale="55" zoomScaleSheetLayoutView="55" workbookViewId="0">
      <selection activeCell="P31" sqref="P31"/>
    </sheetView>
  </sheetViews>
  <sheetFormatPr defaultColWidth="9.140625" defaultRowHeight="12.75" outlineLevelCol="1" x14ac:dyDescent="0.2"/>
  <cols>
    <col min="1" max="1" width="7.140625" style="26" customWidth="1"/>
    <col min="2" max="5" width="9.140625" style="26"/>
    <col min="6" max="6" width="10.140625" style="26" customWidth="1"/>
    <col min="7" max="8" width="10.42578125" style="27" customWidth="1"/>
    <col min="9" max="12" width="10.7109375" style="4" customWidth="1" outlineLevel="1"/>
    <col min="13" max="13" width="10" style="4" customWidth="1"/>
    <col min="14" max="15" width="9.140625" style="4"/>
    <col min="16" max="16" width="10.85546875" style="4" bestFit="1" customWidth="1"/>
    <col min="17" max="17" width="9.140625" style="4"/>
    <col min="18" max="18" width="10" style="4" customWidth="1"/>
    <col min="19" max="20" width="9.140625" style="4"/>
    <col min="21" max="21" width="12.5703125" style="4" customWidth="1"/>
    <col min="22" max="16384" width="9.140625" style="4"/>
  </cols>
  <sheetData>
    <row r="1" spans="1:22" x14ac:dyDescent="0.2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1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1"/>
      <c r="B3" s="1"/>
      <c r="C3" s="1"/>
      <c r="D3" s="1"/>
      <c r="E3" s="1"/>
      <c r="F3" s="1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1"/>
      <c r="B4" s="1"/>
      <c r="C4" s="1"/>
      <c r="D4" s="1"/>
      <c r="E4" s="1"/>
      <c r="F4" s="1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">
      <c r="A5" s="1"/>
      <c r="B5" s="1"/>
      <c r="C5" s="1"/>
      <c r="D5" s="1"/>
      <c r="E5" s="1"/>
      <c r="F5" s="1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"/>
      <c r="B6" s="1"/>
      <c r="C6" s="1"/>
      <c r="D6" s="1"/>
      <c r="E6" s="1"/>
      <c r="F6" s="1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"/>
      <c r="B7" s="1"/>
      <c r="C7" s="1"/>
      <c r="D7" s="1"/>
      <c r="E7" s="1"/>
      <c r="F7" s="1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1"/>
      <c r="B8" s="1"/>
      <c r="C8" s="1"/>
      <c r="D8" s="1"/>
      <c r="E8" s="1"/>
      <c r="F8" s="1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1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"/>
      <c r="B10" s="1"/>
      <c r="C10" s="1"/>
      <c r="D10" s="1"/>
      <c r="E10" s="1"/>
      <c r="F10" s="1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"/>
      <c r="B11" s="1"/>
      <c r="C11" s="1"/>
      <c r="D11" s="1"/>
      <c r="E11" s="1"/>
      <c r="F11" s="1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127"/>
      <c r="S11" s="3"/>
      <c r="T11" s="3"/>
      <c r="U11" s="3"/>
      <c r="V11" s="3"/>
    </row>
    <row r="12" spans="1:22" x14ac:dyDescent="0.2">
      <c r="A12" s="1"/>
      <c r="B12" s="1"/>
      <c r="C12" s="1"/>
      <c r="D12" s="1"/>
      <c r="E12" s="1"/>
      <c r="F12" s="1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1"/>
      <c r="B13" s="1"/>
      <c r="C13" s="1"/>
      <c r="D13" s="1"/>
      <c r="E13" s="1"/>
      <c r="F13" s="1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3.5" thickBot="1" x14ac:dyDescent="0.25">
      <c r="A14" s="34"/>
      <c r="B14" s="34"/>
      <c r="C14" s="34"/>
      <c r="D14" s="34"/>
      <c r="E14" s="34"/>
      <c r="F14" s="34"/>
      <c r="G14" s="34"/>
      <c r="H14" s="34"/>
      <c r="I14" s="34">
        <f>C24+B24+C24+D24+E24+D24+B24-E24</f>
        <v>9.4</v>
      </c>
      <c r="J14" s="34"/>
      <c r="K14" s="34"/>
      <c r="L14" s="34"/>
      <c r="M14" s="34"/>
      <c r="N14" s="34"/>
      <c r="O14" s="34"/>
      <c r="P14" s="34" t="s">
        <v>650</v>
      </c>
      <c r="Q14" s="34"/>
      <c r="R14" s="34"/>
      <c r="S14" s="34"/>
      <c r="T14" s="34"/>
      <c r="U14" s="34" t="s">
        <v>649</v>
      </c>
      <c r="V14" s="34"/>
    </row>
    <row r="15" spans="1:22" x14ac:dyDescent="0.2">
      <c r="A15" s="322" t="s">
        <v>645</v>
      </c>
      <c r="B15" s="339" t="s">
        <v>582</v>
      </c>
      <c r="C15" s="340"/>
      <c r="D15" s="340"/>
      <c r="E15" s="341"/>
      <c r="F15" s="94"/>
      <c r="G15" s="319" t="s">
        <v>583</v>
      </c>
      <c r="H15" s="321"/>
      <c r="I15" s="319" t="s">
        <v>584</v>
      </c>
      <c r="J15" s="320"/>
      <c r="K15" s="320"/>
      <c r="L15" s="322"/>
      <c r="M15" s="319" t="s">
        <v>585</v>
      </c>
      <c r="N15" s="320"/>
      <c r="O15" s="320"/>
      <c r="P15" s="321"/>
      <c r="Q15" s="322"/>
      <c r="R15" s="319" t="s">
        <v>586</v>
      </c>
      <c r="S15" s="320"/>
      <c r="T15" s="320"/>
      <c r="U15" s="321"/>
      <c r="V15" s="322"/>
    </row>
    <row r="16" spans="1:22" ht="25.5" x14ac:dyDescent="0.2">
      <c r="A16" s="337"/>
      <c r="B16" s="326" t="s">
        <v>587</v>
      </c>
      <c r="C16" s="323" t="s">
        <v>646</v>
      </c>
      <c r="D16" s="326" t="s">
        <v>588</v>
      </c>
      <c r="E16" s="342" t="s">
        <v>589</v>
      </c>
      <c r="F16" s="332" t="s">
        <v>648</v>
      </c>
      <c r="G16" s="332" t="s">
        <v>590</v>
      </c>
      <c r="H16" s="335" t="s">
        <v>591</v>
      </c>
      <c r="I16" s="332" t="s">
        <v>592</v>
      </c>
      <c r="J16" s="329" t="s">
        <v>593</v>
      </c>
      <c r="K16" s="329" t="s">
        <v>594</v>
      </c>
      <c r="L16" s="335" t="s">
        <v>595</v>
      </c>
      <c r="M16" s="332" t="s">
        <v>592</v>
      </c>
      <c r="N16" s="329" t="s">
        <v>593</v>
      </c>
      <c r="O16" s="329" t="s">
        <v>594</v>
      </c>
      <c r="P16" s="8" t="s">
        <v>596</v>
      </c>
      <c r="Q16" s="335" t="s">
        <v>595</v>
      </c>
      <c r="R16" s="332" t="s">
        <v>592</v>
      </c>
      <c r="S16" s="329" t="s">
        <v>593</v>
      </c>
      <c r="T16" s="329" t="s">
        <v>594</v>
      </c>
      <c r="U16" s="8" t="s">
        <v>596</v>
      </c>
      <c r="V16" s="335" t="s">
        <v>595</v>
      </c>
    </row>
    <row r="17" spans="1:22" x14ac:dyDescent="0.2">
      <c r="A17" s="337"/>
      <c r="B17" s="327"/>
      <c r="C17" s="324"/>
      <c r="D17" s="327"/>
      <c r="E17" s="337"/>
      <c r="F17" s="333"/>
      <c r="G17" s="333"/>
      <c r="H17" s="336"/>
      <c r="I17" s="333"/>
      <c r="J17" s="330"/>
      <c r="K17" s="330"/>
      <c r="L17" s="336"/>
      <c r="M17" s="333"/>
      <c r="N17" s="330"/>
      <c r="O17" s="330"/>
      <c r="P17" s="69">
        <v>0.22500000000000001</v>
      </c>
      <c r="Q17" s="336"/>
      <c r="R17" s="333"/>
      <c r="S17" s="330"/>
      <c r="T17" s="330"/>
      <c r="U17" s="69">
        <v>0.25</v>
      </c>
      <c r="V17" s="336"/>
    </row>
    <row r="18" spans="1:22" ht="39" thickBot="1" x14ac:dyDescent="0.25">
      <c r="A18" s="338"/>
      <c r="B18" s="328"/>
      <c r="C18" s="325"/>
      <c r="D18" s="328"/>
      <c r="E18" s="343"/>
      <c r="F18" s="334"/>
      <c r="G18" s="334"/>
      <c r="H18" s="344"/>
      <c r="I18" s="334"/>
      <c r="J18" s="331"/>
      <c r="K18" s="331"/>
      <c r="L18" s="344"/>
      <c r="M18" s="333"/>
      <c r="N18" s="330"/>
      <c r="O18" s="330"/>
      <c r="P18" s="9" t="s">
        <v>597</v>
      </c>
      <c r="Q18" s="336"/>
      <c r="R18" s="333"/>
      <c r="S18" s="330"/>
      <c r="T18" s="330"/>
      <c r="U18" s="9" t="s">
        <v>597</v>
      </c>
      <c r="V18" s="336"/>
    </row>
    <row r="19" spans="1:22" x14ac:dyDescent="0.2">
      <c r="A19" s="10" t="s">
        <v>598</v>
      </c>
      <c r="B19" s="73">
        <v>1.1200000000000001</v>
      </c>
      <c r="C19" s="74">
        <v>1.5</v>
      </c>
      <c r="D19" s="73"/>
      <c r="E19" s="85"/>
      <c r="F19" s="75">
        <f>10-H19</f>
        <v>7</v>
      </c>
      <c r="G19" s="97">
        <f t="shared" ref="G19:G28" si="0">F19+H19</f>
        <v>10</v>
      </c>
      <c r="H19" s="76">
        <v>3</v>
      </c>
      <c r="I19" s="11">
        <f t="shared" ref="I19:I40" si="1">IF(D19&gt;0.01,C19+C19+D19+D19+B19+B19,ROUND((C19*2+B19*2),2))</f>
        <v>5.24</v>
      </c>
      <c r="J19" s="12">
        <f t="shared" ref="J19:J40" si="2">IF(D19&gt;0.01,B19-E19+0.1,B19+0.1)</f>
        <v>1.2200000000000002</v>
      </c>
      <c r="K19" s="12">
        <f t="shared" ref="K19:K40" si="3">IF(D19&gt;0.01,(C19+B19+C19+D19+B19-E19),C19+B19+C19)</f>
        <v>4.12</v>
      </c>
      <c r="L19" s="13">
        <f t="shared" ref="L19:L40" si="4">C19*B19+D19*E19</f>
        <v>1.6800000000000002</v>
      </c>
      <c r="M19" s="48">
        <f>ROUND($G19*I19,2)</f>
        <v>52.4</v>
      </c>
      <c r="N19" s="49">
        <f t="shared" ref="N19:O34" si="5">ROUND($G19*J19,2)</f>
        <v>12.2</v>
      </c>
      <c r="O19" s="49">
        <f t="shared" si="5"/>
        <v>41.2</v>
      </c>
      <c r="P19" s="49">
        <f>ROUND(O19*$P$17,2)</f>
        <v>9.27</v>
      </c>
      <c r="Q19" s="50">
        <f t="shared" ref="Q19:Q40" si="6">ROUND($G19*L19,2)</f>
        <v>16.8</v>
      </c>
      <c r="R19" s="51">
        <f t="shared" ref="R19:T40" si="7">ROUND($H19*I19,2)</f>
        <v>15.72</v>
      </c>
      <c r="S19" s="49">
        <f t="shared" si="7"/>
        <v>3.66</v>
      </c>
      <c r="T19" s="49">
        <f>ROUND($H19*K19,2)</f>
        <v>12.36</v>
      </c>
      <c r="U19" s="49">
        <f>ROUND(T19*$U$17,2)</f>
        <v>3.09</v>
      </c>
      <c r="V19" s="50">
        <f t="shared" ref="V19:V40" si="8">ROUND($H19*L19,2)</f>
        <v>5.04</v>
      </c>
    </row>
    <row r="20" spans="1:22" x14ac:dyDescent="0.2">
      <c r="A20" s="14" t="s">
        <v>599</v>
      </c>
      <c r="B20" s="77">
        <v>1.5</v>
      </c>
      <c r="C20" s="78">
        <f>C19</f>
        <v>1.5</v>
      </c>
      <c r="D20" s="77"/>
      <c r="E20" s="86"/>
      <c r="F20" s="79">
        <f>5-H20</f>
        <v>4</v>
      </c>
      <c r="G20" s="97">
        <f t="shared" si="0"/>
        <v>5</v>
      </c>
      <c r="H20" s="80">
        <v>1</v>
      </c>
      <c r="I20" s="15">
        <f t="shared" si="1"/>
        <v>6</v>
      </c>
      <c r="J20" s="16">
        <f t="shared" si="2"/>
        <v>1.6</v>
      </c>
      <c r="K20" s="16">
        <f t="shared" si="3"/>
        <v>4.5</v>
      </c>
      <c r="L20" s="17">
        <f t="shared" si="4"/>
        <v>2.25</v>
      </c>
      <c r="M20" s="52">
        <f t="shared" ref="M20:O40" si="9">ROUND($G20*I20,2)</f>
        <v>30</v>
      </c>
      <c r="N20" s="53">
        <f t="shared" si="5"/>
        <v>8</v>
      </c>
      <c r="O20" s="53">
        <f>ROUND($G20*K20,2)</f>
        <v>22.5</v>
      </c>
      <c r="P20" s="53">
        <f>ROUND(O20*$P$17,2)</f>
        <v>5.0599999999999996</v>
      </c>
      <c r="Q20" s="54">
        <f t="shared" si="6"/>
        <v>11.25</v>
      </c>
      <c r="R20" s="55">
        <f t="shared" si="7"/>
        <v>6</v>
      </c>
      <c r="S20" s="53">
        <f t="shared" si="7"/>
        <v>1.6</v>
      </c>
      <c r="T20" s="53">
        <f t="shared" si="7"/>
        <v>4.5</v>
      </c>
      <c r="U20" s="53">
        <f t="shared" ref="U20:U40" si="10">ROUND(T20*$U$17,2)</f>
        <v>1.1299999999999999</v>
      </c>
      <c r="V20" s="54">
        <f t="shared" si="8"/>
        <v>2.25</v>
      </c>
    </row>
    <row r="21" spans="1:22" x14ac:dyDescent="0.2">
      <c r="A21" s="14" t="s">
        <v>600</v>
      </c>
      <c r="B21" s="77">
        <v>1.5</v>
      </c>
      <c r="C21" s="78">
        <f t="shared" ref="C21:C24" si="11">C20</f>
        <v>1.5</v>
      </c>
      <c r="D21" s="77"/>
      <c r="E21" s="86"/>
      <c r="F21" s="79">
        <f>5*5-H21</f>
        <v>22</v>
      </c>
      <c r="G21" s="97">
        <f t="shared" si="0"/>
        <v>25</v>
      </c>
      <c r="H21" s="80">
        <v>3</v>
      </c>
      <c r="I21" s="15">
        <f t="shared" si="1"/>
        <v>6</v>
      </c>
      <c r="J21" s="16">
        <f t="shared" si="2"/>
        <v>1.6</v>
      </c>
      <c r="K21" s="16">
        <f t="shared" si="3"/>
        <v>4.5</v>
      </c>
      <c r="L21" s="17">
        <f t="shared" si="4"/>
        <v>2.25</v>
      </c>
      <c r="M21" s="52">
        <f t="shared" si="9"/>
        <v>150</v>
      </c>
      <c r="N21" s="53">
        <f t="shared" si="5"/>
        <v>40</v>
      </c>
      <c r="O21" s="53">
        <f t="shared" si="5"/>
        <v>112.5</v>
      </c>
      <c r="P21" s="53">
        <f t="shared" ref="P21:P40" si="12">ROUND(O21*$P$17,2)</f>
        <v>25.31</v>
      </c>
      <c r="Q21" s="54">
        <f t="shared" si="6"/>
        <v>56.25</v>
      </c>
      <c r="R21" s="55">
        <f t="shared" si="7"/>
        <v>18</v>
      </c>
      <c r="S21" s="53">
        <f t="shared" si="7"/>
        <v>4.8</v>
      </c>
      <c r="T21" s="53">
        <f>ROUND($H21*K21,2)</f>
        <v>13.5</v>
      </c>
      <c r="U21" s="53">
        <f t="shared" si="10"/>
        <v>3.38</v>
      </c>
      <c r="V21" s="54">
        <f t="shared" si="8"/>
        <v>6.75</v>
      </c>
    </row>
    <row r="22" spans="1:22" x14ac:dyDescent="0.2">
      <c r="A22" s="14" t="s">
        <v>601</v>
      </c>
      <c r="B22" s="77">
        <v>1.85</v>
      </c>
      <c r="C22" s="78">
        <f t="shared" si="11"/>
        <v>1.5</v>
      </c>
      <c r="D22" s="77"/>
      <c r="E22" s="86"/>
      <c r="F22" s="79">
        <f>10-H22</f>
        <v>8</v>
      </c>
      <c r="G22" s="97">
        <f t="shared" si="0"/>
        <v>10</v>
      </c>
      <c r="H22" s="80">
        <v>2</v>
      </c>
      <c r="I22" s="15">
        <f t="shared" si="1"/>
        <v>6.7</v>
      </c>
      <c r="J22" s="16">
        <f t="shared" si="2"/>
        <v>1.9500000000000002</v>
      </c>
      <c r="K22" s="16">
        <f t="shared" si="3"/>
        <v>4.8499999999999996</v>
      </c>
      <c r="L22" s="17">
        <f t="shared" si="4"/>
        <v>2.7750000000000004</v>
      </c>
      <c r="M22" s="52">
        <f t="shared" si="9"/>
        <v>67</v>
      </c>
      <c r="N22" s="53">
        <f t="shared" si="5"/>
        <v>19.5</v>
      </c>
      <c r="O22" s="53">
        <f t="shared" si="5"/>
        <v>48.5</v>
      </c>
      <c r="P22" s="53">
        <f>ROUND(O22*$P$17,2)</f>
        <v>10.91</v>
      </c>
      <c r="Q22" s="54">
        <f t="shared" si="6"/>
        <v>27.75</v>
      </c>
      <c r="R22" s="55">
        <f t="shared" si="7"/>
        <v>13.4</v>
      </c>
      <c r="S22" s="53">
        <f t="shared" si="7"/>
        <v>3.9</v>
      </c>
      <c r="T22" s="53">
        <f t="shared" si="7"/>
        <v>9.6999999999999993</v>
      </c>
      <c r="U22" s="53">
        <f t="shared" si="10"/>
        <v>2.4300000000000002</v>
      </c>
      <c r="V22" s="54">
        <f t="shared" si="8"/>
        <v>5.55</v>
      </c>
    </row>
    <row r="23" spans="1:22" x14ac:dyDescent="0.2">
      <c r="A23" s="14" t="s">
        <v>602</v>
      </c>
      <c r="B23" s="77">
        <v>1.29</v>
      </c>
      <c r="C23" s="78">
        <f t="shared" si="11"/>
        <v>1.5</v>
      </c>
      <c r="D23" s="77"/>
      <c r="E23" s="86"/>
      <c r="F23" s="79">
        <f>6*4+4*5-H23</f>
        <v>35</v>
      </c>
      <c r="G23" s="97">
        <f>F23+H23</f>
        <v>44</v>
      </c>
      <c r="H23" s="80">
        <v>9</v>
      </c>
      <c r="I23" s="15">
        <f t="shared" si="1"/>
        <v>5.58</v>
      </c>
      <c r="J23" s="16">
        <f t="shared" si="2"/>
        <v>1.3900000000000001</v>
      </c>
      <c r="K23" s="16">
        <f t="shared" si="3"/>
        <v>4.29</v>
      </c>
      <c r="L23" s="17">
        <f t="shared" si="4"/>
        <v>1.9350000000000001</v>
      </c>
      <c r="M23" s="52">
        <f t="shared" si="9"/>
        <v>245.52</v>
      </c>
      <c r="N23" s="53">
        <f t="shared" si="5"/>
        <v>61.16</v>
      </c>
      <c r="O23" s="53">
        <f t="shared" si="5"/>
        <v>188.76</v>
      </c>
      <c r="P23" s="53">
        <f t="shared" si="12"/>
        <v>42.47</v>
      </c>
      <c r="Q23" s="54">
        <f t="shared" si="6"/>
        <v>85.14</v>
      </c>
      <c r="R23" s="55">
        <f t="shared" si="7"/>
        <v>50.22</v>
      </c>
      <c r="S23" s="53">
        <f t="shared" si="7"/>
        <v>12.51</v>
      </c>
      <c r="T23" s="53">
        <f t="shared" si="7"/>
        <v>38.61</v>
      </c>
      <c r="U23" s="53">
        <f t="shared" si="10"/>
        <v>9.65</v>
      </c>
      <c r="V23" s="54">
        <f t="shared" si="8"/>
        <v>17.420000000000002</v>
      </c>
    </row>
    <row r="24" spans="1:22" x14ac:dyDescent="0.2">
      <c r="A24" s="14" t="s">
        <v>603</v>
      </c>
      <c r="B24" s="77">
        <v>2.5</v>
      </c>
      <c r="C24" s="78">
        <f t="shared" si="11"/>
        <v>1.5</v>
      </c>
      <c r="D24" s="77">
        <v>0.7</v>
      </c>
      <c r="E24" s="86">
        <v>0.65</v>
      </c>
      <c r="F24" s="79">
        <f>3*4+5-H24</f>
        <v>13</v>
      </c>
      <c r="G24" s="97">
        <f t="shared" si="0"/>
        <v>17</v>
      </c>
      <c r="H24" s="80">
        <v>4</v>
      </c>
      <c r="I24" s="15">
        <f t="shared" si="1"/>
        <v>9.4</v>
      </c>
      <c r="J24" s="16">
        <f t="shared" si="2"/>
        <v>1.9500000000000002</v>
      </c>
      <c r="K24" s="16">
        <f t="shared" si="3"/>
        <v>8.0499999999999989</v>
      </c>
      <c r="L24" s="17">
        <f t="shared" si="4"/>
        <v>4.2050000000000001</v>
      </c>
      <c r="M24" s="52">
        <f t="shared" si="9"/>
        <v>159.80000000000001</v>
      </c>
      <c r="N24" s="53">
        <f t="shared" si="5"/>
        <v>33.15</v>
      </c>
      <c r="O24" s="53">
        <f t="shared" si="5"/>
        <v>136.85</v>
      </c>
      <c r="P24" s="53">
        <f t="shared" si="12"/>
        <v>30.79</v>
      </c>
      <c r="Q24" s="54">
        <f t="shared" si="6"/>
        <v>71.489999999999995</v>
      </c>
      <c r="R24" s="55">
        <f t="shared" si="7"/>
        <v>37.6</v>
      </c>
      <c r="S24" s="53">
        <f t="shared" si="7"/>
        <v>7.8</v>
      </c>
      <c r="T24" s="53">
        <f t="shared" si="7"/>
        <v>32.200000000000003</v>
      </c>
      <c r="U24" s="53">
        <f t="shared" si="10"/>
        <v>8.0500000000000007</v>
      </c>
      <c r="V24" s="54">
        <f t="shared" si="8"/>
        <v>16.82</v>
      </c>
    </row>
    <row r="25" spans="1:22" x14ac:dyDescent="0.2">
      <c r="A25" s="14" t="s">
        <v>604</v>
      </c>
      <c r="B25" s="77">
        <v>2.5</v>
      </c>
      <c r="C25" s="78">
        <f t="shared" ref="C25" si="13">C24</f>
        <v>1.5</v>
      </c>
      <c r="D25" s="77">
        <v>0.7</v>
      </c>
      <c r="E25" s="86">
        <v>0.65</v>
      </c>
      <c r="F25" s="79">
        <f>15-H25</f>
        <v>14</v>
      </c>
      <c r="G25" s="97">
        <f t="shared" si="0"/>
        <v>15</v>
      </c>
      <c r="H25" s="80">
        <v>1</v>
      </c>
      <c r="I25" s="15">
        <f t="shared" si="1"/>
        <v>9.4</v>
      </c>
      <c r="J25" s="16">
        <f t="shared" si="2"/>
        <v>1.9500000000000002</v>
      </c>
      <c r="K25" s="16">
        <f t="shared" si="3"/>
        <v>8.0499999999999989</v>
      </c>
      <c r="L25" s="17">
        <f t="shared" si="4"/>
        <v>4.2050000000000001</v>
      </c>
      <c r="M25" s="52">
        <f t="shared" si="9"/>
        <v>141</v>
      </c>
      <c r="N25" s="53">
        <f t="shared" si="5"/>
        <v>29.25</v>
      </c>
      <c r="O25" s="53">
        <f t="shared" si="5"/>
        <v>120.75</v>
      </c>
      <c r="P25" s="53">
        <f t="shared" si="12"/>
        <v>27.17</v>
      </c>
      <c r="Q25" s="54">
        <f t="shared" si="6"/>
        <v>63.08</v>
      </c>
      <c r="R25" s="55">
        <f t="shared" si="7"/>
        <v>9.4</v>
      </c>
      <c r="S25" s="53">
        <f t="shared" si="7"/>
        <v>1.95</v>
      </c>
      <c r="T25" s="53">
        <f t="shared" si="7"/>
        <v>8.0500000000000007</v>
      </c>
      <c r="U25" s="53">
        <f t="shared" si="10"/>
        <v>2.0099999999999998</v>
      </c>
      <c r="V25" s="54">
        <f t="shared" si="8"/>
        <v>4.21</v>
      </c>
    </row>
    <row r="26" spans="1:22" ht="13.5" thickBot="1" x14ac:dyDescent="0.25">
      <c r="A26" s="7" t="s">
        <v>605</v>
      </c>
      <c r="B26" s="98">
        <v>1.35</v>
      </c>
      <c r="C26" s="99">
        <v>0.8</v>
      </c>
      <c r="D26" s="98"/>
      <c r="E26" s="100"/>
      <c r="F26" s="101">
        <v>0</v>
      </c>
      <c r="G26" s="97">
        <f t="shared" si="0"/>
        <v>24</v>
      </c>
      <c r="H26" s="102">
        <v>24</v>
      </c>
      <c r="I26" s="5">
        <f t="shared" si="1"/>
        <v>4.3</v>
      </c>
      <c r="J26" s="6">
        <f t="shared" si="2"/>
        <v>1.4500000000000002</v>
      </c>
      <c r="K26" s="6">
        <f t="shared" si="3"/>
        <v>2.95</v>
      </c>
      <c r="L26" s="103">
        <f t="shared" si="4"/>
        <v>1.08</v>
      </c>
      <c r="M26" s="104">
        <f t="shared" si="9"/>
        <v>103.2</v>
      </c>
      <c r="N26" s="105">
        <f t="shared" si="5"/>
        <v>34.799999999999997</v>
      </c>
      <c r="O26" s="105">
        <f t="shared" si="5"/>
        <v>70.8</v>
      </c>
      <c r="P26" s="105">
        <f t="shared" si="12"/>
        <v>15.93</v>
      </c>
      <c r="Q26" s="106">
        <f t="shared" si="6"/>
        <v>25.92</v>
      </c>
      <c r="R26" s="107">
        <f t="shared" si="7"/>
        <v>103.2</v>
      </c>
      <c r="S26" s="105">
        <f t="shared" si="7"/>
        <v>34.799999999999997</v>
      </c>
      <c r="T26" s="105">
        <f t="shared" si="7"/>
        <v>70.8</v>
      </c>
      <c r="U26" s="105">
        <f t="shared" si="10"/>
        <v>17.7</v>
      </c>
      <c r="V26" s="106">
        <f t="shared" si="8"/>
        <v>25.92</v>
      </c>
    </row>
    <row r="27" spans="1:22" x14ac:dyDescent="0.2">
      <c r="A27" s="116" t="s">
        <v>651</v>
      </c>
      <c r="B27" s="117">
        <v>3.06</v>
      </c>
      <c r="C27" s="118">
        <v>1.3</v>
      </c>
      <c r="D27" s="117"/>
      <c r="E27" s="119"/>
      <c r="F27" s="120">
        <v>0</v>
      </c>
      <c r="G27" s="121">
        <f t="shared" si="0"/>
        <v>6</v>
      </c>
      <c r="H27" s="122">
        <v>6</v>
      </c>
      <c r="I27" s="11">
        <f t="shared" si="1"/>
        <v>8.7200000000000006</v>
      </c>
      <c r="J27" s="12">
        <f t="shared" si="2"/>
        <v>3.16</v>
      </c>
      <c r="K27" s="12">
        <f t="shared" si="3"/>
        <v>5.66</v>
      </c>
      <c r="L27" s="13">
        <f t="shared" si="4"/>
        <v>3.9780000000000002</v>
      </c>
      <c r="M27" s="48">
        <f t="shared" si="9"/>
        <v>52.32</v>
      </c>
      <c r="N27" s="49">
        <f t="shared" si="5"/>
        <v>18.96</v>
      </c>
      <c r="O27" s="49">
        <f t="shared" si="5"/>
        <v>33.96</v>
      </c>
      <c r="P27" s="49"/>
      <c r="Q27" s="50">
        <f t="shared" si="6"/>
        <v>23.87</v>
      </c>
      <c r="R27" s="51">
        <f t="shared" si="7"/>
        <v>52.32</v>
      </c>
      <c r="S27" s="49">
        <f t="shared" si="7"/>
        <v>18.96</v>
      </c>
      <c r="T27" s="49">
        <f t="shared" si="7"/>
        <v>33.96</v>
      </c>
      <c r="U27" s="49"/>
      <c r="V27" s="50">
        <f t="shared" si="8"/>
        <v>23.87</v>
      </c>
    </row>
    <row r="28" spans="1:22" ht="13.5" thickBot="1" x14ac:dyDescent="0.25">
      <c r="A28" s="123" t="s">
        <v>652</v>
      </c>
      <c r="B28" s="81">
        <v>6.24</v>
      </c>
      <c r="C28" s="82">
        <v>1.3</v>
      </c>
      <c r="D28" s="81"/>
      <c r="E28" s="87"/>
      <c r="F28" s="96">
        <v>0</v>
      </c>
      <c r="G28" s="124">
        <f t="shared" si="0"/>
        <v>20</v>
      </c>
      <c r="H28" s="84">
        <v>20</v>
      </c>
      <c r="I28" s="19">
        <f t="shared" si="1"/>
        <v>15.08</v>
      </c>
      <c r="J28" s="20">
        <f t="shared" si="2"/>
        <v>6.34</v>
      </c>
      <c r="K28" s="20">
        <f t="shared" si="3"/>
        <v>8.84</v>
      </c>
      <c r="L28" s="21">
        <f t="shared" si="4"/>
        <v>8.1120000000000001</v>
      </c>
      <c r="M28" s="56">
        <f t="shared" si="9"/>
        <v>301.60000000000002</v>
      </c>
      <c r="N28" s="57">
        <f t="shared" si="5"/>
        <v>126.8</v>
      </c>
      <c r="O28" s="57">
        <f t="shared" si="5"/>
        <v>176.8</v>
      </c>
      <c r="P28" s="57"/>
      <c r="Q28" s="58">
        <f t="shared" si="6"/>
        <v>162.24</v>
      </c>
      <c r="R28" s="59">
        <f t="shared" si="7"/>
        <v>301.60000000000002</v>
      </c>
      <c r="S28" s="57">
        <f t="shared" si="7"/>
        <v>126.8</v>
      </c>
      <c r="T28" s="57">
        <f t="shared" si="7"/>
        <v>176.8</v>
      </c>
      <c r="U28" s="57"/>
      <c r="V28" s="58">
        <f t="shared" si="8"/>
        <v>162.24</v>
      </c>
    </row>
    <row r="29" spans="1:22" x14ac:dyDescent="0.2">
      <c r="A29" s="10" t="s">
        <v>606</v>
      </c>
      <c r="B29" s="73"/>
      <c r="C29" s="74"/>
      <c r="D29" s="73"/>
      <c r="E29" s="85"/>
      <c r="F29" s="108"/>
      <c r="G29" s="97"/>
      <c r="H29" s="76"/>
      <c r="I29" s="109">
        <f t="shared" si="1"/>
        <v>0</v>
      </c>
      <c r="J29" s="110">
        <f t="shared" si="2"/>
        <v>0.1</v>
      </c>
      <c r="K29" s="110">
        <f t="shared" si="3"/>
        <v>0</v>
      </c>
      <c r="L29" s="111">
        <f t="shared" si="4"/>
        <v>0</v>
      </c>
      <c r="M29" s="112">
        <f t="shared" si="9"/>
        <v>0</v>
      </c>
      <c r="N29" s="113">
        <f t="shared" si="5"/>
        <v>0</v>
      </c>
      <c r="O29" s="113">
        <f t="shared" si="5"/>
        <v>0</v>
      </c>
      <c r="P29" s="113">
        <f t="shared" si="12"/>
        <v>0</v>
      </c>
      <c r="Q29" s="114">
        <f t="shared" si="6"/>
        <v>0</v>
      </c>
      <c r="R29" s="115">
        <f t="shared" si="7"/>
        <v>0</v>
      </c>
      <c r="S29" s="113">
        <f t="shared" si="7"/>
        <v>0</v>
      </c>
      <c r="T29" s="113">
        <f t="shared" si="7"/>
        <v>0</v>
      </c>
      <c r="U29" s="113">
        <f t="shared" si="10"/>
        <v>0</v>
      </c>
      <c r="V29" s="114">
        <f t="shared" si="8"/>
        <v>0</v>
      </c>
    </row>
    <row r="30" spans="1:22" x14ac:dyDescent="0.2">
      <c r="A30" s="14" t="s">
        <v>607</v>
      </c>
      <c r="B30" s="77"/>
      <c r="C30" s="78"/>
      <c r="D30" s="77"/>
      <c r="E30" s="86"/>
      <c r="F30" s="95"/>
      <c r="G30" s="97"/>
      <c r="H30" s="80"/>
      <c r="I30" s="15">
        <f t="shared" si="1"/>
        <v>0</v>
      </c>
      <c r="J30" s="16">
        <f t="shared" si="2"/>
        <v>0.1</v>
      </c>
      <c r="K30" s="16">
        <f t="shared" si="3"/>
        <v>0</v>
      </c>
      <c r="L30" s="17">
        <f t="shared" si="4"/>
        <v>0</v>
      </c>
      <c r="M30" s="52">
        <f t="shared" si="9"/>
        <v>0</v>
      </c>
      <c r="N30" s="53">
        <f t="shared" si="5"/>
        <v>0</v>
      </c>
      <c r="O30" s="53">
        <f t="shared" si="5"/>
        <v>0</v>
      </c>
      <c r="P30" s="53">
        <f t="shared" si="12"/>
        <v>0</v>
      </c>
      <c r="Q30" s="54">
        <f t="shared" si="6"/>
        <v>0</v>
      </c>
      <c r="R30" s="55">
        <f t="shared" si="7"/>
        <v>0</v>
      </c>
      <c r="S30" s="53">
        <f t="shared" si="7"/>
        <v>0</v>
      </c>
      <c r="T30" s="53">
        <f t="shared" si="7"/>
        <v>0</v>
      </c>
      <c r="U30" s="53">
        <f t="shared" si="10"/>
        <v>0</v>
      </c>
      <c r="V30" s="54">
        <f t="shared" si="8"/>
        <v>0</v>
      </c>
    </row>
    <row r="31" spans="1:22" x14ac:dyDescent="0.2">
      <c r="A31" s="14" t="s">
        <v>608</v>
      </c>
      <c r="B31" s="77"/>
      <c r="C31" s="78"/>
      <c r="D31" s="77"/>
      <c r="E31" s="86"/>
      <c r="F31" s="95"/>
      <c r="G31" s="97"/>
      <c r="H31" s="80"/>
      <c r="I31" s="15">
        <f t="shared" si="1"/>
        <v>0</v>
      </c>
      <c r="J31" s="16">
        <f t="shared" si="2"/>
        <v>0.1</v>
      </c>
      <c r="K31" s="16">
        <f t="shared" si="3"/>
        <v>0</v>
      </c>
      <c r="L31" s="17">
        <f t="shared" si="4"/>
        <v>0</v>
      </c>
      <c r="M31" s="52">
        <f t="shared" si="9"/>
        <v>0</v>
      </c>
      <c r="N31" s="53">
        <f t="shared" si="5"/>
        <v>0</v>
      </c>
      <c r="O31" s="53">
        <f t="shared" si="5"/>
        <v>0</v>
      </c>
      <c r="P31" s="53">
        <f t="shared" si="12"/>
        <v>0</v>
      </c>
      <c r="Q31" s="54">
        <f t="shared" si="6"/>
        <v>0</v>
      </c>
      <c r="R31" s="55">
        <f t="shared" si="7"/>
        <v>0</v>
      </c>
      <c r="S31" s="53">
        <f t="shared" si="7"/>
        <v>0</v>
      </c>
      <c r="T31" s="53">
        <f t="shared" si="7"/>
        <v>0</v>
      </c>
      <c r="U31" s="53">
        <f t="shared" si="10"/>
        <v>0</v>
      </c>
      <c r="V31" s="54">
        <f t="shared" si="8"/>
        <v>0</v>
      </c>
    </row>
    <row r="32" spans="1:22" x14ac:dyDescent="0.2">
      <c r="A32" s="14" t="s">
        <v>609</v>
      </c>
      <c r="B32" s="77"/>
      <c r="C32" s="78"/>
      <c r="D32" s="77"/>
      <c r="E32" s="86"/>
      <c r="F32" s="95"/>
      <c r="G32" s="97"/>
      <c r="H32" s="80"/>
      <c r="I32" s="15">
        <f t="shared" si="1"/>
        <v>0</v>
      </c>
      <c r="J32" s="16">
        <f t="shared" si="2"/>
        <v>0.1</v>
      </c>
      <c r="K32" s="16">
        <f t="shared" si="3"/>
        <v>0</v>
      </c>
      <c r="L32" s="17">
        <f t="shared" si="4"/>
        <v>0</v>
      </c>
      <c r="M32" s="52">
        <f t="shared" si="9"/>
        <v>0</v>
      </c>
      <c r="N32" s="53">
        <f t="shared" si="5"/>
        <v>0</v>
      </c>
      <c r="O32" s="53">
        <f t="shared" si="5"/>
        <v>0</v>
      </c>
      <c r="P32" s="53">
        <f t="shared" si="12"/>
        <v>0</v>
      </c>
      <c r="Q32" s="54">
        <f t="shared" si="6"/>
        <v>0</v>
      </c>
      <c r="R32" s="55">
        <f t="shared" si="7"/>
        <v>0</v>
      </c>
      <c r="S32" s="53">
        <f t="shared" si="7"/>
        <v>0</v>
      </c>
      <c r="T32" s="53">
        <f t="shared" si="7"/>
        <v>0</v>
      </c>
      <c r="U32" s="53">
        <f t="shared" si="10"/>
        <v>0</v>
      </c>
      <c r="V32" s="54">
        <f t="shared" si="8"/>
        <v>0</v>
      </c>
    </row>
    <row r="33" spans="1:22" x14ac:dyDescent="0.2">
      <c r="A33" s="14" t="s">
        <v>610</v>
      </c>
      <c r="B33" s="77"/>
      <c r="C33" s="78"/>
      <c r="D33" s="77"/>
      <c r="E33" s="86"/>
      <c r="F33" s="95"/>
      <c r="G33" s="97"/>
      <c r="H33" s="80"/>
      <c r="I33" s="15">
        <f t="shared" si="1"/>
        <v>0</v>
      </c>
      <c r="J33" s="16">
        <f t="shared" si="2"/>
        <v>0.1</v>
      </c>
      <c r="K33" s="16">
        <f t="shared" si="3"/>
        <v>0</v>
      </c>
      <c r="L33" s="17">
        <f t="shared" si="4"/>
        <v>0</v>
      </c>
      <c r="M33" s="52">
        <f t="shared" si="9"/>
        <v>0</v>
      </c>
      <c r="N33" s="53">
        <f t="shared" si="5"/>
        <v>0</v>
      </c>
      <c r="O33" s="53">
        <f t="shared" si="5"/>
        <v>0</v>
      </c>
      <c r="P33" s="53">
        <f t="shared" si="12"/>
        <v>0</v>
      </c>
      <c r="Q33" s="54">
        <f t="shared" si="6"/>
        <v>0</v>
      </c>
      <c r="R33" s="55">
        <f t="shared" si="7"/>
        <v>0</v>
      </c>
      <c r="S33" s="53">
        <f t="shared" si="7"/>
        <v>0</v>
      </c>
      <c r="T33" s="53">
        <f t="shared" si="7"/>
        <v>0</v>
      </c>
      <c r="U33" s="53">
        <f t="shared" si="10"/>
        <v>0</v>
      </c>
      <c r="V33" s="54">
        <f t="shared" si="8"/>
        <v>0</v>
      </c>
    </row>
    <row r="34" spans="1:22" x14ac:dyDescent="0.2">
      <c r="A34" s="14" t="s">
        <v>611</v>
      </c>
      <c r="B34" s="77"/>
      <c r="C34" s="78"/>
      <c r="D34" s="77"/>
      <c r="E34" s="86"/>
      <c r="F34" s="95"/>
      <c r="G34" s="97"/>
      <c r="H34" s="80"/>
      <c r="I34" s="15">
        <f t="shared" si="1"/>
        <v>0</v>
      </c>
      <c r="J34" s="16">
        <f t="shared" si="2"/>
        <v>0.1</v>
      </c>
      <c r="K34" s="16">
        <f t="shared" si="3"/>
        <v>0</v>
      </c>
      <c r="L34" s="17">
        <f t="shared" si="4"/>
        <v>0</v>
      </c>
      <c r="M34" s="52">
        <f t="shared" si="9"/>
        <v>0</v>
      </c>
      <c r="N34" s="53">
        <f t="shared" si="5"/>
        <v>0</v>
      </c>
      <c r="O34" s="53">
        <f t="shared" si="5"/>
        <v>0</v>
      </c>
      <c r="P34" s="53">
        <f t="shared" si="12"/>
        <v>0</v>
      </c>
      <c r="Q34" s="54">
        <f t="shared" si="6"/>
        <v>0</v>
      </c>
      <c r="R34" s="55">
        <f t="shared" si="7"/>
        <v>0</v>
      </c>
      <c r="S34" s="53">
        <f t="shared" si="7"/>
        <v>0</v>
      </c>
      <c r="T34" s="53">
        <f t="shared" si="7"/>
        <v>0</v>
      </c>
      <c r="U34" s="53">
        <f t="shared" si="10"/>
        <v>0</v>
      </c>
      <c r="V34" s="54">
        <f t="shared" si="8"/>
        <v>0</v>
      </c>
    </row>
    <row r="35" spans="1:22" x14ac:dyDescent="0.2">
      <c r="A35" s="14" t="s">
        <v>612</v>
      </c>
      <c r="B35" s="77"/>
      <c r="C35" s="78"/>
      <c r="D35" s="77"/>
      <c r="E35" s="86"/>
      <c r="F35" s="95"/>
      <c r="G35" s="97"/>
      <c r="H35" s="80"/>
      <c r="I35" s="15">
        <f t="shared" si="1"/>
        <v>0</v>
      </c>
      <c r="J35" s="16">
        <f t="shared" si="2"/>
        <v>0.1</v>
      </c>
      <c r="K35" s="16">
        <f t="shared" si="3"/>
        <v>0</v>
      </c>
      <c r="L35" s="17">
        <f t="shared" si="4"/>
        <v>0</v>
      </c>
      <c r="M35" s="52">
        <f t="shared" si="9"/>
        <v>0</v>
      </c>
      <c r="N35" s="53">
        <f t="shared" si="9"/>
        <v>0</v>
      </c>
      <c r="O35" s="53">
        <f t="shared" si="9"/>
        <v>0</v>
      </c>
      <c r="P35" s="53">
        <f t="shared" si="12"/>
        <v>0</v>
      </c>
      <c r="Q35" s="54">
        <f t="shared" si="6"/>
        <v>0</v>
      </c>
      <c r="R35" s="55">
        <f t="shared" si="7"/>
        <v>0</v>
      </c>
      <c r="S35" s="53">
        <f t="shared" si="7"/>
        <v>0</v>
      </c>
      <c r="T35" s="53">
        <f t="shared" si="7"/>
        <v>0</v>
      </c>
      <c r="U35" s="53">
        <f t="shared" si="10"/>
        <v>0</v>
      </c>
      <c r="V35" s="54">
        <f t="shared" si="8"/>
        <v>0</v>
      </c>
    </row>
    <row r="36" spans="1:22" x14ac:dyDescent="0.2">
      <c r="A36" s="14" t="s">
        <v>613</v>
      </c>
      <c r="B36" s="77"/>
      <c r="C36" s="78"/>
      <c r="D36" s="77"/>
      <c r="E36" s="86"/>
      <c r="F36" s="95"/>
      <c r="G36" s="97"/>
      <c r="H36" s="80"/>
      <c r="I36" s="15">
        <f t="shared" si="1"/>
        <v>0</v>
      </c>
      <c r="J36" s="16">
        <f t="shared" si="2"/>
        <v>0.1</v>
      </c>
      <c r="K36" s="16">
        <f t="shared" si="3"/>
        <v>0</v>
      </c>
      <c r="L36" s="17">
        <f t="shared" si="4"/>
        <v>0</v>
      </c>
      <c r="M36" s="52">
        <f t="shared" si="9"/>
        <v>0</v>
      </c>
      <c r="N36" s="53">
        <f t="shared" si="9"/>
        <v>0</v>
      </c>
      <c r="O36" s="53">
        <f t="shared" si="9"/>
        <v>0</v>
      </c>
      <c r="P36" s="53">
        <f t="shared" si="12"/>
        <v>0</v>
      </c>
      <c r="Q36" s="54">
        <f t="shared" si="6"/>
        <v>0</v>
      </c>
      <c r="R36" s="55">
        <f t="shared" si="7"/>
        <v>0</v>
      </c>
      <c r="S36" s="53">
        <f t="shared" si="7"/>
        <v>0</v>
      </c>
      <c r="T36" s="53">
        <f t="shared" si="7"/>
        <v>0</v>
      </c>
      <c r="U36" s="53">
        <f t="shared" si="10"/>
        <v>0</v>
      </c>
      <c r="V36" s="54">
        <f t="shared" si="8"/>
        <v>0</v>
      </c>
    </row>
    <row r="37" spans="1:22" x14ac:dyDescent="0.2">
      <c r="A37" s="14" t="s">
        <v>614</v>
      </c>
      <c r="B37" s="77"/>
      <c r="C37" s="78"/>
      <c r="D37" s="77"/>
      <c r="E37" s="86"/>
      <c r="F37" s="95"/>
      <c r="G37" s="97"/>
      <c r="H37" s="80"/>
      <c r="I37" s="15">
        <f t="shared" si="1"/>
        <v>0</v>
      </c>
      <c r="J37" s="16">
        <f t="shared" si="2"/>
        <v>0.1</v>
      </c>
      <c r="K37" s="16">
        <f t="shared" si="3"/>
        <v>0</v>
      </c>
      <c r="L37" s="17">
        <f t="shared" si="4"/>
        <v>0</v>
      </c>
      <c r="M37" s="52">
        <f t="shared" si="9"/>
        <v>0</v>
      </c>
      <c r="N37" s="53">
        <f t="shared" si="9"/>
        <v>0</v>
      </c>
      <c r="O37" s="53">
        <f t="shared" si="9"/>
        <v>0</v>
      </c>
      <c r="P37" s="53">
        <f t="shared" si="12"/>
        <v>0</v>
      </c>
      <c r="Q37" s="54">
        <f t="shared" si="6"/>
        <v>0</v>
      </c>
      <c r="R37" s="55">
        <f t="shared" si="7"/>
        <v>0</v>
      </c>
      <c r="S37" s="53">
        <f t="shared" si="7"/>
        <v>0</v>
      </c>
      <c r="T37" s="53">
        <f t="shared" si="7"/>
        <v>0</v>
      </c>
      <c r="U37" s="53">
        <f t="shared" si="10"/>
        <v>0</v>
      </c>
      <c r="V37" s="54">
        <f t="shared" si="8"/>
        <v>0</v>
      </c>
    </row>
    <row r="38" spans="1:22" x14ac:dyDescent="0.2">
      <c r="A38" s="14" t="s">
        <v>615</v>
      </c>
      <c r="B38" s="77"/>
      <c r="C38" s="78"/>
      <c r="D38" s="77"/>
      <c r="E38" s="86"/>
      <c r="F38" s="95"/>
      <c r="G38" s="97"/>
      <c r="H38" s="80"/>
      <c r="I38" s="15">
        <f t="shared" si="1"/>
        <v>0</v>
      </c>
      <c r="J38" s="16">
        <f t="shared" si="2"/>
        <v>0.1</v>
      </c>
      <c r="K38" s="16">
        <f t="shared" si="3"/>
        <v>0</v>
      </c>
      <c r="L38" s="17">
        <f t="shared" si="4"/>
        <v>0</v>
      </c>
      <c r="M38" s="52">
        <f t="shared" si="9"/>
        <v>0</v>
      </c>
      <c r="N38" s="53">
        <f t="shared" si="9"/>
        <v>0</v>
      </c>
      <c r="O38" s="53">
        <f t="shared" si="9"/>
        <v>0</v>
      </c>
      <c r="P38" s="53">
        <f t="shared" si="12"/>
        <v>0</v>
      </c>
      <c r="Q38" s="54">
        <f t="shared" si="6"/>
        <v>0</v>
      </c>
      <c r="R38" s="55">
        <f t="shared" si="7"/>
        <v>0</v>
      </c>
      <c r="S38" s="53">
        <f t="shared" si="7"/>
        <v>0</v>
      </c>
      <c r="T38" s="53">
        <f t="shared" si="7"/>
        <v>0</v>
      </c>
      <c r="U38" s="53">
        <f t="shared" si="10"/>
        <v>0</v>
      </c>
      <c r="V38" s="54">
        <f t="shared" si="8"/>
        <v>0</v>
      </c>
    </row>
    <row r="39" spans="1:22" x14ac:dyDescent="0.2">
      <c r="A39" s="14" t="s">
        <v>616</v>
      </c>
      <c r="B39" s="77"/>
      <c r="C39" s="78"/>
      <c r="D39" s="77"/>
      <c r="E39" s="86"/>
      <c r="F39" s="95"/>
      <c r="G39" s="97"/>
      <c r="H39" s="80"/>
      <c r="I39" s="15">
        <f t="shared" si="1"/>
        <v>0</v>
      </c>
      <c r="J39" s="16">
        <f t="shared" si="2"/>
        <v>0.1</v>
      </c>
      <c r="K39" s="16">
        <f t="shared" si="3"/>
        <v>0</v>
      </c>
      <c r="L39" s="17">
        <f t="shared" si="4"/>
        <v>0</v>
      </c>
      <c r="M39" s="52">
        <f t="shared" si="9"/>
        <v>0</v>
      </c>
      <c r="N39" s="53">
        <f t="shared" si="9"/>
        <v>0</v>
      </c>
      <c r="O39" s="53">
        <f t="shared" si="9"/>
        <v>0</v>
      </c>
      <c r="P39" s="53">
        <f t="shared" si="12"/>
        <v>0</v>
      </c>
      <c r="Q39" s="54">
        <f t="shared" si="6"/>
        <v>0</v>
      </c>
      <c r="R39" s="55">
        <f t="shared" si="7"/>
        <v>0</v>
      </c>
      <c r="S39" s="53">
        <f t="shared" si="7"/>
        <v>0</v>
      </c>
      <c r="T39" s="53">
        <f t="shared" si="7"/>
        <v>0</v>
      </c>
      <c r="U39" s="53">
        <f t="shared" si="10"/>
        <v>0</v>
      </c>
      <c r="V39" s="54">
        <f t="shared" si="8"/>
        <v>0</v>
      </c>
    </row>
    <row r="40" spans="1:22" ht="13.5" thickBot="1" x14ac:dyDescent="0.25">
      <c r="A40" s="18"/>
      <c r="B40" s="81"/>
      <c r="C40" s="82"/>
      <c r="D40" s="81"/>
      <c r="E40" s="87"/>
      <c r="F40" s="96"/>
      <c r="G40" s="97"/>
      <c r="H40" s="84"/>
      <c r="I40" s="19">
        <f t="shared" si="1"/>
        <v>0</v>
      </c>
      <c r="J40" s="20">
        <f t="shared" si="2"/>
        <v>0.1</v>
      </c>
      <c r="K40" s="20">
        <f t="shared" si="3"/>
        <v>0</v>
      </c>
      <c r="L40" s="21">
        <f t="shared" si="4"/>
        <v>0</v>
      </c>
      <c r="M40" s="56">
        <f t="shared" si="9"/>
        <v>0</v>
      </c>
      <c r="N40" s="57">
        <f t="shared" si="9"/>
        <v>0</v>
      </c>
      <c r="O40" s="57">
        <f t="shared" si="9"/>
        <v>0</v>
      </c>
      <c r="P40" s="57">
        <f t="shared" si="12"/>
        <v>0</v>
      </c>
      <c r="Q40" s="58">
        <f t="shared" si="6"/>
        <v>0</v>
      </c>
      <c r="R40" s="59">
        <f t="shared" si="7"/>
        <v>0</v>
      </c>
      <c r="S40" s="57">
        <f t="shared" si="7"/>
        <v>0</v>
      </c>
      <c r="T40" s="57">
        <f t="shared" si="7"/>
        <v>0</v>
      </c>
      <c r="U40" s="57">
        <f t="shared" si="10"/>
        <v>0</v>
      </c>
      <c r="V40" s="58">
        <f t="shared" si="8"/>
        <v>0</v>
      </c>
    </row>
    <row r="41" spans="1:22" ht="13.5" thickBot="1" x14ac:dyDescent="0.25">
      <c r="A41" s="35" t="s">
        <v>32</v>
      </c>
      <c r="B41" s="35"/>
      <c r="C41" s="35"/>
      <c r="D41" s="35"/>
      <c r="E41" s="35"/>
      <c r="F41" s="125">
        <f>SUM(F19:F40)</f>
        <v>103</v>
      </c>
      <c r="G41" s="125">
        <f>SUM(G19:G40)</f>
        <v>176</v>
      </c>
      <c r="H41" s="125">
        <f>SUM(H19:H40)</f>
        <v>73</v>
      </c>
      <c r="I41" s="31"/>
      <c r="J41" s="31"/>
      <c r="K41" s="31"/>
      <c r="L41" s="93"/>
      <c r="M41" s="22">
        <f>SUM(M19:M40)</f>
        <v>1302.8400000000001</v>
      </c>
      <c r="N41" s="23">
        <f t="shared" ref="N41:V41" si="14">SUM(N19:N40)</f>
        <v>383.82</v>
      </c>
      <c r="O41" s="23">
        <f t="shared" si="14"/>
        <v>952.61999999999989</v>
      </c>
      <c r="P41" s="23">
        <f t="shared" si="14"/>
        <v>166.91000000000003</v>
      </c>
      <c r="Q41" s="24">
        <f t="shared" si="14"/>
        <v>543.79</v>
      </c>
      <c r="R41" s="22">
        <f t="shared" si="14"/>
        <v>607.46</v>
      </c>
      <c r="S41" s="23">
        <f t="shared" si="14"/>
        <v>216.77999999999997</v>
      </c>
      <c r="T41" s="23">
        <f t="shared" si="14"/>
        <v>400.48</v>
      </c>
      <c r="U41" s="23">
        <f t="shared" si="14"/>
        <v>47.44</v>
      </c>
      <c r="V41" s="25">
        <f t="shared" si="14"/>
        <v>270.07000000000005</v>
      </c>
    </row>
    <row r="42" spans="1:22" x14ac:dyDescent="0.2">
      <c r="G42" s="126">
        <f>SUM(G19:G26)</f>
        <v>150</v>
      </c>
    </row>
    <row r="43" spans="1:22" ht="13.5" thickBot="1" x14ac:dyDescent="0.25"/>
    <row r="44" spans="1:22" x14ac:dyDescent="0.2">
      <c r="M44" s="345" t="s">
        <v>647</v>
      </c>
      <c r="N44" s="346"/>
      <c r="O44" s="346"/>
      <c r="P44" s="347"/>
      <c r="Q44" s="348"/>
      <c r="R44" s="345" t="s">
        <v>617</v>
      </c>
      <c r="S44" s="346"/>
      <c r="T44" s="346"/>
      <c r="U44" s="347"/>
      <c r="V44" s="348"/>
    </row>
    <row r="45" spans="1:22" ht="38.25" x14ac:dyDescent="0.2">
      <c r="M45" s="353" t="s">
        <v>618</v>
      </c>
      <c r="N45" s="349" t="s">
        <v>619</v>
      </c>
      <c r="O45" s="349" t="s">
        <v>594</v>
      </c>
      <c r="P45" s="28" t="s">
        <v>596</v>
      </c>
      <c r="Q45" s="351" t="s">
        <v>620</v>
      </c>
      <c r="R45" s="353" t="s">
        <v>618</v>
      </c>
      <c r="S45" s="349" t="s">
        <v>619</v>
      </c>
      <c r="T45" s="349" t="s">
        <v>594</v>
      </c>
      <c r="U45" s="28" t="s">
        <v>596</v>
      </c>
      <c r="V45" s="351" t="s">
        <v>620</v>
      </c>
    </row>
    <row r="46" spans="1:22" x14ac:dyDescent="0.2">
      <c r="M46" s="354"/>
      <c r="N46" s="350"/>
      <c r="O46" s="350"/>
      <c r="P46" s="29">
        <f>P17</f>
        <v>0.22500000000000001</v>
      </c>
      <c r="Q46" s="352"/>
      <c r="R46" s="354"/>
      <c r="S46" s="350"/>
      <c r="T46" s="350"/>
      <c r="U46" s="29">
        <f>U17</f>
        <v>0.25</v>
      </c>
      <c r="V46" s="352"/>
    </row>
    <row r="47" spans="1:22" ht="39" thickBot="1" x14ac:dyDescent="0.25">
      <c r="M47" s="354"/>
      <c r="N47" s="350"/>
      <c r="O47" s="350"/>
      <c r="P47" s="30" t="s">
        <v>597</v>
      </c>
      <c r="Q47" s="352"/>
      <c r="R47" s="354"/>
      <c r="S47" s="350"/>
      <c r="T47" s="350"/>
      <c r="U47" s="30" t="s">
        <v>597</v>
      </c>
      <c r="V47" s="352"/>
    </row>
    <row r="48" spans="1:22" ht="13.5" thickBot="1" x14ac:dyDescent="0.25">
      <c r="M48" s="70">
        <f t="shared" ref="M48:V48" si="15">M41+M77</f>
        <v>1377.66</v>
      </c>
      <c r="N48" s="88">
        <f t="shared" si="15"/>
        <v>401.82</v>
      </c>
      <c r="O48" s="71">
        <f t="shared" si="15"/>
        <v>1009.4399999999999</v>
      </c>
      <c r="P48" s="71">
        <f t="shared" si="15"/>
        <v>179.70000000000002</v>
      </c>
      <c r="Q48" s="72">
        <f t="shared" si="15"/>
        <v>582.92999999999995</v>
      </c>
      <c r="R48" s="70">
        <f t="shared" si="15"/>
        <v>682.28</v>
      </c>
      <c r="S48" s="71">
        <f t="shared" si="15"/>
        <v>234.77999999999997</v>
      </c>
      <c r="T48" s="71">
        <f t="shared" si="15"/>
        <v>457.3</v>
      </c>
      <c r="U48" s="71">
        <f t="shared" si="15"/>
        <v>61.65</v>
      </c>
      <c r="V48" s="72">
        <f t="shared" si="15"/>
        <v>309.21000000000004</v>
      </c>
    </row>
    <row r="50" spans="1:22" ht="15" customHeight="1" thickBot="1" x14ac:dyDescent="0.25">
      <c r="A50" s="4"/>
      <c r="B50" s="4"/>
      <c r="C50" s="34" t="s">
        <v>621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x14ac:dyDescent="0.2">
      <c r="A51" s="4"/>
      <c r="B51" s="4"/>
      <c r="C51" s="322" t="s">
        <v>645</v>
      </c>
      <c r="D51" s="339" t="s">
        <v>582</v>
      </c>
      <c r="E51" s="340"/>
      <c r="F51" s="319" t="s">
        <v>583</v>
      </c>
      <c r="G51" s="321"/>
      <c r="H51" s="33"/>
      <c r="I51" s="319" t="s">
        <v>584</v>
      </c>
      <c r="J51" s="320"/>
      <c r="K51" s="320"/>
      <c r="L51" s="322"/>
      <c r="M51" s="319" t="s">
        <v>622</v>
      </c>
      <c r="N51" s="320"/>
      <c r="O51" s="320"/>
      <c r="P51" s="321"/>
      <c r="Q51" s="322"/>
      <c r="R51" s="319" t="s">
        <v>623</v>
      </c>
      <c r="S51" s="320"/>
      <c r="T51" s="320"/>
      <c r="U51" s="321"/>
      <c r="V51" s="322"/>
    </row>
    <row r="52" spans="1:22" ht="25.5" x14ac:dyDescent="0.2">
      <c r="A52" s="4"/>
      <c r="B52" s="4"/>
      <c r="C52" s="337"/>
      <c r="D52" s="342" t="s">
        <v>587</v>
      </c>
      <c r="E52" s="323" t="s">
        <v>646</v>
      </c>
      <c r="F52" s="332" t="s">
        <v>648</v>
      </c>
      <c r="G52" s="332" t="s">
        <v>590</v>
      </c>
      <c r="H52" s="335" t="s">
        <v>591</v>
      </c>
      <c r="I52" s="332" t="s">
        <v>618</v>
      </c>
      <c r="J52" s="329" t="s">
        <v>619</v>
      </c>
      <c r="K52" s="329" t="s">
        <v>594</v>
      </c>
      <c r="L52" s="335" t="s">
        <v>620</v>
      </c>
      <c r="M52" s="332" t="s">
        <v>618</v>
      </c>
      <c r="N52" s="329" t="s">
        <v>619</v>
      </c>
      <c r="O52" s="329" t="s">
        <v>594</v>
      </c>
      <c r="P52" s="8" t="s">
        <v>596</v>
      </c>
      <c r="Q52" s="335" t="s">
        <v>620</v>
      </c>
      <c r="R52" s="332" t="s">
        <v>618</v>
      </c>
      <c r="S52" s="329" t="s">
        <v>619</v>
      </c>
      <c r="T52" s="329" t="s">
        <v>594</v>
      </c>
      <c r="U52" s="8" t="s">
        <v>596</v>
      </c>
      <c r="V52" s="335" t="s">
        <v>620</v>
      </c>
    </row>
    <row r="53" spans="1:22" ht="14.65" customHeight="1" x14ac:dyDescent="0.2">
      <c r="A53" s="4"/>
      <c r="B53" s="4"/>
      <c r="C53" s="337"/>
      <c r="D53" s="337"/>
      <c r="E53" s="324"/>
      <c r="F53" s="333"/>
      <c r="G53" s="333"/>
      <c r="H53" s="336"/>
      <c r="I53" s="333"/>
      <c r="J53" s="330"/>
      <c r="K53" s="330"/>
      <c r="L53" s="336"/>
      <c r="M53" s="333"/>
      <c r="N53" s="330"/>
      <c r="O53" s="330"/>
      <c r="P53" s="8">
        <f>P46</f>
        <v>0.22500000000000001</v>
      </c>
      <c r="Q53" s="336"/>
      <c r="R53" s="333"/>
      <c r="S53" s="330"/>
      <c r="T53" s="330"/>
      <c r="U53" s="8">
        <f>U46</f>
        <v>0.25</v>
      </c>
      <c r="V53" s="336"/>
    </row>
    <row r="54" spans="1:22" ht="39" thickBot="1" x14ac:dyDescent="0.25">
      <c r="A54" s="4"/>
      <c r="B54" s="4"/>
      <c r="C54" s="338"/>
      <c r="D54" s="343"/>
      <c r="E54" s="325"/>
      <c r="F54" s="334"/>
      <c r="G54" s="334"/>
      <c r="H54" s="344"/>
      <c r="I54" s="333"/>
      <c r="J54" s="330"/>
      <c r="K54" s="330"/>
      <c r="L54" s="336"/>
      <c r="M54" s="333"/>
      <c r="N54" s="330"/>
      <c r="O54" s="330"/>
      <c r="P54" s="9" t="s">
        <v>597</v>
      </c>
      <c r="Q54" s="336"/>
      <c r="R54" s="333"/>
      <c r="S54" s="330"/>
      <c r="T54" s="330"/>
      <c r="U54" s="9" t="s">
        <v>597</v>
      </c>
      <c r="V54" s="336"/>
    </row>
    <row r="55" spans="1:22" x14ac:dyDescent="0.2">
      <c r="A55" s="4"/>
      <c r="B55" s="4"/>
      <c r="C55" s="10" t="s">
        <v>624</v>
      </c>
      <c r="D55" s="73">
        <v>3.61</v>
      </c>
      <c r="E55" s="74">
        <v>2.2000000000000002</v>
      </c>
      <c r="F55" s="75"/>
      <c r="G55" s="75">
        <v>3</v>
      </c>
      <c r="H55" s="76">
        <v>3</v>
      </c>
      <c r="I55" s="60">
        <f t="shared" ref="I55:I76" si="16">ROUND((E55*2+D55*2),2)</f>
        <v>11.62</v>
      </c>
      <c r="J55" s="91">
        <f t="shared" ref="J55:J76" si="17">D55</f>
        <v>3.61</v>
      </c>
      <c r="K55" s="61">
        <f t="shared" ref="K55:K76" si="18">E55+D55+E55</f>
        <v>8.0100000000000016</v>
      </c>
      <c r="L55" s="62">
        <f t="shared" ref="L55:L76" si="19">E55*D55</f>
        <v>7.9420000000000002</v>
      </c>
      <c r="M55" s="36">
        <f t="shared" ref="M55:M76" si="20">ROUND($G55*I55,2)</f>
        <v>34.86</v>
      </c>
      <c r="N55" s="89">
        <f t="shared" ref="N55:N76" si="21">ROUND($G55*J55,2)</f>
        <v>10.83</v>
      </c>
      <c r="O55" s="37">
        <f t="shared" ref="O55:O76" si="22">ROUND($G55*K55,2)</f>
        <v>24.03</v>
      </c>
      <c r="P55" s="37">
        <f>ROUND(O55*$P$53,2)</f>
        <v>5.41</v>
      </c>
      <c r="Q55" s="38">
        <f t="shared" ref="Q55:Q76" si="23">ROUND($G55*L55,2)</f>
        <v>23.83</v>
      </c>
      <c r="R55" s="39">
        <f t="shared" ref="R55:R76" si="24">ROUND($H55*I55,2)</f>
        <v>34.86</v>
      </c>
      <c r="S55" s="37">
        <f t="shared" ref="S55:S76" si="25">ROUND($H55*J55,2)</f>
        <v>10.83</v>
      </c>
      <c r="T55" s="37">
        <f t="shared" ref="T55:T76" si="26">ROUND($H55*K55,2)</f>
        <v>24.03</v>
      </c>
      <c r="U55" s="37">
        <f>ROUND(T55*$U$53,2)</f>
        <v>6.01</v>
      </c>
      <c r="V55" s="38">
        <f t="shared" ref="V55:V76" si="27">ROUND($H55*L55,2)</f>
        <v>23.83</v>
      </c>
    </row>
    <row r="56" spans="1:22" x14ac:dyDescent="0.2">
      <c r="A56" s="4"/>
      <c r="B56" s="4"/>
      <c r="C56" s="14" t="s">
        <v>625</v>
      </c>
      <c r="D56" s="77">
        <v>1.2</v>
      </c>
      <c r="E56" s="78">
        <v>2.17</v>
      </c>
      <c r="F56" s="79"/>
      <c r="G56" s="79">
        <v>3</v>
      </c>
      <c r="H56" s="80">
        <v>3</v>
      </c>
      <c r="I56" s="63">
        <f t="shared" si="16"/>
        <v>6.74</v>
      </c>
      <c r="J56" s="92">
        <f t="shared" si="17"/>
        <v>1.2</v>
      </c>
      <c r="K56" s="64">
        <f t="shared" si="18"/>
        <v>5.54</v>
      </c>
      <c r="L56" s="65">
        <f t="shared" si="19"/>
        <v>2.6039999999999996</v>
      </c>
      <c r="M56" s="40">
        <f t="shared" si="20"/>
        <v>20.22</v>
      </c>
      <c r="N56" s="90">
        <f t="shared" si="21"/>
        <v>3.6</v>
      </c>
      <c r="O56" s="41">
        <f t="shared" si="22"/>
        <v>16.62</v>
      </c>
      <c r="P56" s="41">
        <f t="shared" ref="P56:P76" si="28">ROUND(O56*$P$53,2)</f>
        <v>3.74</v>
      </c>
      <c r="Q56" s="42">
        <f t="shared" si="23"/>
        <v>7.81</v>
      </c>
      <c r="R56" s="43">
        <f t="shared" si="24"/>
        <v>20.22</v>
      </c>
      <c r="S56" s="41">
        <f t="shared" si="25"/>
        <v>3.6</v>
      </c>
      <c r="T56" s="41">
        <f t="shared" si="26"/>
        <v>16.62</v>
      </c>
      <c r="U56" s="41">
        <f t="shared" ref="U56:U76" si="29">ROUND(T56*$U$53,2)</f>
        <v>4.16</v>
      </c>
      <c r="V56" s="42">
        <f t="shared" si="27"/>
        <v>7.81</v>
      </c>
    </row>
    <row r="57" spans="1:22" x14ac:dyDescent="0.2">
      <c r="A57" s="4"/>
      <c r="B57" s="4"/>
      <c r="C57" s="14" t="s">
        <v>626</v>
      </c>
      <c r="D57" s="77">
        <v>1.19</v>
      </c>
      <c r="E57" s="78">
        <v>2.1</v>
      </c>
      <c r="F57" s="79"/>
      <c r="G57" s="79">
        <v>3</v>
      </c>
      <c r="H57" s="80">
        <v>3</v>
      </c>
      <c r="I57" s="63">
        <f t="shared" si="16"/>
        <v>6.58</v>
      </c>
      <c r="J57" s="92">
        <f t="shared" si="17"/>
        <v>1.19</v>
      </c>
      <c r="K57" s="64">
        <f t="shared" si="18"/>
        <v>5.3900000000000006</v>
      </c>
      <c r="L57" s="65">
        <f t="shared" si="19"/>
        <v>2.4990000000000001</v>
      </c>
      <c r="M57" s="40">
        <f t="shared" si="20"/>
        <v>19.739999999999998</v>
      </c>
      <c r="N57" s="90">
        <f t="shared" si="21"/>
        <v>3.57</v>
      </c>
      <c r="O57" s="41">
        <f t="shared" si="22"/>
        <v>16.170000000000002</v>
      </c>
      <c r="P57" s="41">
        <f t="shared" si="28"/>
        <v>3.64</v>
      </c>
      <c r="Q57" s="42">
        <f t="shared" si="23"/>
        <v>7.5</v>
      </c>
      <c r="R57" s="43">
        <f t="shared" si="24"/>
        <v>19.739999999999998</v>
      </c>
      <c r="S57" s="41">
        <f t="shared" si="25"/>
        <v>3.57</v>
      </c>
      <c r="T57" s="41">
        <f t="shared" si="26"/>
        <v>16.170000000000002</v>
      </c>
      <c r="U57" s="41">
        <f t="shared" si="29"/>
        <v>4.04</v>
      </c>
      <c r="V57" s="42">
        <f t="shared" si="27"/>
        <v>7.5</v>
      </c>
    </row>
    <row r="58" spans="1:22" x14ac:dyDescent="0.2">
      <c r="A58" s="4"/>
      <c r="B58" s="4"/>
      <c r="C58" s="14" t="s">
        <v>627</v>
      </c>
      <c r="D58" s="77"/>
      <c r="E58" s="78"/>
      <c r="F58" s="79"/>
      <c r="G58" s="79"/>
      <c r="H58" s="80"/>
      <c r="I58" s="63">
        <f t="shared" si="16"/>
        <v>0</v>
      </c>
      <c r="J58" s="64">
        <f t="shared" si="17"/>
        <v>0</v>
      </c>
      <c r="K58" s="64">
        <f t="shared" si="18"/>
        <v>0</v>
      </c>
      <c r="L58" s="65">
        <f t="shared" si="19"/>
        <v>0</v>
      </c>
      <c r="M58" s="40">
        <f t="shared" si="20"/>
        <v>0</v>
      </c>
      <c r="N58" s="41">
        <f t="shared" si="21"/>
        <v>0</v>
      </c>
      <c r="O58" s="41">
        <f t="shared" si="22"/>
        <v>0</v>
      </c>
      <c r="P58" s="41">
        <f t="shared" si="28"/>
        <v>0</v>
      </c>
      <c r="Q58" s="42">
        <f t="shared" si="23"/>
        <v>0</v>
      </c>
      <c r="R58" s="43">
        <f t="shared" si="24"/>
        <v>0</v>
      </c>
      <c r="S58" s="41">
        <f t="shared" si="25"/>
        <v>0</v>
      </c>
      <c r="T58" s="41">
        <f t="shared" si="26"/>
        <v>0</v>
      </c>
      <c r="U58" s="41">
        <f t="shared" si="29"/>
        <v>0</v>
      </c>
      <c r="V58" s="42">
        <f t="shared" si="27"/>
        <v>0</v>
      </c>
    </row>
    <row r="59" spans="1:22" x14ac:dyDescent="0.2">
      <c r="A59" s="4"/>
      <c r="B59" s="4"/>
      <c r="C59" s="14" t="s">
        <v>628</v>
      </c>
      <c r="D59" s="77"/>
      <c r="E59" s="78"/>
      <c r="F59" s="79"/>
      <c r="G59" s="79"/>
      <c r="H59" s="80"/>
      <c r="I59" s="63">
        <f t="shared" si="16"/>
        <v>0</v>
      </c>
      <c r="J59" s="64">
        <f t="shared" si="17"/>
        <v>0</v>
      </c>
      <c r="K59" s="64">
        <f t="shared" si="18"/>
        <v>0</v>
      </c>
      <c r="L59" s="65">
        <f t="shared" si="19"/>
        <v>0</v>
      </c>
      <c r="M59" s="40">
        <f t="shared" si="20"/>
        <v>0</v>
      </c>
      <c r="N59" s="41">
        <f t="shared" si="21"/>
        <v>0</v>
      </c>
      <c r="O59" s="41">
        <f t="shared" si="22"/>
        <v>0</v>
      </c>
      <c r="P59" s="41">
        <f t="shared" si="28"/>
        <v>0</v>
      </c>
      <c r="Q59" s="42">
        <f t="shared" si="23"/>
        <v>0</v>
      </c>
      <c r="R59" s="43">
        <f t="shared" si="24"/>
        <v>0</v>
      </c>
      <c r="S59" s="41">
        <f t="shared" si="25"/>
        <v>0</v>
      </c>
      <c r="T59" s="41">
        <f t="shared" si="26"/>
        <v>0</v>
      </c>
      <c r="U59" s="41">
        <f t="shared" si="29"/>
        <v>0</v>
      </c>
      <c r="V59" s="42">
        <f t="shared" si="27"/>
        <v>0</v>
      </c>
    </row>
    <row r="60" spans="1:22" x14ac:dyDescent="0.2">
      <c r="A60" s="4"/>
      <c r="B60" s="4"/>
      <c r="C60" s="14" t="s">
        <v>629</v>
      </c>
      <c r="D60" s="77"/>
      <c r="E60" s="78"/>
      <c r="F60" s="79"/>
      <c r="G60" s="79"/>
      <c r="H60" s="80"/>
      <c r="I60" s="63">
        <f t="shared" si="16"/>
        <v>0</v>
      </c>
      <c r="J60" s="64">
        <f t="shared" si="17"/>
        <v>0</v>
      </c>
      <c r="K60" s="64">
        <f t="shared" si="18"/>
        <v>0</v>
      </c>
      <c r="L60" s="65">
        <f t="shared" si="19"/>
        <v>0</v>
      </c>
      <c r="M60" s="40">
        <f t="shared" si="20"/>
        <v>0</v>
      </c>
      <c r="N60" s="41">
        <f t="shared" si="21"/>
        <v>0</v>
      </c>
      <c r="O60" s="41">
        <f t="shared" si="22"/>
        <v>0</v>
      </c>
      <c r="P60" s="41">
        <f t="shared" si="28"/>
        <v>0</v>
      </c>
      <c r="Q60" s="42">
        <f t="shared" si="23"/>
        <v>0</v>
      </c>
      <c r="R60" s="43">
        <f t="shared" si="24"/>
        <v>0</v>
      </c>
      <c r="S60" s="41">
        <f t="shared" si="25"/>
        <v>0</v>
      </c>
      <c r="T60" s="41">
        <f t="shared" si="26"/>
        <v>0</v>
      </c>
      <c r="U60" s="41">
        <f t="shared" si="29"/>
        <v>0</v>
      </c>
      <c r="V60" s="42">
        <f t="shared" si="27"/>
        <v>0</v>
      </c>
    </row>
    <row r="61" spans="1:22" x14ac:dyDescent="0.2">
      <c r="A61" s="4"/>
      <c r="B61" s="4"/>
      <c r="C61" s="14" t="s">
        <v>630</v>
      </c>
      <c r="D61" s="77"/>
      <c r="E61" s="78"/>
      <c r="F61" s="79"/>
      <c r="G61" s="79"/>
      <c r="H61" s="80"/>
      <c r="I61" s="63">
        <f t="shared" si="16"/>
        <v>0</v>
      </c>
      <c r="J61" s="64">
        <f t="shared" si="17"/>
        <v>0</v>
      </c>
      <c r="K61" s="64">
        <f t="shared" si="18"/>
        <v>0</v>
      </c>
      <c r="L61" s="65">
        <f t="shared" si="19"/>
        <v>0</v>
      </c>
      <c r="M61" s="40">
        <f t="shared" si="20"/>
        <v>0</v>
      </c>
      <c r="N61" s="41">
        <f t="shared" si="21"/>
        <v>0</v>
      </c>
      <c r="O61" s="41">
        <f t="shared" si="22"/>
        <v>0</v>
      </c>
      <c r="P61" s="41">
        <f t="shared" si="28"/>
        <v>0</v>
      </c>
      <c r="Q61" s="42">
        <f t="shared" si="23"/>
        <v>0</v>
      </c>
      <c r="R61" s="43">
        <f t="shared" si="24"/>
        <v>0</v>
      </c>
      <c r="S61" s="41">
        <f t="shared" si="25"/>
        <v>0</v>
      </c>
      <c r="T61" s="41">
        <f t="shared" si="26"/>
        <v>0</v>
      </c>
      <c r="U61" s="41">
        <f t="shared" si="29"/>
        <v>0</v>
      </c>
      <c r="V61" s="42">
        <f t="shared" si="27"/>
        <v>0</v>
      </c>
    </row>
    <row r="62" spans="1:22" x14ac:dyDescent="0.2">
      <c r="A62" s="4"/>
      <c r="B62" s="4"/>
      <c r="C62" s="14" t="s">
        <v>631</v>
      </c>
      <c r="D62" s="77"/>
      <c r="E62" s="78"/>
      <c r="F62" s="79"/>
      <c r="G62" s="79"/>
      <c r="H62" s="80"/>
      <c r="I62" s="63">
        <f t="shared" si="16"/>
        <v>0</v>
      </c>
      <c r="J62" s="64">
        <f t="shared" si="17"/>
        <v>0</v>
      </c>
      <c r="K62" s="64">
        <f t="shared" si="18"/>
        <v>0</v>
      </c>
      <c r="L62" s="65">
        <f t="shared" si="19"/>
        <v>0</v>
      </c>
      <c r="M62" s="40">
        <f t="shared" si="20"/>
        <v>0</v>
      </c>
      <c r="N62" s="41">
        <f t="shared" si="21"/>
        <v>0</v>
      </c>
      <c r="O62" s="41">
        <f t="shared" si="22"/>
        <v>0</v>
      </c>
      <c r="P62" s="41">
        <f t="shared" si="28"/>
        <v>0</v>
      </c>
      <c r="Q62" s="42">
        <f t="shared" si="23"/>
        <v>0</v>
      </c>
      <c r="R62" s="43">
        <f t="shared" si="24"/>
        <v>0</v>
      </c>
      <c r="S62" s="41">
        <f t="shared" si="25"/>
        <v>0</v>
      </c>
      <c r="T62" s="41">
        <f t="shared" si="26"/>
        <v>0</v>
      </c>
      <c r="U62" s="41">
        <f t="shared" si="29"/>
        <v>0</v>
      </c>
      <c r="V62" s="42">
        <f t="shared" si="27"/>
        <v>0</v>
      </c>
    </row>
    <row r="63" spans="1:22" x14ac:dyDescent="0.2">
      <c r="A63" s="4"/>
      <c r="B63" s="4"/>
      <c r="C63" s="14" t="s">
        <v>632</v>
      </c>
      <c r="D63" s="77"/>
      <c r="E63" s="78"/>
      <c r="F63" s="79"/>
      <c r="G63" s="79"/>
      <c r="H63" s="80"/>
      <c r="I63" s="63">
        <f t="shared" si="16"/>
        <v>0</v>
      </c>
      <c r="J63" s="64">
        <f t="shared" si="17"/>
        <v>0</v>
      </c>
      <c r="K63" s="64">
        <f t="shared" si="18"/>
        <v>0</v>
      </c>
      <c r="L63" s="65">
        <f t="shared" si="19"/>
        <v>0</v>
      </c>
      <c r="M63" s="40">
        <f t="shared" si="20"/>
        <v>0</v>
      </c>
      <c r="N63" s="41">
        <f t="shared" si="21"/>
        <v>0</v>
      </c>
      <c r="O63" s="41">
        <f t="shared" si="22"/>
        <v>0</v>
      </c>
      <c r="P63" s="41">
        <f t="shared" si="28"/>
        <v>0</v>
      </c>
      <c r="Q63" s="42">
        <f t="shared" si="23"/>
        <v>0</v>
      </c>
      <c r="R63" s="43">
        <f t="shared" si="24"/>
        <v>0</v>
      </c>
      <c r="S63" s="41">
        <f t="shared" si="25"/>
        <v>0</v>
      </c>
      <c r="T63" s="41">
        <f t="shared" si="26"/>
        <v>0</v>
      </c>
      <c r="U63" s="41">
        <f t="shared" si="29"/>
        <v>0</v>
      </c>
      <c r="V63" s="42">
        <f t="shared" si="27"/>
        <v>0</v>
      </c>
    </row>
    <row r="64" spans="1:22" x14ac:dyDescent="0.2">
      <c r="A64" s="4"/>
      <c r="B64" s="4"/>
      <c r="C64" s="14" t="s">
        <v>633</v>
      </c>
      <c r="D64" s="77"/>
      <c r="E64" s="78"/>
      <c r="F64" s="79"/>
      <c r="G64" s="79"/>
      <c r="H64" s="80"/>
      <c r="I64" s="63">
        <f t="shared" si="16"/>
        <v>0</v>
      </c>
      <c r="J64" s="64">
        <f t="shared" si="17"/>
        <v>0</v>
      </c>
      <c r="K64" s="64">
        <f t="shared" si="18"/>
        <v>0</v>
      </c>
      <c r="L64" s="65">
        <f t="shared" si="19"/>
        <v>0</v>
      </c>
      <c r="M64" s="40">
        <f t="shared" si="20"/>
        <v>0</v>
      </c>
      <c r="N64" s="41">
        <f t="shared" si="21"/>
        <v>0</v>
      </c>
      <c r="O64" s="41">
        <f t="shared" si="22"/>
        <v>0</v>
      </c>
      <c r="P64" s="41">
        <f t="shared" si="28"/>
        <v>0</v>
      </c>
      <c r="Q64" s="42">
        <f t="shared" si="23"/>
        <v>0</v>
      </c>
      <c r="R64" s="43">
        <f t="shared" si="24"/>
        <v>0</v>
      </c>
      <c r="S64" s="41">
        <f t="shared" si="25"/>
        <v>0</v>
      </c>
      <c r="T64" s="41">
        <f t="shared" si="26"/>
        <v>0</v>
      </c>
      <c r="U64" s="41">
        <f t="shared" si="29"/>
        <v>0</v>
      </c>
      <c r="V64" s="42">
        <f t="shared" si="27"/>
        <v>0</v>
      </c>
    </row>
    <row r="65" spans="1:22" x14ac:dyDescent="0.2">
      <c r="A65" s="4"/>
      <c r="B65" s="4"/>
      <c r="C65" s="14" t="s">
        <v>634</v>
      </c>
      <c r="D65" s="77"/>
      <c r="E65" s="78"/>
      <c r="F65" s="79"/>
      <c r="G65" s="79"/>
      <c r="H65" s="80"/>
      <c r="I65" s="63">
        <f t="shared" si="16"/>
        <v>0</v>
      </c>
      <c r="J65" s="64">
        <f t="shared" si="17"/>
        <v>0</v>
      </c>
      <c r="K65" s="64">
        <f t="shared" si="18"/>
        <v>0</v>
      </c>
      <c r="L65" s="65">
        <f t="shared" si="19"/>
        <v>0</v>
      </c>
      <c r="M65" s="40">
        <f t="shared" si="20"/>
        <v>0</v>
      </c>
      <c r="N65" s="41">
        <f t="shared" si="21"/>
        <v>0</v>
      </c>
      <c r="O65" s="41">
        <f t="shared" si="22"/>
        <v>0</v>
      </c>
      <c r="P65" s="41">
        <f t="shared" si="28"/>
        <v>0</v>
      </c>
      <c r="Q65" s="42">
        <f t="shared" si="23"/>
        <v>0</v>
      </c>
      <c r="R65" s="43">
        <f t="shared" si="24"/>
        <v>0</v>
      </c>
      <c r="S65" s="41">
        <f t="shared" si="25"/>
        <v>0</v>
      </c>
      <c r="T65" s="41">
        <f t="shared" si="26"/>
        <v>0</v>
      </c>
      <c r="U65" s="41">
        <f t="shared" si="29"/>
        <v>0</v>
      </c>
      <c r="V65" s="42">
        <f t="shared" si="27"/>
        <v>0</v>
      </c>
    </row>
    <row r="66" spans="1:22" x14ac:dyDescent="0.2">
      <c r="A66" s="4"/>
      <c r="B66" s="4"/>
      <c r="C66" s="14" t="s">
        <v>635</v>
      </c>
      <c r="D66" s="77"/>
      <c r="E66" s="78"/>
      <c r="F66" s="79"/>
      <c r="G66" s="79"/>
      <c r="H66" s="80"/>
      <c r="I66" s="63">
        <f t="shared" si="16"/>
        <v>0</v>
      </c>
      <c r="J66" s="64">
        <f t="shared" si="17"/>
        <v>0</v>
      </c>
      <c r="K66" s="64">
        <f t="shared" si="18"/>
        <v>0</v>
      </c>
      <c r="L66" s="65">
        <f t="shared" si="19"/>
        <v>0</v>
      </c>
      <c r="M66" s="40">
        <f t="shared" si="20"/>
        <v>0</v>
      </c>
      <c r="N66" s="41">
        <f t="shared" si="21"/>
        <v>0</v>
      </c>
      <c r="O66" s="41">
        <f t="shared" si="22"/>
        <v>0</v>
      </c>
      <c r="P66" s="41">
        <f t="shared" si="28"/>
        <v>0</v>
      </c>
      <c r="Q66" s="42">
        <f t="shared" si="23"/>
        <v>0</v>
      </c>
      <c r="R66" s="43">
        <f t="shared" si="24"/>
        <v>0</v>
      </c>
      <c r="S66" s="41">
        <f t="shared" si="25"/>
        <v>0</v>
      </c>
      <c r="T66" s="41">
        <f t="shared" si="26"/>
        <v>0</v>
      </c>
      <c r="U66" s="41">
        <f t="shared" si="29"/>
        <v>0</v>
      </c>
      <c r="V66" s="42">
        <f t="shared" si="27"/>
        <v>0</v>
      </c>
    </row>
    <row r="67" spans="1:22" x14ac:dyDescent="0.2">
      <c r="A67" s="4"/>
      <c r="B67" s="4"/>
      <c r="C67" s="14" t="s">
        <v>636</v>
      </c>
      <c r="D67" s="77"/>
      <c r="E67" s="78"/>
      <c r="F67" s="79"/>
      <c r="G67" s="79"/>
      <c r="H67" s="80"/>
      <c r="I67" s="63">
        <f t="shared" si="16"/>
        <v>0</v>
      </c>
      <c r="J67" s="64">
        <f t="shared" si="17"/>
        <v>0</v>
      </c>
      <c r="K67" s="64">
        <f t="shared" si="18"/>
        <v>0</v>
      </c>
      <c r="L67" s="65">
        <f t="shared" si="19"/>
        <v>0</v>
      </c>
      <c r="M67" s="40">
        <f t="shared" si="20"/>
        <v>0</v>
      </c>
      <c r="N67" s="41">
        <f t="shared" si="21"/>
        <v>0</v>
      </c>
      <c r="O67" s="41">
        <f t="shared" si="22"/>
        <v>0</v>
      </c>
      <c r="P67" s="41">
        <f t="shared" si="28"/>
        <v>0</v>
      </c>
      <c r="Q67" s="42">
        <f t="shared" si="23"/>
        <v>0</v>
      </c>
      <c r="R67" s="43">
        <f t="shared" si="24"/>
        <v>0</v>
      </c>
      <c r="S67" s="41">
        <f t="shared" si="25"/>
        <v>0</v>
      </c>
      <c r="T67" s="41">
        <f t="shared" si="26"/>
        <v>0</v>
      </c>
      <c r="U67" s="41">
        <f t="shared" si="29"/>
        <v>0</v>
      </c>
      <c r="V67" s="42">
        <f t="shared" si="27"/>
        <v>0</v>
      </c>
    </row>
    <row r="68" spans="1:22" x14ac:dyDescent="0.2">
      <c r="A68" s="4"/>
      <c r="B68" s="4"/>
      <c r="C68" s="14" t="s">
        <v>637</v>
      </c>
      <c r="D68" s="77"/>
      <c r="E68" s="78"/>
      <c r="F68" s="79"/>
      <c r="G68" s="79"/>
      <c r="H68" s="80"/>
      <c r="I68" s="63">
        <f t="shared" si="16"/>
        <v>0</v>
      </c>
      <c r="J68" s="64">
        <f t="shared" si="17"/>
        <v>0</v>
      </c>
      <c r="K68" s="64">
        <f t="shared" si="18"/>
        <v>0</v>
      </c>
      <c r="L68" s="65">
        <f t="shared" si="19"/>
        <v>0</v>
      </c>
      <c r="M68" s="40">
        <f t="shared" si="20"/>
        <v>0</v>
      </c>
      <c r="N68" s="41">
        <f t="shared" si="21"/>
        <v>0</v>
      </c>
      <c r="O68" s="41">
        <f t="shared" si="22"/>
        <v>0</v>
      </c>
      <c r="P68" s="41">
        <f t="shared" si="28"/>
        <v>0</v>
      </c>
      <c r="Q68" s="42">
        <f t="shared" si="23"/>
        <v>0</v>
      </c>
      <c r="R68" s="43">
        <f t="shared" si="24"/>
        <v>0</v>
      </c>
      <c r="S68" s="41">
        <f t="shared" si="25"/>
        <v>0</v>
      </c>
      <c r="T68" s="41">
        <f t="shared" si="26"/>
        <v>0</v>
      </c>
      <c r="U68" s="41">
        <f t="shared" si="29"/>
        <v>0</v>
      </c>
      <c r="V68" s="42">
        <f t="shared" si="27"/>
        <v>0</v>
      </c>
    </row>
    <row r="69" spans="1:22" x14ac:dyDescent="0.2">
      <c r="A69" s="4"/>
      <c r="B69" s="4"/>
      <c r="C69" s="14" t="s">
        <v>638</v>
      </c>
      <c r="D69" s="77"/>
      <c r="E69" s="78"/>
      <c r="F69" s="79"/>
      <c r="G69" s="79"/>
      <c r="H69" s="80"/>
      <c r="I69" s="63">
        <f t="shared" si="16"/>
        <v>0</v>
      </c>
      <c r="J69" s="64">
        <f t="shared" si="17"/>
        <v>0</v>
      </c>
      <c r="K69" s="64">
        <f t="shared" si="18"/>
        <v>0</v>
      </c>
      <c r="L69" s="65">
        <f t="shared" si="19"/>
        <v>0</v>
      </c>
      <c r="M69" s="40">
        <f t="shared" si="20"/>
        <v>0</v>
      </c>
      <c r="N69" s="41">
        <f t="shared" si="21"/>
        <v>0</v>
      </c>
      <c r="O69" s="41">
        <f t="shared" si="22"/>
        <v>0</v>
      </c>
      <c r="P69" s="41">
        <f t="shared" si="28"/>
        <v>0</v>
      </c>
      <c r="Q69" s="42">
        <f t="shared" si="23"/>
        <v>0</v>
      </c>
      <c r="R69" s="43">
        <f t="shared" si="24"/>
        <v>0</v>
      </c>
      <c r="S69" s="41">
        <f t="shared" si="25"/>
        <v>0</v>
      </c>
      <c r="T69" s="41">
        <f t="shared" si="26"/>
        <v>0</v>
      </c>
      <c r="U69" s="41">
        <f t="shared" si="29"/>
        <v>0</v>
      </c>
      <c r="V69" s="42">
        <f t="shared" si="27"/>
        <v>0</v>
      </c>
    </row>
    <row r="70" spans="1:22" x14ac:dyDescent="0.2">
      <c r="A70" s="4"/>
      <c r="B70" s="4"/>
      <c r="C70" s="14" t="s">
        <v>639</v>
      </c>
      <c r="D70" s="77"/>
      <c r="E70" s="78"/>
      <c r="F70" s="79"/>
      <c r="G70" s="79"/>
      <c r="H70" s="80"/>
      <c r="I70" s="63">
        <f t="shared" si="16"/>
        <v>0</v>
      </c>
      <c r="J70" s="64">
        <f t="shared" si="17"/>
        <v>0</v>
      </c>
      <c r="K70" s="64">
        <f t="shared" si="18"/>
        <v>0</v>
      </c>
      <c r="L70" s="65">
        <f t="shared" si="19"/>
        <v>0</v>
      </c>
      <c r="M70" s="40">
        <f t="shared" si="20"/>
        <v>0</v>
      </c>
      <c r="N70" s="41">
        <f t="shared" si="21"/>
        <v>0</v>
      </c>
      <c r="O70" s="41">
        <f t="shared" si="22"/>
        <v>0</v>
      </c>
      <c r="P70" s="41">
        <f t="shared" si="28"/>
        <v>0</v>
      </c>
      <c r="Q70" s="42">
        <f t="shared" si="23"/>
        <v>0</v>
      </c>
      <c r="R70" s="43">
        <f t="shared" si="24"/>
        <v>0</v>
      </c>
      <c r="S70" s="41">
        <f t="shared" si="25"/>
        <v>0</v>
      </c>
      <c r="T70" s="41">
        <f t="shared" si="26"/>
        <v>0</v>
      </c>
      <c r="U70" s="41">
        <f t="shared" si="29"/>
        <v>0</v>
      </c>
      <c r="V70" s="42">
        <f t="shared" si="27"/>
        <v>0</v>
      </c>
    </row>
    <row r="71" spans="1:22" x14ac:dyDescent="0.2">
      <c r="A71" s="4"/>
      <c r="B71" s="4"/>
      <c r="C71" s="14" t="s">
        <v>640</v>
      </c>
      <c r="D71" s="77"/>
      <c r="E71" s="78"/>
      <c r="F71" s="79"/>
      <c r="G71" s="79"/>
      <c r="H71" s="80"/>
      <c r="I71" s="63">
        <f t="shared" si="16"/>
        <v>0</v>
      </c>
      <c r="J71" s="64">
        <f t="shared" si="17"/>
        <v>0</v>
      </c>
      <c r="K71" s="64">
        <f t="shared" si="18"/>
        <v>0</v>
      </c>
      <c r="L71" s="65">
        <f t="shared" si="19"/>
        <v>0</v>
      </c>
      <c r="M71" s="40">
        <f t="shared" si="20"/>
        <v>0</v>
      </c>
      <c r="N71" s="41">
        <f t="shared" si="21"/>
        <v>0</v>
      </c>
      <c r="O71" s="41">
        <f t="shared" si="22"/>
        <v>0</v>
      </c>
      <c r="P71" s="41">
        <f t="shared" si="28"/>
        <v>0</v>
      </c>
      <c r="Q71" s="42">
        <f t="shared" si="23"/>
        <v>0</v>
      </c>
      <c r="R71" s="43">
        <f t="shared" si="24"/>
        <v>0</v>
      </c>
      <c r="S71" s="41">
        <f t="shared" si="25"/>
        <v>0</v>
      </c>
      <c r="T71" s="41">
        <f t="shared" si="26"/>
        <v>0</v>
      </c>
      <c r="U71" s="41">
        <f t="shared" si="29"/>
        <v>0</v>
      </c>
      <c r="V71" s="42">
        <f t="shared" si="27"/>
        <v>0</v>
      </c>
    </row>
    <row r="72" spans="1:22" x14ac:dyDescent="0.2">
      <c r="A72" s="4"/>
      <c r="B72" s="4"/>
      <c r="C72" s="14" t="s">
        <v>641</v>
      </c>
      <c r="D72" s="77"/>
      <c r="E72" s="78"/>
      <c r="F72" s="79"/>
      <c r="G72" s="79"/>
      <c r="H72" s="80"/>
      <c r="I72" s="63">
        <f t="shared" si="16"/>
        <v>0</v>
      </c>
      <c r="J72" s="64">
        <f t="shared" si="17"/>
        <v>0</v>
      </c>
      <c r="K72" s="64">
        <f t="shared" si="18"/>
        <v>0</v>
      </c>
      <c r="L72" s="65">
        <f t="shared" si="19"/>
        <v>0</v>
      </c>
      <c r="M72" s="40">
        <f t="shared" si="20"/>
        <v>0</v>
      </c>
      <c r="N72" s="41">
        <f t="shared" si="21"/>
        <v>0</v>
      </c>
      <c r="O72" s="41">
        <f t="shared" si="22"/>
        <v>0</v>
      </c>
      <c r="P72" s="41">
        <f t="shared" si="28"/>
        <v>0</v>
      </c>
      <c r="Q72" s="42">
        <f t="shared" si="23"/>
        <v>0</v>
      </c>
      <c r="R72" s="43">
        <f t="shared" si="24"/>
        <v>0</v>
      </c>
      <c r="S72" s="41">
        <f t="shared" si="25"/>
        <v>0</v>
      </c>
      <c r="T72" s="41">
        <f t="shared" si="26"/>
        <v>0</v>
      </c>
      <c r="U72" s="41">
        <f t="shared" si="29"/>
        <v>0</v>
      </c>
      <c r="V72" s="42">
        <f t="shared" si="27"/>
        <v>0</v>
      </c>
    </row>
    <row r="73" spans="1:22" x14ac:dyDescent="0.2">
      <c r="A73" s="4"/>
      <c r="B73" s="4"/>
      <c r="C73" s="14" t="s">
        <v>642</v>
      </c>
      <c r="D73" s="77"/>
      <c r="E73" s="78"/>
      <c r="F73" s="79"/>
      <c r="G73" s="79"/>
      <c r="H73" s="80"/>
      <c r="I73" s="63">
        <f t="shared" si="16"/>
        <v>0</v>
      </c>
      <c r="J73" s="64">
        <f t="shared" si="17"/>
        <v>0</v>
      </c>
      <c r="K73" s="64">
        <f t="shared" si="18"/>
        <v>0</v>
      </c>
      <c r="L73" s="65">
        <f t="shared" si="19"/>
        <v>0</v>
      </c>
      <c r="M73" s="40">
        <f t="shared" si="20"/>
        <v>0</v>
      </c>
      <c r="N73" s="41">
        <f t="shared" si="21"/>
        <v>0</v>
      </c>
      <c r="O73" s="41">
        <f t="shared" si="22"/>
        <v>0</v>
      </c>
      <c r="P73" s="41">
        <f t="shared" si="28"/>
        <v>0</v>
      </c>
      <c r="Q73" s="42">
        <f t="shared" si="23"/>
        <v>0</v>
      </c>
      <c r="R73" s="43">
        <f t="shared" si="24"/>
        <v>0</v>
      </c>
      <c r="S73" s="41">
        <f t="shared" si="25"/>
        <v>0</v>
      </c>
      <c r="T73" s="41">
        <f t="shared" si="26"/>
        <v>0</v>
      </c>
      <c r="U73" s="41">
        <f t="shared" si="29"/>
        <v>0</v>
      </c>
      <c r="V73" s="42">
        <f t="shared" si="27"/>
        <v>0</v>
      </c>
    </row>
    <row r="74" spans="1:22" x14ac:dyDescent="0.2">
      <c r="A74" s="4"/>
      <c r="B74" s="4"/>
      <c r="C74" s="14" t="s">
        <v>643</v>
      </c>
      <c r="D74" s="77"/>
      <c r="E74" s="78"/>
      <c r="F74" s="79"/>
      <c r="G74" s="79"/>
      <c r="H74" s="80"/>
      <c r="I74" s="63">
        <f t="shared" si="16"/>
        <v>0</v>
      </c>
      <c r="J74" s="64">
        <f t="shared" si="17"/>
        <v>0</v>
      </c>
      <c r="K74" s="64">
        <f t="shared" si="18"/>
        <v>0</v>
      </c>
      <c r="L74" s="65">
        <f t="shared" si="19"/>
        <v>0</v>
      </c>
      <c r="M74" s="40">
        <f t="shared" si="20"/>
        <v>0</v>
      </c>
      <c r="N74" s="41">
        <f t="shared" si="21"/>
        <v>0</v>
      </c>
      <c r="O74" s="41">
        <f t="shared" si="22"/>
        <v>0</v>
      </c>
      <c r="P74" s="41">
        <f t="shared" si="28"/>
        <v>0</v>
      </c>
      <c r="Q74" s="42">
        <f t="shared" si="23"/>
        <v>0</v>
      </c>
      <c r="R74" s="43">
        <f t="shared" si="24"/>
        <v>0</v>
      </c>
      <c r="S74" s="41">
        <f t="shared" si="25"/>
        <v>0</v>
      </c>
      <c r="T74" s="41">
        <f t="shared" si="26"/>
        <v>0</v>
      </c>
      <c r="U74" s="41">
        <f t="shared" si="29"/>
        <v>0</v>
      </c>
      <c r="V74" s="42">
        <f t="shared" si="27"/>
        <v>0</v>
      </c>
    </row>
    <row r="75" spans="1:22" x14ac:dyDescent="0.2">
      <c r="A75" s="4"/>
      <c r="B75" s="4"/>
      <c r="C75" s="14" t="s">
        <v>644</v>
      </c>
      <c r="D75" s="77"/>
      <c r="E75" s="78"/>
      <c r="F75" s="79"/>
      <c r="G75" s="79"/>
      <c r="H75" s="80"/>
      <c r="I75" s="63">
        <f t="shared" si="16"/>
        <v>0</v>
      </c>
      <c r="J75" s="64">
        <f t="shared" si="17"/>
        <v>0</v>
      </c>
      <c r="K75" s="64">
        <f t="shared" si="18"/>
        <v>0</v>
      </c>
      <c r="L75" s="65">
        <f t="shared" si="19"/>
        <v>0</v>
      </c>
      <c r="M75" s="40">
        <f t="shared" si="20"/>
        <v>0</v>
      </c>
      <c r="N75" s="41">
        <f t="shared" si="21"/>
        <v>0</v>
      </c>
      <c r="O75" s="41">
        <f t="shared" si="22"/>
        <v>0</v>
      </c>
      <c r="P75" s="41">
        <f t="shared" si="28"/>
        <v>0</v>
      </c>
      <c r="Q75" s="42">
        <f t="shared" si="23"/>
        <v>0</v>
      </c>
      <c r="R75" s="43">
        <f t="shared" si="24"/>
        <v>0</v>
      </c>
      <c r="S75" s="41">
        <f t="shared" si="25"/>
        <v>0</v>
      </c>
      <c r="T75" s="41">
        <f t="shared" si="26"/>
        <v>0</v>
      </c>
      <c r="U75" s="41">
        <f t="shared" si="29"/>
        <v>0</v>
      </c>
      <c r="V75" s="42">
        <f t="shared" si="27"/>
        <v>0</v>
      </c>
    </row>
    <row r="76" spans="1:22" ht="13.5" thickBot="1" x14ac:dyDescent="0.25">
      <c r="A76" s="4"/>
      <c r="B76" s="4"/>
      <c r="C76" s="18"/>
      <c r="D76" s="81"/>
      <c r="E76" s="82"/>
      <c r="F76" s="83"/>
      <c r="G76" s="83"/>
      <c r="H76" s="84"/>
      <c r="I76" s="66">
        <f t="shared" si="16"/>
        <v>0</v>
      </c>
      <c r="J76" s="67">
        <f t="shared" si="17"/>
        <v>0</v>
      </c>
      <c r="K76" s="67">
        <f t="shared" si="18"/>
        <v>0</v>
      </c>
      <c r="L76" s="68">
        <f t="shared" si="19"/>
        <v>0</v>
      </c>
      <c r="M76" s="44">
        <f t="shared" si="20"/>
        <v>0</v>
      </c>
      <c r="N76" s="45">
        <f t="shared" si="21"/>
        <v>0</v>
      </c>
      <c r="O76" s="45">
        <f t="shared" si="22"/>
        <v>0</v>
      </c>
      <c r="P76" s="45">
        <f t="shared" si="28"/>
        <v>0</v>
      </c>
      <c r="Q76" s="46">
        <f t="shared" si="23"/>
        <v>0</v>
      </c>
      <c r="R76" s="47">
        <f t="shared" si="24"/>
        <v>0</v>
      </c>
      <c r="S76" s="45">
        <f t="shared" si="25"/>
        <v>0</v>
      </c>
      <c r="T76" s="45">
        <f t="shared" si="26"/>
        <v>0</v>
      </c>
      <c r="U76" s="45">
        <f t="shared" si="29"/>
        <v>0</v>
      </c>
      <c r="V76" s="46">
        <f t="shared" si="27"/>
        <v>0</v>
      </c>
    </row>
    <row r="77" spans="1:22" ht="13.5" thickBot="1" x14ac:dyDescent="0.25">
      <c r="A77" s="4"/>
      <c r="B77" s="4"/>
      <c r="C77" s="35" t="s">
        <v>32</v>
      </c>
      <c r="D77" s="35"/>
      <c r="E77" s="35"/>
      <c r="F77" s="22">
        <f>SUM(F55:F76)</f>
        <v>0</v>
      </c>
      <c r="G77" s="22">
        <f>SUM(G55:G76)</f>
        <v>9</v>
      </c>
      <c r="H77" s="22">
        <f>SUM(H55:H76)</f>
        <v>9</v>
      </c>
      <c r="I77" s="31"/>
      <c r="J77" s="31"/>
      <c r="K77" s="31"/>
      <c r="L77" s="31"/>
      <c r="M77" s="22">
        <f>SUM(M55:M76)</f>
        <v>74.819999999999993</v>
      </c>
      <c r="N77" s="23">
        <f t="shared" ref="N77:V77" si="30">SUM(N55:N76)</f>
        <v>18</v>
      </c>
      <c r="O77" s="23">
        <f t="shared" si="30"/>
        <v>56.820000000000007</v>
      </c>
      <c r="P77" s="23">
        <f t="shared" si="30"/>
        <v>12.790000000000001</v>
      </c>
      <c r="Q77" s="25">
        <f t="shared" si="30"/>
        <v>39.14</v>
      </c>
      <c r="R77" s="22">
        <f t="shared" si="30"/>
        <v>74.819999999999993</v>
      </c>
      <c r="S77" s="23">
        <f t="shared" si="30"/>
        <v>18</v>
      </c>
      <c r="T77" s="23">
        <f t="shared" si="30"/>
        <v>56.820000000000007</v>
      </c>
      <c r="U77" s="23">
        <f t="shared" si="30"/>
        <v>14.21</v>
      </c>
      <c r="V77" s="23">
        <f t="shared" si="30"/>
        <v>39.14</v>
      </c>
    </row>
    <row r="78" spans="1:22" x14ac:dyDescent="0.2">
      <c r="A78" s="4"/>
      <c r="B78" s="4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2"/>
      <c r="N78" s="32"/>
      <c r="O78" s="32"/>
      <c r="P78" s="32"/>
      <c r="Q78" s="32"/>
      <c r="R78" s="32"/>
      <c r="S78" s="32"/>
      <c r="T78" s="32"/>
      <c r="U78" s="32"/>
      <c r="V78" s="32"/>
    </row>
  </sheetData>
  <mergeCells count="58">
    <mergeCell ref="R52:R54"/>
    <mergeCell ref="S52:S54"/>
    <mergeCell ref="T52:T54"/>
    <mergeCell ref="V52:V54"/>
    <mergeCell ref="F52:F54"/>
    <mergeCell ref="H52:H54"/>
    <mergeCell ref="K52:K54"/>
    <mergeCell ref="L52:L54"/>
    <mergeCell ref="M52:M54"/>
    <mergeCell ref="N52:N54"/>
    <mergeCell ref="O52:O54"/>
    <mergeCell ref="Q52:Q54"/>
    <mergeCell ref="R51:V51"/>
    <mergeCell ref="M45:M47"/>
    <mergeCell ref="N45:N47"/>
    <mergeCell ref="O45:O47"/>
    <mergeCell ref="Q45:Q47"/>
    <mergeCell ref="R45:R47"/>
    <mergeCell ref="S45:S47"/>
    <mergeCell ref="C51:C54"/>
    <mergeCell ref="D51:E51"/>
    <mergeCell ref="F51:G51"/>
    <mergeCell ref="I51:L51"/>
    <mergeCell ref="M51:Q51"/>
    <mergeCell ref="E52:E54"/>
    <mergeCell ref="D52:D54"/>
    <mergeCell ref="G52:G54"/>
    <mergeCell ref="I52:I54"/>
    <mergeCell ref="J52:J54"/>
    <mergeCell ref="M44:Q44"/>
    <mergeCell ref="R44:V44"/>
    <mergeCell ref="Q16:Q18"/>
    <mergeCell ref="T45:T47"/>
    <mergeCell ref="V45:V47"/>
    <mergeCell ref="A15:A18"/>
    <mergeCell ref="B15:E15"/>
    <mergeCell ref="G15:H15"/>
    <mergeCell ref="I15:L15"/>
    <mergeCell ref="D16:D18"/>
    <mergeCell ref="E16:E18"/>
    <mergeCell ref="G16:G18"/>
    <mergeCell ref="H16:H18"/>
    <mergeCell ref="I16:I18"/>
    <mergeCell ref="K16:K18"/>
    <mergeCell ref="L16:L18"/>
    <mergeCell ref="M15:Q15"/>
    <mergeCell ref="R15:V15"/>
    <mergeCell ref="C16:C18"/>
    <mergeCell ref="B16:B18"/>
    <mergeCell ref="J16:J18"/>
    <mergeCell ref="F16:F18"/>
    <mergeCell ref="M16:M18"/>
    <mergeCell ref="N16:N18"/>
    <mergeCell ref="O16:O18"/>
    <mergeCell ref="R16:R18"/>
    <mergeCell ref="S16:S18"/>
    <mergeCell ref="T16:T18"/>
    <mergeCell ref="V16:V18"/>
  </mergeCells>
  <pageMargins left="0.7" right="0.7" top="0.75" bottom="0.75" header="0.3" footer="0.3"/>
  <pageSetup paperSize="9" scale="39" orientation="portrait" r:id="rId1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P93"/>
  <sheetViews>
    <sheetView view="pageBreakPreview" topLeftCell="B55" zoomScale="115" zoomScaleNormal="100" zoomScaleSheetLayoutView="115" workbookViewId="0">
      <selection activeCell="C20" sqref="C20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a'!A16</f>
        <v>2</v>
      </c>
      <c r="N1" s="140"/>
      <c r="O1" s="138"/>
      <c r="P1" s="140"/>
    </row>
    <row r="2" spans="1:16" x14ac:dyDescent="0.25">
      <c r="A2" s="141"/>
      <c r="B2" s="141"/>
      <c r="C2" s="299" t="s">
        <v>166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65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P78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A84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>
        <v>1</v>
      </c>
      <c r="B14" s="129" t="s">
        <v>66</v>
      </c>
      <c r="C14" s="130" t="s">
        <v>167</v>
      </c>
      <c r="D14" s="131" t="s">
        <v>93</v>
      </c>
      <c r="E14" s="132">
        <v>5</v>
      </c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6">
        <f>SUM(M14:O14)</f>
        <v>0</v>
      </c>
    </row>
    <row r="15" spans="1:16" x14ac:dyDescent="0.25">
      <c r="A15" s="133">
        <v>2</v>
      </c>
      <c r="B15" s="157" t="s">
        <v>66</v>
      </c>
      <c r="C15" s="135" t="s">
        <v>168</v>
      </c>
      <c r="D15" s="136" t="s">
        <v>74</v>
      </c>
      <c r="E15" s="132">
        <v>60</v>
      </c>
      <c r="F15" s="153"/>
      <c r="G15" s="154"/>
      <c r="H15" s="158">
        <f t="shared" ref="H15:H77" si="0">ROUND(F15*G15,2)</f>
        <v>0</v>
      </c>
      <c r="I15" s="154"/>
      <c r="J15" s="154"/>
      <c r="K15" s="159">
        <f t="shared" ref="K15:K77" si="1">SUM(H15:J15)</f>
        <v>0</v>
      </c>
      <c r="L15" s="160">
        <f t="shared" ref="L15:L77" si="2">ROUND(E15*F15,2)</f>
        <v>0</v>
      </c>
      <c r="M15" s="158">
        <f t="shared" ref="M15:M77" si="3">ROUND(H15*E15,2)</f>
        <v>0</v>
      </c>
      <c r="N15" s="158">
        <f t="shared" ref="N15:N77" si="4">ROUND(I15*E15,2)</f>
        <v>0</v>
      </c>
      <c r="O15" s="158">
        <f t="shared" ref="O15:O77" si="5">ROUND(J15*E15,2)</f>
        <v>0</v>
      </c>
      <c r="P15" s="161">
        <f t="shared" ref="P15:P77" si="6">SUM(M15:O15)</f>
        <v>0</v>
      </c>
    </row>
    <row r="16" spans="1:16" x14ac:dyDescent="0.25">
      <c r="A16" s="133">
        <v>3</v>
      </c>
      <c r="B16" s="157" t="s">
        <v>66</v>
      </c>
      <c r="C16" s="135" t="s">
        <v>169</v>
      </c>
      <c r="D16" s="136" t="s">
        <v>74</v>
      </c>
      <c r="E16" s="132">
        <v>12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4</v>
      </c>
      <c r="B17" s="157" t="s">
        <v>66</v>
      </c>
      <c r="C17" s="135" t="s">
        <v>170</v>
      </c>
      <c r="D17" s="136" t="s">
        <v>93</v>
      </c>
      <c r="E17" s="132">
        <v>5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x14ac:dyDescent="0.25">
      <c r="A18" s="133">
        <v>5</v>
      </c>
      <c r="B18" s="157" t="s">
        <v>66</v>
      </c>
      <c r="C18" s="135" t="s">
        <v>171</v>
      </c>
      <c r="D18" s="136" t="s">
        <v>74</v>
      </c>
      <c r="E18" s="132">
        <v>50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x14ac:dyDescent="0.25">
      <c r="A19" s="133" t="s">
        <v>91</v>
      </c>
      <c r="B19" s="157"/>
      <c r="C19" s="135" t="s">
        <v>172</v>
      </c>
      <c r="D19" s="136"/>
      <c r="E19" s="132"/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x14ac:dyDescent="0.25">
      <c r="A20" s="133">
        <v>6</v>
      </c>
      <c r="B20" s="157" t="s">
        <v>66</v>
      </c>
      <c r="C20" s="135" t="s">
        <v>173</v>
      </c>
      <c r="D20" s="136" t="s">
        <v>93</v>
      </c>
      <c r="E20" s="132">
        <v>0.5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x14ac:dyDescent="0.25">
      <c r="A21" s="133">
        <v>7</v>
      </c>
      <c r="B21" s="157" t="s">
        <v>66</v>
      </c>
      <c r="C21" s="135" t="s">
        <v>174</v>
      </c>
      <c r="D21" s="136" t="s">
        <v>93</v>
      </c>
      <c r="E21" s="132">
        <v>0.2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8</v>
      </c>
      <c r="B22" s="157" t="s">
        <v>66</v>
      </c>
      <c r="C22" s="135" t="s">
        <v>175</v>
      </c>
      <c r="D22" s="136" t="s">
        <v>68</v>
      </c>
      <c r="E22" s="132">
        <v>3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ht="22.5" x14ac:dyDescent="0.25">
      <c r="A23" s="133">
        <v>9</v>
      </c>
      <c r="B23" s="157" t="s">
        <v>66</v>
      </c>
      <c r="C23" s="135" t="s">
        <v>176</v>
      </c>
      <c r="D23" s="136" t="s">
        <v>87</v>
      </c>
      <c r="E23" s="132">
        <v>12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ht="22.5" x14ac:dyDescent="0.25">
      <c r="A24" s="133">
        <v>10</v>
      </c>
      <c r="B24" s="157" t="s">
        <v>66</v>
      </c>
      <c r="C24" s="135" t="s">
        <v>177</v>
      </c>
      <c r="D24" s="136" t="s">
        <v>93</v>
      </c>
      <c r="E24" s="132">
        <v>2.5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 t="s">
        <v>91</v>
      </c>
      <c r="B25" s="157"/>
      <c r="C25" s="135" t="s">
        <v>178</v>
      </c>
      <c r="D25" s="136"/>
      <c r="E25" s="132"/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ht="22.5" x14ac:dyDescent="0.25">
      <c r="A26" s="133">
        <v>11</v>
      </c>
      <c r="B26" s="157" t="s">
        <v>66</v>
      </c>
      <c r="C26" s="135" t="s">
        <v>179</v>
      </c>
      <c r="D26" s="136" t="s">
        <v>93</v>
      </c>
      <c r="E26" s="132">
        <v>0.05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ht="22.5" x14ac:dyDescent="0.25">
      <c r="A27" s="133">
        <v>12</v>
      </c>
      <c r="B27" s="157" t="s">
        <v>66</v>
      </c>
      <c r="C27" s="135" t="s">
        <v>180</v>
      </c>
      <c r="D27" s="136" t="s">
        <v>74</v>
      </c>
      <c r="E27" s="132">
        <v>40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ht="22.5" x14ac:dyDescent="0.25">
      <c r="A28" s="133">
        <v>13</v>
      </c>
      <c r="B28" s="157" t="s">
        <v>66</v>
      </c>
      <c r="C28" s="135" t="s">
        <v>181</v>
      </c>
      <c r="D28" s="136" t="s">
        <v>74</v>
      </c>
      <c r="E28" s="132">
        <v>20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>
        <v>14</v>
      </c>
      <c r="B29" s="157" t="s">
        <v>66</v>
      </c>
      <c r="C29" s="135" t="s">
        <v>182</v>
      </c>
      <c r="D29" s="136" t="s">
        <v>74</v>
      </c>
      <c r="E29" s="132">
        <v>7.5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>
        <v>15</v>
      </c>
      <c r="B30" s="157" t="s">
        <v>66</v>
      </c>
      <c r="C30" s="135" t="s">
        <v>183</v>
      </c>
      <c r="D30" s="136" t="s">
        <v>74</v>
      </c>
      <c r="E30" s="132">
        <v>7.5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2.5" x14ac:dyDescent="0.25">
      <c r="A31" s="133">
        <v>16</v>
      </c>
      <c r="B31" s="157" t="s">
        <v>66</v>
      </c>
      <c r="C31" s="135" t="s">
        <v>184</v>
      </c>
      <c r="D31" s="136" t="s">
        <v>74</v>
      </c>
      <c r="E31" s="132">
        <v>7.5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ht="22.5" x14ac:dyDescent="0.25">
      <c r="A32" s="133">
        <v>17</v>
      </c>
      <c r="B32" s="157" t="s">
        <v>66</v>
      </c>
      <c r="C32" s="135" t="s">
        <v>185</v>
      </c>
      <c r="D32" s="136" t="s">
        <v>74</v>
      </c>
      <c r="E32" s="132">
        <v>7.5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ht="22.5" x14ac:dyDescent="0.25">
      <c r="A33" s="133">
        <v>18</v>
      </c>
      <c r="B33" s="157" t="s">
        <v>66</v>
      </c>
      <c r="C33" s="135" t="s">
        <v>186</v>
      </c>
      <c r="D33" s="136" t="s">
        <v>187</v>
      </c>
      <c r="E33" s="132">
        <v>3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x14ac:dyDescent="0.25">
      <c r="A34" s="133">
        <v>19</v>
      </c>
      <c r="B34" s="157" t="s">
        <v>66</v>
      </c>
      <c r="C34" s="135" t="s">
        <v>188</v>
      </c>
      <c r="D34" s="136" t="s">
        <v>187</v>
      </c>
      <c r="E34" s="132">
        <v>3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ht="22.5" x14ac:dyDescent="0.25">
      <c r="A35" s="133">
        <v>20</v>
      </c>
      <c r="B35" s="157" t="s">
        <v>66</v>
      </c>
      <c r="C35" s="135" t="s">
        <v>189</v>
      </c>
      <c r="D35" s="136" t="s">
        <v>93</v>
      </c>
      <c r="E35" s="132">
        <v>1.5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ht="22.5" x14ac:dyDescent="0.25">
      <c r="A36" s="133">
        <v>21</v>
      </c>
      <c r="B36" s="157" t="s">
        <v>66</v>
      </c>
      <c r="C36" s="135" t="s">
        <v>190</v>
      </c>
      <c r="D36" s="136" t="s">
        <v>93</v>
      </c>
      <c r="E36" s="132">
        <v>0.1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ht="22.5" x14ac:dyDescent="0.25">
      <c r="A37" s="133">
        <v>22</v>
      </c>
      <c r="B37" s="157" t="s">
        <v>66</v>
      </c>
      <c r="C37" s="135" t="s">
        <v>191</v>
      </c>
      <c r="D37" s="136" t="s">
        <v>93</v>
      </c>
      <c r="E37" s="132">
        <v>0.6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ht="22.5" x14ac:dyDescent="0.25">
      <c r="A38" s="133">
        <v>23</v>
      </c>
      <c r="B38" s="157" t="s">
        <v>66</v>
      </c>
      <c r="C38" s="135" t="s">
        <v>192</v>
      </c>
      <c r="D38" s="136" t="s">
        <v>74</v>
      </c>
      <c r="E38" s="132">
        <v>2.5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ht="22.5" x14ac:dyDescent="0.25">
      <c r="A39" s="133">
        <v>24</v>
      </c>
      <c r="B39" s="157" t="s">
        <v>66</v>
      </c>
      <c r="C39" s="135" t="s">
        <v>193</v>
      </c>
      <c r="D39" s="136" t="s">
        <v>74</v>
      </c>
      <c r="E39" s="132">
        <v>2.5</v>
      </c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ht="22.5" x14ac:dyDescent="0.25">
      <c r="A40" s="133">
        <v>25</v>
      </c>
      <c r="B40" s="157" t="s">
        <v>66</v>
      </c>
      <c r="C40" s="135" t="s">
        <v>194</v>
      </c>
      <c r="D40" s="136" t="s">
        <v>93</v>
      </c>
      <c r="E40" s="132">
        <v>0.1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ht="22.5" x14ac:dyDescent="0.25">
      <c r="A41" s="133">
        <v>26</v>
      </c>
      <c r="B41" s="157" t="s">
        <v>66</v>
      </c>
      <c r="C41" s="135" t="s">
        <v>195</v>
      </c>
      <c r="D41" s="136" t="s">
        <v>93</v>
      </c>
      <c r="E41" s="132">
        <v>125</v>
      </c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ht="33.75" x14ac:dyDescent="0.25">
      <c r="A42" s="133">
        <v>27</v>
      </c>
      <c r="B42" s="157" t="s">
        <v>66</v>
      </c>
      <c r="C42" s="135" t="s">
        <v>196</v>
      </c>
      <c r="D42" s="136" t="s">
        <v>74</v>
      </c>
      <c r="E42" s="132">
        <v>240</v>
      </c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x14ac:dyDescent="0.25">
      <c r="A43" s="133">
        <v>28</v>
      </c>
      <c r="B43" s="157" t="s">
        <v>66</v>
      </c>
      <c r="C43" s="135" t="s">
        <v>197</v>
      </c>
      <c r="D43" s="136" t="s">
        <v>72</v>
      </c>
      <c r="E43" s="132">
        <v>40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ht="33.75" x14ac:dyDescent="0.25">
      <c r="A44" s="133">
        <v>29</v>
      </c>
      <c r="B44" s="157" t="s">
        <v>66</v>
      </c>
      <c r="C44" s="135" t="s">
        <v>198</v>
      </c>
      <c r="D44" s="136" t="s">
        <v>74</v>
      </c>
      <c r="E44" s="132">
        <v>175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ht="33.75" x14ac:dyDescent="0.25">
      <c r="A45" s="133">
        <v>30</v>
      </c>
      <c r="B45" s="157" t="s">
        <v>66</v>
      </c>
      <c r="C45" s="135" t="s">
        <v>199</v>
      </c>
      <c r="D45" s="136" t="s">
        <v>74</v>
      </c>
      <c r="E45" s="132">
        <v>35</v>
      </c>
      <c r="F45" s="153"/>
      <c r="G45" s="154"/>
      <c r="H45" s="158">
        <f t="shared" si="0"/>
        <v>0</v>
      </c>
      <c r="I45" s="154"/>
      <c r="J45" s="154"/>
      <c r="K45" s="159">
        <f t="shared" si="1"/>
        <v>0</v>
      </c>
      <c r="L45" s="160">
        <f t="shared" si="2"/>
        <v>0</v>
      </c>
      <c r="M45" s="158">
        <f t="shared" si="3"/>
        <v>0</v>
      </c>
      <c r="N45" s="158">
        <f t="shared" si="4"/>
        <v>0</v>
      </c>
      <c r="O45" s="158">
        <f t="shared" si="5"/>
        <v>0</v>
      </c>
      <c r="P45" s="161">
        <f t="shared" si="6"/>
        <v>0</v>
      </c>
    </row>
    <row r="46" spans="1:16" ht="22.5" x14ac:dyDescent="0.25">
      <c r="A46" s="133">
        <v>31</v>
      </c>
      <c r="B46" s="157" t="s">
        <v>66</v>
      </c>
      <c r="C46" s="135" t="s">
        <v>200</v>
      </c>
      <c r="D46" s="136" t="s">
        <v>74</v>
      </c>
      <c r="E46" s="132">
        <v>3</v>
      </c>
      <c r="F46" s="153"/>
      <c r="G46" s="154"/>
      <c r="H46" s="158">
        <f t="shared" si="0"/>
        <v>0</v>
      </c>
      <c r="I46" s="154"/>
      <c r="J46" s="154"/>
      <c r="K46" s="159">
        <f t="shared" si="1"/>
        <v>0</v>
      </c>
      <c r="L46" s="160">
        <f t="shared" si="2"/>
        <v>0</v>
      </c>
      <c r="M46" s="158">
        <f t="shared" si="3"/>
        <v>0</v>
      </c>
      <c r="N46" s="158">
        <f t="shared" si="4"/>
        <v>0</v>
      </c>
      <c r="O46" s="158">
        <f t="shared" si="5"/>
        <v>0</v>
      </c>
      <c r="P46" s="161">
        <f t="shared" si="6"/>
        <v>0</v>
      </c>
    </row>
    <row r="47" spans="1:16" ht="22.5" x14ac:dyDescent="0.25">
      <c r="A47" s="133">
        <v>32</v>
      </c>
      <c r="B47" s="157" t="s">
        <v>66</v>
      </c>
      <c r="C47" s="135" t="s">
        <v>134</v>
      </c>
      <c r="D47" s="136" t="s">
        <v>72</v>
      </c>
      <c r="E47" s="132">
        <v>60</v>
      </c>
      <c r="F47" s="153"/>
      <c r="G47" s="154"/>
      <c r="H47" s="158">
        <f t="shared" si="0"/>
        <v>0</v>
      </c>
      <c r="I47" s="154"/>
      <c r="J47" s="154"/>
      <c r="K47" s="159">
        <f t="shared" si="1"/>
        <v>0</v>
      </c>
      <c r="L47" s="160">
        <f t="shared" si="2"/>
        <v>0</v>
      </c>
      <c r="M47" s="158">
        <f t="shared" si="3"/>
        <v>0</v>
      </c>
      <c r="N47" s="158">
        <f t="shared" si="4"/>
        <v>0</v>
      </c>
      <c r="O47" s="158">
        <f t="shared" si="5"/>
        <v>0</v>
      </c>
      <c r="P47" s="161">
        <f t="shared" si="6"/>
        <v>0</v>
      </c>
    </row>
    <row r="48" spans="1:16" ht="22.5" x14ac:dyDescent="0.25">
      <c r="A48" s="133">
        <v>33</v>
      </c>
      <c r="B48" s="157" t="s">
        <v>66</v>
      </c>
      <c r="C48" s="135" t="s">
        <v>201</v>
      </c>
      <c r="D48" s="136" t="s">
        <v>72</v>
      </c>
      <c r="E48" s="132">
        <v>30</v>
      </c>
      <c r="F48" s="153"/>
      <c r="G48" s="154"/>
      <c r="H48" s="158">
        <f t="shared" si="0"/>
        <v>0</v>
      </c>
      <c r="I48" s="154"/>
      <c r="J48" s="154"/>
      <c r="K48" s="159">
        <f t="shared" si="1"/>
        <v>0</v>
      </c>
      <c r="L48" s="160">
        <f t="shared" si="2"/>
        <v>0</v>
      </c>
      <c r="M48" s="158">
        <f t="shared" si="3"/>
        <v>0</v>
      </c>
      <c r="N48" s="158">
        <f t="shared" si="4"/>
        <v>0</v>
      </c>
      <c r="O48" s="158">
        <f t="shared" si="5"/>
        <v>0</v>
      </c>
      <c r="P48" s="161">
        <f t="shared" si="6"/>
        <v>0</v>
      </c>
    </row>
    <row r="49" spans="1:16" ht="22.5" x14ac:dyDescent="0.25">
      <c r="A49" s="133">
        <v>34</v>
      </c>
      <c r="B49" s="157" t="s">
        <v>66</v>
      </c>
      <c r="C49" s="135" t="s">
        <v>202</v>
      </c>
      <c r="D49" s="136" t="s">
        <v>72</v>
      </c>
      <c r="E49" s="132">
        <v>10</v>
      </c>
      <c r="F49" s="153"/>
      <c r="G49" s="154"/>
      <c r="H49" s="158">
        <f t="shared" si="0"/>
        <v>0</v>
      </c>
      <c r="I49" s="154"/>
      <c r="J49" s="154"/>
      <c r="K49" s="159">
        <f t="shared" si="1"/>
        <v>0</v>
      </c>
      <c r="L49" s="160">
        <f t="shared" si="2"/>
        <v>0</v>
      </c>
      <c r="M49" s="158">
        <f t="shared" si="3"/>
        <v>0</v>
      </c>
      <c r="N49" s="158">
        <f t="shared" si="4"/>
        <v>0</v>
      </c>
      <c r="O49" s="158">
        <f t="shared" si="5"/>
        <v>0</v>
      </c>
      <c r="P49" s="161">
        <f t="shared" si="6"/>
        <v>0</v>
      </c>
    </row>
    <row r="50" spans="1:16" ht="22.5" x14ac:dyDescent="0.25">
      <c r="A50" s="133">
        <v>35</v>
      </c>
      <c r="B50" s="157" t="s">
        <v>66</v>
      </c>
      <c r="C50" s="135" t="s">
        <v>203</v>
      </c>
      <c r="D50" s="136" t="s">
        <v>187</v>
      </c>
      <c r="E50" s="132">
        <v>12</v>
      </c>
      <c r="F50" s="153"/>
      <c r="G50" s="154"/>
      <c r="H50" s="158">
        <f t="shared" si="0"/>
        <v>0</v>
      </c>
      <c r="I50" s="154"/>
      <c r="J50" s="154"/>
      <c r="K50" s="159">
        <f t="shared" si="1"/>
        <v>0</v>
      </c>
      <c r="L50" s="160">
        <f t="shared" si="2"/>
        <v>0</v>
      </c>
      <c r="M50" s="158">
        <f t="shared" si="3"/>
        <v>0</v>
      </c>
      <c r="N50" s="158">
        <f t="shared" si="4"/>
        <v>0</v>
      </c>
      <c r="O50" s="158">
        <f t="shared" si="5"/>
        <v>0</v>
      </c>
      <c r="P50" s="161">
        <f t="shared" si="6"/>
        <v>0</v>
      </c>
    </row>
    <row r="51" spans="1:16" ht="22.5" x14ac:dyDescent="0.25">
      <c r="A51" s="133">
        <v>36</v>
      </c>
      <c r="B51" s="157" t="s">
        <v>66</v>
      </c>
      <c r="C51" s="135" t="s">
        <v>204</v>
      </c>
      <c r="D51" s="136" t="s">
        <v>74</v>
      </c>
      <c r="E51" s="132">
        <v>40</v>
      </c>
      <c r="F51" s="153"/>
      <c r="G51" s="154"/>
      <c r="H51" s="158">
        <f t="shared" si="0"/>
        <v>0</v>
      </c>
      <c r="I51" s="154"/>
      <c r="J51" s="154"/>
      <c r="K51" s="159">
        <f t="shared" si="1"/>
        <v>0</v>
      </c>
      <c r="L51" s="160">
        <f t="shared" si="2"/>
        <v>0</v>
      </c>
      <c r="M51" s="158">
        <f t="shared" si="3"/>
        <v>0</v>
      </c>
      <c r="N51" s="158">
        <f t="shared" si="4"/>
        <v>0</v>
      </c>
      <c r="O51" s="158">
        <f t="shared" si="5"/>
        <v>0</v>
      </c>
      <c r="P51" s="161">
        <f t="shared" si="6"/>
        <v>0</v>
      </c>
    </row>
    <row r="52" spans="1:16" ht="22.5" x14ac:dyDescent="0.25">
      <c r="A52" s="133">
        <v>37</v>
      </c>
      <c r="B52" s="157" t="s">
        <v>66</v>
      </c>
      <c r="C52" s="135" t="s">
        <v>205</v>
      </c>
      <c r="D52" s="136" t="s">
        <v>74</v>
      </c>
      <c r="E52" s="132">
        <v>20</v>
      </c>
      <c r="F52" s="153"/>
      <c r="G52" s="154"/>
      <c r="H52" s="158">
        <f t="shared" si="0"/>
        <v>0</v>
      </c>
      <c r="I52" s="154"/>
      <c r="J52" s="154"/>
      <c r="K52" s="159">
        <f t="shared" si="1"/>
        <v>0</v>
      </c>
      <c r="L52" s="160">
        <f t="shared" si="2"/>
        <v>0</v>
      </c>
      <c r="M52" s="158">
        <f t="shared" si="3"/>
        <v>0</v>
      </c>
      <c r="N52" s="158">
        <f t="shared" si="4"/>
        <v>0</v>
      </c>
      <c r="O52" s="158">
        <f t="shared" si="5"/>
        <v>0</v>
      </c>
      <c r="P52" s="161">
        <f t="shared" si="6"/>
        <v>0</v>
      </c>
    </row>
    <row r="53" spans="1:16" ht="33.75" x14ac:dyDescent="0.25">
      <c r="A53" s="133">
        <v>38</v>
      </c>
      <c r="B53" s="157" t="s">
        <v>66</v>
      </c>
      <c r="C53" s="135" t="s">
        <v>206</v>
      </c>
      <c r="D53" s="136" t="s">
        <v>68</v>
      </c>
      <c r="E53" s="132">
        <v>6</v>
      </c>
      <c r="F53" s="153"/>
      <c r="G53" s="154"/>
      <c r="H53" s="158">
        <f t="shared" si="0"/>
        <v>0</v>
      </c>
      <c r="I53" s="154"/>
      <c r="J53" s="154"/>
      <c r="K53" s="159">
        <f t="shared" si="1"/>
        <v>0</v>
      </c>
      <c r="L53" s="160">
        <f t="shared" si="2"/>
        <v>0</v>
      </c>
      <c r="M53" s="158">
        <f t="shared" si="3"/>
        <v>0</v>
      </c>
      <c r="N53" s="158">
        <f t="shared" si="4"/>
        <v>0</v>
      </c>
      <c r="O53" s="158">
        <f t="shared" si="5"/>
        <v>0</v>
      </c>
      <c r="P53" s="161">
        <f t="shared" si="6"/>
        <v>0</v>
      </c>
    </row>
    <row r="54" spans="1:16" ht="22.5" x14ac:dyDescent="0.25">
      <c r="A54" s="133">
        <v>39</v>
      </c>
      <c r="B54" s="157" t="s">
        <v>66</v>
      </c>
      <c r="C54" s="135" t="s">
        <v>207</v>
      </c>
      <c r="D54" s="136" t="s">
        <v>74</v>
      </c>
      <c r="E54" s="132">
        <v>10</v>
      </c>
      <c r="F54" s="153"/>
      <c r="G54" s="154"/>
      <c r="H54" s="158">
        <f t="shared" si="0"/>
        <v>0</v>
      </c>
      <c r="I54" s="154"/>
      <c r="J54" s="154"/>
      <c r="K54" s="159">
        <f t="shared" si="1"/>
        <v>0</v>
      </c>
      <c r="L54" s="160">
        <f t="shared" si="2"/>
        <v>0</v>
      </c>
      <c r="M54" s="158">
        <f t="shared" si="3"/>
        <v>0</v>
      </c>
      <c r="N54" s="158">
        <f t="shared" si="4"/>
        <v>0</v>
      </c>
      <c r="O54" s="158">
        <f t="shared" si="5"/>
        <v>0</v>
      </c>
      <c r="P54" s="161">
        <f t="shared" si="6"/>
        <v>0</v>
      </c>
    </row>
    <row r="55" spans="1:16" x14ac:dyDescent="0.25">
      <c r="A55" s="133">
        <v>40</v>
      </c>
      <c r="B55" s="157" t="s">
        <v>66</v>
      </c>
      <c r="C55" s="135" t="s">
        <v>208</v>
      </c>
      <c r="D55" s="136" t="s">
        <v>93</v>
      </c>
      <c r="E55" s="132">
        <v>95</v>
      </c>
      <c r="F55" s="153"/>
      <c r="G55" s="154"/>
      <c r="H55" s="158">
        <f t="shared" si="0"/>
        <v>0</v>
      </c>
      <c r="I55" s="154"/>
      <c r="J55" s="154"/>
      <c r="K55" s="159">
        <f t="shared" si="1"/>
        <v>0</v>
      </c>
      <c r="L55" s="160">
        <f t="shared" si="2"/>
        <v>0</v>
      </c>
      <c r="M55" s="158">
        <f t="shared" si="3"/>
        <v>0</v>
      </c>
      <c r="N55" s="158">
        <f t="shared" si="4"/>
        <v>0</v>
      </c>
      <c r="O55" s="158">
        <f t="shared" si="5"/>
        <v>0</v>
      </c>
      <c r="P55" s="161">
        <f t="shared" si="6"/>
        <v>0</v>
      </c>
    </row>
    <row r="56" spans="1:16" ht="33.75" x14ac:dyDescent="0.25">
      <c r="A56" s="133">
        <v>41</v>
      </c>
      <c r="B56" s="157" t="s">
        <v>66</v>
      </c>
      <c r="C56" s="135" t="s">
        <v>563</v>
      </c>
      <c r="D56" s="136" t="s">
        <v>68</v>
      </c>
      <c r="E56" s="132">
        <v>36</v>
      </c>
      <c r="F56" s="153"/>
      <c r="G56" s="154"/>
      <c r="H56" s="158">
        <f t="shared" si="0"/>
        <v>0</v>
      </c>
      <c r="I56" s="154"/>
      <c r="J56" s="154"/>
      <c r="K56" s="159">
        <f t="shared" si="1"/>
        <v>0</v>
      </c>
      <c r="L56" s="160">
        <f t="shared" si="2"/>
        <v>0</v>
      </c>
      <c r="M56" s="158">
        <f t="shared" si="3"/>
        <v>0</v>
      </c>
      <c r="N56" s="158">
        <f t="shared" si="4"/>
        <v>0</v>
      </c>
      <c r="O56" s="158">
        <f t="shared" si="5"/>
        <v>0</v>
      </c>
      <c r="P56" s="161">
        <f t="shared" si="6"/>
        <v>0</v>
      </c>
    </row>
    <row r="57" spans="1:16" ht="67.5" x14ac:dyDescent="0.25">
      <c r="A57" s="133">
        <v>42</v>
      </c>
      <c r="B57" s="157" t="s">
        <v>66</v>
      </c>
      <c r="C57" s="135" t="s">
        <v>562</v>
      </c>
      <c r="D57" s="136" t="s">
        <v>74</v>
      </c>
      <c r="E57" s="132">
        <v>110</v>
      </c>
      <c r="F57" s="153"/>
      <c r="G57" s="154"/>
      <c r="H57" s="158">
        <f t="shared" si="0"/>
        <v>0</v>
      </c>
      <c r="I57" s="154"/>
      <c r="J57" s="154"/>
      <c r="K57" s="159">
        <f t="shared" si="1"/>
        <v>0</v>
      </c>
      <c r="L57" s="160">
        <f t="shared" si="2"/>
        <v>0</v>
      </c>
      <c r="M57" s="158">
        <f t="shared" si="3"/>
        <v>0</v>
      </c>
      <c r="N57" s="158">
        <f t="shared" si="4"/>
        <v>0</v>
      </c>
      <c r="O57" s="158">
        <f t="shared" si="5"/>
        <v>0</v>
      </c>
      <c r="P57" s="161">
        <f t="shared" si="6"/>
        <v>0</v>
      </c>
    </row>
    <row r="58" spans="1:16" ht="67.5" x14ac:dyDescent="0.25">
      <c r="A58" s="133">
        <v>43</v>
      </c>
      <c r="B58" s="157" t="s">
        <v>66</v>
      </c>
      <c r="C58" s="135" t="s">
        <v>561</v>
      </c>
      <c r="D58" s="136" t="s">
        <v>74</v>
      </c>
      <c r="E58" s="132">
        <v>15</v>
      </c>
      <c r="F58" s="153"/>
      <c r="G58" s="154"/>
      <c r="H58" s="158">
        <f t="shared" si="0"/>
        <v>0</v>
      </c>
      <c r="I58" s="154"/>
      <c r="J58" s="154"/>
      <c r="K58" s="159">
        <f t="shared" si="1"/>
        <v>0</v>
      </c>
      <c r="L58" s="160">
        <f t="shared" si="2"/>
        <v>0</v>
      </c>
      <c r="M58" s="158">
        <f t="shared" si="3"/>
        <v>0</v>
      </c>
      <c r="N58" s="158">
        <f t="shared" si="4"/>
        <v>0</v>
      </c>
      <c r="O58" s="158">
        <f t="shared" si="5"/>
        <v>0</v>
      </c>
      <c r="P58" s="161">
        <f t="shared" si="6"/>
        <v>0</v>
      </c>
    </row>
    <row r="59" spans="1:16" x14ac:dyDescent="0.25">
      <c r="A59" s="133"/>
      <c r="B59" s="157"/>
      <c r="C59" s="135" t="s">
        <v>209</v>
      </c>
      <c r="D59" s="136" t="s">
        <v>127</v>
      </c>
      <c r="E59" s="132">
        <v>1</v>
      </c>
      <c r="F59" s="153"/>
      <c r="G59" s="154"/>
      <c r="H59" s="158">
        <f t="shared" si="0"/>
        <v>0</v>
      </c>
      <c r="I59" s="154"/>
      <c r="J59" s="154"/>
      <c r="K59" s="159">
        <f t="shared" si="1"/>
        <v>0</v>
      </c>
      <c r="L59" s="160">
        <f t="shared" si="2"/>
        <v>0</v>
      </c>
      <c r="M59" s="158">
        <f t="shared" si="3"/>
        <v>0</v>
      </c>
      <c r="N59" s="158">
        <f t="shared" si="4"/>
        <v>0</v>
      </c>
      <c r="O59" s="158">
        <f t="shared" si="5"/>
        <v>0</v>
      </c>
      <c r="P59" s="161">
        <f t="shared" si="6"/>
        <v>0</v>
      </c>
    </row>
    <row r="60" spans="1:16" ht="22.5" x14ac:dyDescent="0.25">
      <c r="A60" s="133">
        <v>44</v>
      </c>
      <c r="B60" s="157" t="s">
        <v>66</v>
      </c>
      <c r="C60" s="135" t="s">
        <v>210</v>
      </c>
      <c r="D60" s="136" t="s">
        <v>93</v>
      </c>
      <c r="E60" s="132">
        <v>5</v>
      </c>
      <c r="F60" s="153"/>
      <c r="G60" s="154"/>
      <c r="H60" s="158">
        <f t="shared" si="0"/>
        <v>0</v>
      </c>
      <c r="I60" s="154"/>
      <c r="J60" s="154"/>
      <c r="K60" s="159">
        <f t="shared" si="1"/>
        <v>0</v>
      </c>
      <c r="L60" s="160">
        <f t="shared" si="2"/>
        <v>0</v>
      </c>
      <c r="M60" s="158">
        <f t="shared" si="3"/>
        <v>0</v>
      </c>
      <c r="N60" s="158">
        <f t="shared" si="4"/>
        <v>0</v>
      </c>
      <c r="O60" s="158">
        <f t="shared" si="5"/>
        <v>0</v>
      </c>
      <c r="P60" s="161">
        <f t="shared" si="6"/>
        <v>0</v>
      </c>
    </row>
    <row r="61" spans="1:16" ht="22.5" x14ac:dyDescent="0.25">
      <c r="A61" s="133">
        <v>45</v>
      </c>
      <c r="B61" s="157" t="s">
        <v>66</v>
      </c>
      <c r="C61" s="135" t="s">
        <v>211</v>
      </c>
      <c r="D61" s="136" t="s">
        <v>93</v>
      </c>
      <c r="E61" s="132">
        <v>5</v>
      </c>
      <c r="F61" s="153"/>
      <c r="G61" s="154"/>
      <c r="H61" s="158">
        <f t="shared" si="0"/>
        <v>0</v>
      </c>
      <c r="I61" s="154"/>
      <c r="J61" s="154"/>
      <c r="K61" s="159">
        <f t="shared" si="1"/>
        <v>0</v>
      </c>
      <c r="L61" s="160">
        <f t="shared" si="2"/>
        <v>0</v>
      </c>
      <c r="M61" s="158">
        <f t="shared" si="3"/>
        <v>0</v>
      </c>
      <c r="N61" s="158">
        <f t="shared" si="4"/>
        <v>0</v>
      </c>
      <c r="O61" s="158">
        <f t="shared" si="5"/>
        <v>0</v>
      </c>
      <c r="P61" s="161">
        <f t="shared" si="6"/>
        <v>0</v>
      </c>
    </row>
    <row r="62" spans="1:16" x14ac:dyDescent="0.25">
      <c r="A62" s="133">
        <v>46</v>
      </c>
      <c r="B62" s="157" t="s">
        <v>66</v>
      </c>
      <c r="C62" s="135" t="s">
        <v>212</v>
      </c>
      <c r="D62" s="136" t="s">
        <v>72</v>
      </c>
      <c r="E62" s="132">
        <v>20</v>
      </c>
      <c r="F62" s="153"/>
      <c r="G62" s="154"/>
      <c r="H62" s="158">
        <f t="shared" si="0"/>
        <v>0</v>
      </c>
      <c r="I62" s="154"/>
      <c r="J62" s="154"/>
      <c r="K62" s="159">
        <f t="shared" si="1"/>
        <v>0</v>
      </c>
      <c r="L62" s="160">
        <f t="shared" si="2"/>
        <v>0</v>
      </c>
      <c r="M62" s="158">
        <f t="shared" si="3"/>
        <v>0</v>
      </c>
      <c r="N62" s="158">
        <f t="shared" si="4"/>
        <v>0</v>
      </c>
      <c r="O62" s="158">
        <f t="shared" si="5"/>
        <v>0</v>
      </c>
      <c r="P62" s="161">
        <f t="shared" si="6"/>
        <v>0</v>
      </c>
    </row>
    <row r="63" spans="1:16" ht="22.5" x14ac:dyDescent="0.25">
      <c r="A63" s="133" t="s">
        <v>91</v>
      </c>
      <c r="B63" s="157"/>
      <c r="C63" s="135" t="s">
        <v>213</v>
      </c>
      <c r="D63" s="136" t="s">
        <v>127</v>
      </c>
      <c r="E63" s="132">
        <v>1</v>
      </c>
      <c r="F63" s="153"/>
      <c r="G63" s="154"/>
      <c r="H63" s="158">
        <f t="shared" si="0"/>
        <v>0</v>
      </c>
      <c r="I63" s="154"/>
      <c r="J63" s="154"/>
      <c r="K63" s="159">
        <f t="shared" si="1"/>
        <v>0</v>
      </c>
      <c r="L63" s="160">
        <f t="shared" si="2"/>
        <v>0</v>
      </c>
      <c r="M63" s="158">
        <f t="shared" si="3"/>
        <v>0</v>
      </c>
      <c r="N63" s="158">
        <f t="shared" si="4"/>
        <v>0</v>
      </c>
      <c r="O63" s="158">
        <f t="shared" si="5"/>
        <v>0</v>
      </c>
      <c r="P63" s="161">
        <f t="shared" si="6"/>
        <v>0</v>
      </c>
    </row>
    <row r="64" spans="1:16" x14ac:dyDescent="0.25">
      <c r="A64" s="133">
        <v>47</v>
      </c>
      <c r="B64" s="157" t="s">
        <v>66</v>
      </c>
      <c r="C64" s="135" t="s">
        <v>214</v>
      </c>
      <c r="D64" s="136" t="s">
        <v>74</v>
      </c>
      <c r="E64" s="132">
        <v>15</v>
      </c>
      <c r="F64" s="153"/>
      <c r="G64" s="154"/>
      <c r="H64" s="158">
        <f t="shared" si="0"/>
        <v>0</v>
      </c>
      <c r="I64" s="154"/>
      <c r="J64" s="154"/>
      <c r="K64" s="159">
        <f t="shared" si="1"/>
        <v>0</v>
      </c>
      <c r="L64" s="160">
        <f t="shared" si="2"/>
        <v>0</v>
      </c>
      <c r="M64" s="158">
        <f t="shared" si="3"/>
        <v>0</v>
      </c>
      <c r="N64" s="158">
        <f t="shared" si="4"/>
        <v>0</v>
      </c>
      <c r="O64" s="158">
        <f t="shared" si="5"/>
        <v>0</v>
      </c>
      <c r="P64" s="161">
        <f t="shared" si="6"/>
        <v>0</v>
      </c>
    </row>
    <row r="65" spans="1:16" x14ac:dyDescent="0.25">
      <c r="A65" s="133">
        <v>48</v>
      </c>
      <c r="B65" s="157" t="s">
        <v>66</v>
      </c>
      <c r="C65" s="135" t="s">
        <v>215</v>
      </c>
      <c r="D65" s="136" t="s">
        <v>74</v>
      </c>
      <c r="E65" s="132">
        <v>15</v>
      </c>
      <c r="F65" s="153"/>
      <c r="G65" s="154"/>
      <c r="H65" s="158">
        <f t="shared" si="0"/>
        <v>0</v>
      </c>
      <c r="I65" s="154"/>
      <c r="J65" s="154"/>
      <c r="K65" s="159">
        <f t="shared" si="1"/>
        <v>0</v>
      </c>
      <c r="L65" s="160">
        <f t="shared" si="2"/>
        <v>0</v>
      </c>
      <c r="M65" s="158">
        <f t="shared" si="3"/>
        <v>0</v>
      </c>
      <c r="N65" s="158">
        <f t="shared" si="4"/>
        <v>0</v>
      </c>
      <c r="O65" s="158">
        <f t="shared" si="5"/>
        <v>0</v>
      </c>
      <c r="P65" s="161">
        <f t="shared" si="6"/>
        <v>0</v>
      </c>
    </row>
    <row r="66" spans="1:16" x14ac:dyDescent="0.25">
      <c r="A66" s="133">
        <v>49</v>
      </c>
      <c r="B66" s="157" t="s">
        <v>66</v>
      </c>
      <c r="C66" s="135" t="s">
        <v>216</v>
      </c>
      <c r="D66" s="136" t="s">
        <v>93</v>
      </c>
      <c r="E66" s="132">
        <v>2.25</v>
      </c>
      <c r="F66" s="153"/>
      <c r="G66" s="154"/>
      <c r="H66" s="158">
        <f t="shared" si="0"/>
        <v>0</v>
      </c>
      <c r="I66" s="154"/>
      <c r="J66" s="154"/>
      <c r="K66" s="159">
        <f t="shared" si="1"/>
        <v>0</v>
      </c>
      <c r="L66" s="160">
        <f t="shared" si="2"/>
        <v>0</v>
      </c>
      <c r="M66" s="158">
        <f t="shared" si="3"/>
        <v>0</v>
      </c>
      <c r="N66" s="158">
        <f t="shared" si="4"/>
        <v>0</v>
      </c>
      <c r="O66" s="158">
        <f t="shared" si="5"/>
        <v>0</v>
      </c>
      <c r="P66" s="161">
        <f t="shared" si="6"/>
        <v>0</v>
      </c>
    </row>
    <row r="67" spans="1:16" x14ac:dyDescent="0.25">
      <c r="A67" s="133">
        <v>50</v>
      </c>
      <c r="B67" s="157" t="s">
        <v>66</v>
      </c>
      <c r="C67" s="135" t="s">
        <v>217</v>
      </c>
      <c r="D67" s="136" t="s">
        <v>93</v>
      </c>
      <c r="E67" s="132">
        <v>1.5</v>
      </c>
      <c r="F67" s="153"/>
      <c r="G67" s="154"/>
      <c r="H67" s="158">
        <f t="shared" si="0"/>
        <v>0</v>
      </c>
      <c r="I67" s="154"/>
      <c r="J67" s="154"/>
      <c r="K67" s="159">
        <f t="shared" si="1"/>
        <v>0</v>
      </c>
      <c r="L67" s="160">
        <f t="shared" si="2"/>
        <v>0</v>
      </c>
      <c r="M67" s="158">
        <f t="shared" si="3"/>
        <v>0</v>
      </c>
      <c r="N67" s="158">
        <f t="shared" si="4"/>
        <v>0</v>
      </c>
      <c r="O67" s="158">
        <f t="shared" si="5"/>
        <v>0</v>
      </c>
      <c r="P67" s="161">
        <f t="shared" si="6"/>
        <v>0</v>
      </c>
    </row>
    <row r="68" spans="1:16" x14ac:dyDescent="0.25">
      <c r="A68" s="133">
        <v>51</v>
      </c>
      <c r="B68" s="157" t="s">
        <v>66</v>
      </c>
      <c r="C68" s="135" t="s">
        <v>218</v>
      </c>
      <c r="D68" s="136" t="s">
        <v>93</v>
      </c>
      <c r="E68" s="132">
        <v>2</v>
      </c>
      <c r="F68" s="153"/>
      <c r="G68" s="154"/>
      <c r="H68" s="158">
        <f t="shared" si="0"/>
        <v>0</v>
      </c>
      <c r="I68" s="154"/>
      <c r="J68" s="154"/>
      <c r="K68" s="159">
        <f t="shared" si="1"/>
        <v>0</v>
      </c>
      <c r="L68" s="160">
        <f t="shared" si="2"/>
        <v>0</v>
      </c>
      <c r="M68" s="158">
        <f t="shared" si="3"/>
        <v>0</v>
      </c>
      <c r="N68" s="158">
        <f t="shared" si="4"/>
        <v>0</v>
      </c>
      <c r="O68" s="158">
        <f t="shared" si="5"/>
        <v>0</v>
      </c>
      <c r="P68" s="161">
        <f t="shared" si="6"/>
        <v>0</v>
      </c>
    </row>
    <row r="69" spans="1:16" x14ac:dyDescent="0.25">
      <c r="A69" s="133">
        <v>52</v>
      </c>
      <c r="B69" s="157" t="s">
        <v>66</v>
      </c>
      <c r="C69" s="135" t="s">
        <v>219</v>
      </c>
      <c r="D69" s="136" t="s">
        <v>72</v>
      </c>
      <c r="E69" s="132">
        <v>20</v>
      </c>
      <c r="F69" s="153"/>
      <c r="G69" s="154"/>
      <c r="H69" s="158">
        <f t="shared" si="0"/>
        <v>0</v>
      </c>
      <c r="I69" s="154"/>
      <c r="J69" s="154"/>
      <c r="K69" s="159">
        <f t="shared" si="1"/>
        <v>0</v>
      </c>
      <c r="L69" s="160">
        <f t="shared" si="2"/>
        <v>0</v>
      </c>
      <c r="M69" s="158">
        <f t="shared" si="3"/>
        <v>0</v>
      </c>
      <c r="N69" s="158">
        <f t="shared" si="4"/>
        <v>0</v>
      </c>
      <c r="O69" s="158">
        <f t="shared" si="5"/>
        <v>0</v>
      </c>
      <c r="P69" s="161">
        <f t="shared" si="6"/>
        <v>0</v>
      </c>
    </row>
    <row r="70" spans="1:16" x14ac:dyDescent="0.25">
      <c r="A70" s="133" t="s">
        <v>91</v>
      </c>
      <c r="B70" s="157"/>
      <c r="C70" s="135" t="s">
        <v>220</v>
      </c>
      <c r="D70" s="136" t="s">
        <v>127</v>
      </c>
      <c r="E70" s="132">
        <v>1</v>
      </c>
      <c r="F70" s="153"/>
      <c r="G70" s="154"/>
      <c r="H70" s="158">
        <f t="shared" si="0"/>
        <v>0</v>
      </c>
      <c r="I70" s="154"/>
      <c r="J70" s="154"/>
      <c r="K70" s="159">
        <f t="shared" si="1"/>
        <v>0</v>
      </c>
      <c r="L70" s="160">
        <f t="shared" si="2"/>
        <v>0</v>
      </c>
      <c r="M70" s="158">
        <f t="shared" si="3"/>
        <v>0</v>
      </c>
      <c r="N70" s="158">
        <f t="shared" si="4"/>
        <v>0</v>
      </c>
      <c r="O70" s="158">
        <f t="shared" si="5"/>
        <v>0</v>
      </c>
      <c r="P70" s="161">
        <f t="shared" si="6"/>
        <v>0</v>
      </c>
    </row>
    <row r="71" spans="1:16" x14ac:dyDescent="0.25">
      <c r="A71" s="133">
        <v>53</v>
      </c>
      <c r="B71" s="157" t="s">
        <v>66</v>
      </c>
      <c r="C71" s="135" t="s">
        <v>221</v>
      </c>
      <c r="D71" s="136" t="s">
        <v>93</v>
      </c>
      <c r="E71" s="132">
        <v>30</v>
      </c>
      <c r="F71" s="153"/>
      <c r="G71" s="154"/>
      <c r="H71" s="158">
        <f t="shared" si="0"/>
        <v>0</v>
      </c>
      <c r="I71" s="154"/>
      <c r="J71" s="154"/>
      <c r="K71" s="159">
        <f t="shared" si="1"/>
        <v>0</v>
      </c>
      <c r="L71" s="160">
        <f t="shared" si="2"/>
        <v>0</v>
      </c>
      <c r="M71" s="158">
        <f t="shared" si="3"/>
        <v>0</v>
      </c>
      <c r="N71" s="158">
        <f t="shared" si="4"/>
        <v>0</v>
      </c>
      <c r="O71" s="158">
        <f t="shared" si="5"/>
        <v>0</v>
      </c>
      <c r="P71" s="161">
        <f t="shared" si="6"/>
        <v>0</v>
      </c>
    </row>
    <row r="72" spans="1:16" x14ac:dyDescent="0.25">
      <c r="A72" s="133">
        <v>54</v>
      </c>
      <c r="B72" s="157" t="s">
        <v>66</v>
      </c>
      <c r="C72" s="135" t="s">
        <v>222</v>
      </c>
      <c r="D72" s="136" t="s">
        <v>93</v>
      </c>
      <c r="E72" s="132">
        <v>9</v>
      </c>
      <c r="F72" s="153"/>
      <c r="G72" s="154"/>
      <c r="H72" s="158">
        <f t="shared" si="0"/>
        <v>0</v>
      </c>
      <c r="I72" s="154"/>
      <c r="J72" s="154"/>
      <c r="K72" s="159">
        <f t="shared" si="1"/>
        <v>0</v>
      </c>
      <c r="L72" s="160">
        <f t="shared" si="2"/>
        <v>0</v>
      </c>
      <c r="M72" s="158">
        <f t="shared" si="3"/>
        <v>0</v>
      </c>
      <c r="N72" s="158">
        <f t="shared" si="4"/>
        <v>0</v>
      </c>
      <c r="O72" s="158">
        <f t="shared" si="5"/>
        <v>0</v>
      </c>
      <c r="P72" s="161">
        <f t="shared" si="6"/>
        <v>0</v>
      </c>
    </row>
    <row r="73" spans="1:16" x14ac:dyDescent="0.25">
      <c r="A73" s="133">
        <v>55</v>
      </c>
      <c r="B73" s="157" t="s">
        <v>66</v>
      </c>
      <c r="C73" s="135" t="s">
        <v>223</v>
      </c>
      <c r="D73" s="136" t="s">
        <v>93</v>
      </c>
      <c r="E73" s="132">
        <v>18</v>
      </c>
      <c r="F73" s="153"/>
      <c r="G73" s="154"/>
      <c r="H73" s="158">
        <f t="shared" si="0"/>
        <v>0</v>
      </c>
      <c r="I73" s="154"/>
      <c r="J73" s="154"/>
      <c r="K73" s="159">
        <f t="shared" si="1"/>
        <v>0</v>
      </c>
      <c r="L73" s="160">
        <f t="shared" si="2"/>
        <v>0</v>
      </c>
      <c r="M73" s="158">
        <f t="shared" si="3"/>
        <v>0</v>
      </c>
      <c r="N73" s="158">
        <f t="shared" si="4"/>
        <v>0</v>
      </c>
      <c r="O73" s="158">
        <f t="shared" si="5"/>
        <v>0</v>
      </c>
      <c r="P73" s="161">
        <f t="shared" si="6"/>
        <v>0</v>
      </c>
    </row>
    <row r="74" spans="1:16" x14ac:dyDescent="0.25">
      <c r="A74" s="133">
        <v>56</v>
      </c>
      <c r="B74" s="157" t="s">
        <v>66</v>
      </c>
      <c r="C74" s="135" t="s">
        <v>224</v>
      </c>
      <c r="D74" s="136" t="s">
        <v>74</v>
      </c>
      <c r="E74" s="132">
        <v>90</v>
      </c>
      <c r="F74" s="153"/>
      <c r="G74" s="154"/>
      <c r="H74" s="158">
        <f t="shared" si="0"/>
        <v>0</v>
      </c>
      <c r="I74" s="154"/>
      <c r="J74" s="154"/>
      <c r="K74" s="159">
        <f t="shared" si="1"/>
        <v>0</v>
      </c>
      <c r="L74" s="160">
        <f t="shared" si="2"/>
        <v>0</v>
      </c>
      <c r="M74" s="158">
        <f t="shared" si="3"/>
        <v>0</v>
      </c>
      <c r="N74" s="158">
        <f t="shared" si="4"/>
        <v>0</v>
      </c>
      <c r="O74" s="158">
        <f t="shared" si="5"/>
        <v>0</v>
      </c>
      <c r="P74" s="161">
        <f t="shared" si="6"/>
        <v>0</v>
      </c>
    </row>
    <row r="75" spans="1:16" x14ac:dyDescent="0.25">
      <c r="A75" s="133">
        <v>57</v>
      </c>
      <c r="B75" s="157" t="s">
        <v>66</v>
      </c>
      <c r="C75" s="135" t="s">
        <v>225</v>
      </c>
      <c r="D75" s="136" t="s">
        <v>72</v>
      </c>
      <c r="E75" s="132">
        <v>70</v>
      </c>
      <c r="F75" s="153"/>
      <c r="G75" s="154"/>
      <c r="H75" s="158">
        <f t="shared" si="0"/>
        <v>0</v>
      </c>
      <c r="I75" s="154"/>
      <c r="J75" s="154"/>
      <c r="K75" s="159">
        <f t="shared" si="1"/>
        <v>0</v>
      </c>
      <c r="L75" s="160">
        <f t="shared" si="2"/>
        <v>0</v>
      </c>
      <c r="M75" s="158">
        <f t="shared" si="3"/>
        <v>0</v>
      </c>
      <c r="N75" s="158">
        <f t="shared" si="4"/>
        <v>0</v>
      </c>
      <c r="O75" s="158">
        <f t="shared" si="5"/>
        <v>0</v>
      </c>
      <c r="P75" s="161">
        <f t="shared" si="6"/>
        <v>0</v>
      </c>
    </row>
    <row r="76" spans="1:16" x14ac:dyDescent="0.25">
      <c r="A76" s="133">
        <v>58</v>
      </c>
      <c r="B76" s="157" t="s">
        <v>66</v>
      </c>
      <c r="C76" s="135" t="s">
        <v>226</v>
      </c>
      <c r="D76" s="136" t="s">
        <v>74</v>
      </c>
      <c r="E76" s="132">
        <v>50</v>
      </c>
      <c r="F76" s="153"/>
      <c r="G76" s="154"/>
      <c r="H76" s="158">
        <f t="shared" si="0"/>
        <v>0</v>
      </c>
      <c r="I76" s="154"/>
      <c r="J76" s="154"/>
      <c r="K76" s="159">
        <f t="shared" si="1"/>
        <v>0</v>
      </c>
      <c r="L76" s="160">
        <f t="shared" si="2"/>
        <v>0</v>
      </c>
      <c r="M76" s="158">
        <f t="shared" si="3"/>
        <v>0</v>
      </c>
      <c r="N76" s="158">
        <f t="shared" si="4"/>
        <v>0</v>
      </c>
      <c r="O76" s="158">
        <f t="shared" si="5"/>
        <v>0</v>
      </c>
      <c r="P76" s="161">
        <f t="shared" si="6"/>
        <v>0</v>
      </c>
    </row>
    <row r="77" spans="1:16" ht="12" thickBot="1" x14ac:dyDescent="0.3">
      <c r="A77" s="133">
        <v>59</v>
      </c>
      <c r="B77" s="157" t="s">
        <v>66</v>
      </c>
      <c r="C77" s="135" t="s">
        <v>227</v>
      </c>
      <c r="D77" s="136" t="s">
        <v>74</v>
      </c>
      <c r="E77" s="132">
        <v>50</v>
      </c>
      <c r="F77" s="153"/>
      <c r="G77" s="154"/>
      <c r="H77" s="158">
        <f t="shared" si="0"/>
        <v>0</v>
      </c>
      <c r="I77" s="154"/>
      <c r="J77" s="154"/>
      <c r="K77" s="159">
        <f t="shared" si="1"/>
        <v>0</v>
      </c>
      <c r="L77" s="160">
        <f t="shared" si="2"/>
        <v>0</v>
      </c>
      <c r="M77" s="158">
        <f t="shared" si="3"/>
        <v>0</v>
      </c>
      <c r="N77" s="158">
        <f t="shared" si="4"/>
        <v>0</v>
      </c>
      <c r="O77" s="158">
        <f t="shared" si="5"/>
        <v>0</v>
      </c>
      <c r="P77" s="161">
        <f t="shared" si="6"/>
        <v>0</v>
      </c>
    </row>
    <row r="78" spans="1:16" ht="12" thickBot="1" x14ac:dyDescent="0.3">
      <c r="A78" s="316" t="s">
        <v>162</v>
      </c>
      <c r="B78" s="317"/>
      <c r="C78" s="317"/>
      <c r="D78" s="317"/>
      <c r="E78" s="317"/>
      <c r="F78" s="317"/>
      <c r="G78" s="317"/>
      <c r="H78" s="317"/>
      <c r="I78" s="317"/>
      <c r="J78" s="317"/>
      <c r="K78" s="318"/>
      <c r="L78" s="162">
        <f>SUM(L14:L77)</f>
        <v>0</v>
      </c>
      <c r="M78" s="163">
        <f>SUM(M14:M77)</f>
        <v>0</v>
      </c>
      <c r="N78" s="163">
        <f>SUM(N14:N77)</f>
        <v>0</v>
      </c>
      <c r="O78" s="163">
        <f>SUM(O14:O77)</f>
        <v>0</v>
      </c>
      <c r="P78" s="164">
        <f>SUM(P14:P77)</f>
        <v>0</v>
      </c>
    </row>
    <row r="79" spans="1:16" x14ac:dyDescent="0.2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</row>
    <row r="80" spans="1:16" x14ac:dyDescent="0.2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</row>
    <row r="81" spans="1:16" x14ac:dyDescent="0.25">
      <c r="A81" s="137" t="s">
        <v>14</v>
      </c>
      <c r="B81" s="143"/>
      <c r="C81" s="315">
        <f>'Kops a'!C36:H36</f>
        <v>0</v>
      </c>
      <c r="D81" s="315"/>
      <c r="E81" s="315"/>
      <c r="F81" s="315"/>
      <c r="G81" s="315"/>
      <c r="H81" s="315"/>
      <c r="I81" s="143"/>
      <c r="J81" s="143"/>
      <c r="K81" s="143"/>
      <c r="L81" s="143"/>
      <c r="M81" s="143"/>
      <c r="N81" s="143"/>
      <c r="O81" s="143"/>
      <c r="P81" s="143"/>
    </row>
    <row r="82" spans="1:16" x14ac:dyDescent="0.25">
      <c r="A82" s="143"/>
      <c r="B82" s="143"/>
      <c r="C82" s="254" t="s">
        <v>15</v>
      </c>
      <c r="D82" s="254"/>
      <c r="E82" s="254"/>
      <c r="F82" s="254"/>
      <c r="G82" s="254"/>
      <c r="H82" s="254"/>
      <c r="I82" s="143"/>
      <c r="J82" s="143"/>
      <c r="K82" s="143"/>
      <c r="L82" s="143"/>
      <c r="M82" s="143"/>
      <c r="N82" s="143"/>
      <c r="O82" s="143"/>
      <c r="P82" s="143"/>
    </row>
    <row r="83" spans="1:16" x14ac:dyDescent="0.2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</row>
    <row r="84" spans="1:16" x14ac:dyDescent="0.25">
      <c r="A84" s="165" t="str">
        <f>'Kops a'!A39</f>
        <v>Tāme sastādīta 2020. gada</v>
      </c>
      <c r="B84" s="166"/>
      <c r="C84" s="166"/>
      <c r="D84" s="166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</row>
    <row r="85" spans="1:16" x14ac:dyDescent="0.25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</row>
    <row r="86" spans="1:16" x14ac:dyDescent="0.25">
      <c r="A86" s="137" t="s">
        <v>37</v>
      </c>
      <c r="B86" s="143"/>
      <c r="C86" s="315">
        <f>'Kops a'!C41:H41</f>
        <v>0</v>
      </c>
      <c r="D86" s="315"/>
      <c r="E86" s="315"/>
      <c r="F86" s="315"/>
      <c r="G86" s="315"/>
      <c r="H86" s="315"/>
      <c r="I86" s="143"/>
      <c r="J86" s="143"/>
      <c r="K86" s="143"/>
      <c r="L86" s="143"/>
      <c r="M86" s="143"/>
      <c r="N86" s="143"/>
      <c r="O86" s="143"/>
      <c r="P86" s="143"/>
    </row>
    <row r="87" spans="1:16" x14ac:dyDescent="0.25">
      <c r="A87" s="143"/>
      <c r="B87" s="143"/>
      <c r="C87" s="254" t="s">
        <v>15</v>
      </c>
      <c r="D87" s="254"/>
      <c r="E87" s="254"/>
      <c r="F87" s="254"/>
      <c r="G87" s="254"/>
      <c r="H87" s="254"/>
      <c r="I87" s="143"/>
      <c r="J87" s="143"/>
      <c r="K87" s="143"/>
      <c r="L87" s="143"/>
      <c r="M87" s="143"/>
      <c r="N87" s="143"/>
      <c r="O87" s="143"/>
      <c r="P87" s="143"/>
    </row>
    <row r="88" spans="1:16" x14ac:dyDescent="0.25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</row>
    <row r="89" spans="1:16" x14ac:dyDescent="0.25">
      <c r="A89" s="165" t="s">
        <v>54</v>
      </c>
      <c r="B89" s="166"/>
      <c r="C89" s="167">
        <f>'Kops a'!C44</f>
        <v>0</v>
      </c>
      <c r="D89" s="166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</row>
    <row r="90" spans="1:16" x14ac:dyDescent="0.25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</row>
    <row r="91" spans="1:16" ht="12" x14ac:dyDescent="0.25">
      <c r="A91" s="168" t="s">
        <v>163</v>
      </c>
      <c r="B91" s="169"/>
      <c r="C91" s="170"/>
      <c r="D91" s="170"/>
      <c r="E91" s="170"/>
      <c r="F91" s="171"/>
      <c r="G91" s="170"/>
      <c r="H91" s="172"/>
      <c r="I91" s="172"/>
      <c r="J91" s="173"/>
      <c r="K91" s="174"/>
      <c r="L91" s="174"/>
      <c r="M91" s="174"/>
      <c r="N91" s="174"/>
      <c r="O91" s="174"/>
    </row>
    <row r="92" spans="1:16" ht="12" x14ac:dyDescent="0.25">
      <c r="A92" s="298" t="s">
        <v>165</v>
      </c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</row>
    <row r="93" spans="1:16" ht="12" x14ac:dyDescent="0.25">
      <c r="A93" s="298" t="s">
        <v>164</v>
      </c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</row>
  </sheetData>
  <mergeCells count="24">
    <mergeCell ref="J9:M9"/>
    <mergeCell ref="C86:H86"/>
    <mergeCell ref="C2:I2"/>
    <mergeCell ref="C3:I3"/>
    <mergeCell ref="D5:L5"/>
    <mergeCell ref="D6:L6"/>
    <mergeCell ref="D7:L7"/>
    <mergeCell ref="C4:I4"/>
    <mergeCell ref="C87:H87"/>
    <mergeCell ref="D8:L8"/>
    <mergeCell ref="A78:K78"/>
    <mergeCell ref="A93:O93"/>
    <mergeCell ref="N9:O9"/>
    <mergeCell ref="A12:A13"/>
    <mergeCell ref="B12:B13"/>
    <mergeCell ref="C12:C13"/>
    <mergeCell ref="D12:D13"/>
    <mergeCell ref="E12:E13"/>
    <mergeCell ref="L12:P12"/>
    <mergeCell ref="C81:H81"/>
    <mergeCell ref="C82:H82"/>
    <mergeCell ref="A92:O92"/>
    <mergeCell ref="F12:K12"/>
    <mergeCell ref="A9:F9"/>
  </mergeCells>
  <conditionalFormatting sqref="A14:B77 I14:J77 D14:G77">
    <cfRule type="cellIs" dxfId="214" priority="22" operator="equal">
      <formula>0</formula>
    </cfRule>
  </conditionalFormatting>
  <conditionalFormatting sqref="N9:O9">
    <cfRule type="cellIs" dxfId="213" priority="21" operator="equal">
      <formula>0</formula>
    </cfRule>
  </conditionalFormatting>
  <conditionalFormatting sqref="A9:F9">
    <cfRule type="containsText" dxfId="212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11" priority="18" operator="equal">
      <formula>0</formula>
    </cfRule>
  </conditionalFormatting>
  <conditionalFormatting sqref="O10">
    <cfRule type="cellIs" dxfId="210" priority="17" operator="equal">
      <formula>"20__. gada __. _________"</formula>
    </cfRule>
  </conditionalFormatting>
  <conditionalFormatting sqref="A78:K78">
    <cfRule type="containsText" dxfId="209" priority="16" operator="containsText" text="Tiešās izmaksas kopā, t. sk. darba devēja sociālais nodoklis __.__% ">
      <formula>NOT(ISERROR(SEARCH("Tiešās izmaksas kopā, t. sk. darba devēja sociālais nodoklis __.__% ",A78)))</formula>
    </cfRule>
  </conditionalFormatting>
  <conditionalFormatting sqref="H14:H77 K14:P77 L78:P78">
    <cfRule type="cellIs" dxfId="208" priority="11" operator="equal">
      <formula>0</formula>
    </cfRule>
  </conditionalFormatting>
  <conditionalFormatting sqref="C4:I4">
    <cfRule type="cellIs" dxfId="207" priority="10" operator="equal">
      <formula>0</formula>
    </cfRule>
  </conditionalFormatting>
  <conditionalFormatting sqref="C14:C77">
    <cfRule type="cellIs" dxfId="206" priority="9" operator="equal">
      <formula>0</formula>
    </cfRule>
  </conditionalFormatting>
  <conditionalFormatting sqref="D5:L8">
    <cfRule type="cellIs" dxfId="205" priority="8" operator="equal">
      <formula>0</formula>
    </cfRule>
  </conditionalFormatting>
  <conditionalFormatting sqref="P10">
    <cfRule type="cellIs" dxfId="204" priority="7" operator="equal">
      <formula>"20__. gada __. _________"</formula>
    </cfRule>
  </conditionalFormatting>
  <conditionalFormatting sqref="C86:H86">
    <cfRule type="cellIs" dxfId="203" priority="4" operator="equal">
      <formula>0</formula>
    </cfRule>
  </conditionalFormatting>
  <conditionalFormatting sqref="C81:H81">
    <cfRule type="cellIs" dxfId="202" priority="3" operator="equal">
      <formula>0</formula>
    </cfRule>
  </conditionalFormatting>
  <conditionalFormatting sqref="C86:H86 C89 C81:H81">
    <cfRule type="cellIs" dxfId="201" priority="2" operator="equal">
      <formula>0</formula>
    </cfRule>
  </conditionalFormatting>
  <conditionalFormatting sqref="D1">
    <cfRule type="cellIs" dxfId="200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______________",A84)))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A84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_________________________________",A89)))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P62"/>
  <sheetViews>
    <sheetView view="pageBreakPreview" topLeftCell="A14" zoomScaleNormal="100" zoomScaleSheetLayoutView="100" workbookViewId="0">
      <selection activeCell="C44" sqref="C44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a'!A17</f>
        <v>3</v>
      </c>
      <c r="N1" s="140"/>
      <c r="O1" s="138"/>
      <c r="P1" s="140"/>
    </row>
    <row r="2" spans="1:16" x14ac:dyDescent="0.25">
      <c r="A2" s="141"/>
      <c r="B2" s="141"/>
      <c r="C2" s="299" t="s">
        <v>228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65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P47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A53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/>
      <c r="B14" s="129"/>
      <c r="C14" s="130" t="s">
        <v>229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x14ac:dyDescent="0.25">
      <c r="A15" s="133"/>
      <c r="B15" s="157"/>
      <c r="C15" s="135" t="s">
        <v>230</v>
      </c>
      <c r="D15" s="136"/>
      <c r="E15" s="132"/>
      <c r="F15" s="153"/>
      <c r="G15" s="154"/>
      <c r="H15" s="158">
        <f t="shared" ref="H15:H46" si="0">ROUND(F15*G15,2)</f>
        <v>0</v>
      </c>
      <c r="I15" s="154"/>
      <c r="J15" s="154"/>
      <c r="K15" s="159">
        <f t="shared" ref="K15:K46" si="1">SUM(H15:J15)</f>
        <v>0</v>
      </c>
      <c r="L15" s="160">
        <f t="shared" ref="L15:L46" si="2">ROUND(E15*F15,2)</f>
        <v>0</v>
      </c>
      <c r="M15" s="158">
        <f t="shared" ref="M15:M46" si="3">ROUND(H15*E15,2)</f>
        <v>0</v>
      </c>
      <c r="N15" s="158">
        <f t="shared" ref="N15:N46" si="4">ROUND(I15*E15,2)</f>
        <v>0</v>
      </c>
      <c r="O15" s="158">
        <f t="shared" ref="O15:O46" si="5">ROUND(J15*E15,2)</f>
        <v>0</v>
      </c>
      <c r="P15" s="159">
        <f t="shared" ref="P15:P46" si="6">SUM(M15:O15)</f>
        <v>0</v>
      </c>
    </row>
    <row r="16" spans="1:16" ht="22.5" x14ac:dyDescent="0.25">
      <c r="A16" s="133">
        <v>1</v>
      </c>
      <c r="B16" s="157" t="s">
        <v>66</v>
      </c>
      <c r="C16" s="135" t="s">
        <v>231</v>
      </c>
      <c r="D16" s="136" t="s">
        <v>68</v>
      </c>
      <c r="E16" s="132">
        <v>2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ht="22.5" x14ac:dyDescent="0.25">
      <c r="A17" s="133">
        <v>2</v>
      </c>
      <c r="B17" s="157" t="s">
        <v>66</v>
      </c>
      <c r="C17" s="135" t="s">
        <v>232</v>
      </c>
      <c r="D17" s="136" t="s">
        <v>93</v>
      </c>
      <c r="E17" s="132">
        <v>3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x14ac:dyDescent="0.25">
      <c r="A18" s="133">
        <v>3</v>
      </c>
      <c r="B18" s="157" t="s">
        <v>66</v>
      </c>
      <c r="C18" s="135" t="s">
        <v>233</v>
      </c>
      <c r="D18" s="136" t="s">
        <v>93</v>
      </c>
      <c r="E18" s="132">
        <v>8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ht="22.5" x14ac:dyDescent="0.25">
      <c r="A19" s="133">
        <v>4</v>
      </c>
      <c r="B19" s="157" t="s">
        <v>66</v>
      </c>
      <c r="C19" s="135" t="s">
        <v>234</v>
      </c>
      <c r="D19" s="136" t="s">
        <v>93</v>
      </c>
      <c r="E19" s="132">
        <v>3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x14ac:dyDescent="0.25">
      <c r="A20" s="133">
        <v>5</v>
      </c>
      <c r="B20" s="157" t="s">
        <v>66</v>
      </c>
      <c r="C20" s="135" t="s">
        <v>235</v>
      </c>
      <c r="D20" s="136" t="s">
        <v>93</v>
      </c>
      <c r="E20" s="132">
        <v>4.5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x14ac:dyDescent="0.25">
      <c r="A21" s="133">
        <v>6</v>
      </c>
      <c r="B21" s="157"/>
      <c r="C21" s="135" t="s">
        <v>236</v>
      </c>
      <c r="D21" s="136" t="s">
        <v>74</v>
      </c>
      <c r="E21" s="132">
        <v>30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x14ac:dyDescent="0.25">
      <c r="A22" s="133" t="s">
        <v>91</v>
      </c>
      <c r="B22" s="157"/>
      <c r="C22" s="135" t="s">
        <v>237</v>
      </c>
      <c r="D22" s="136"/>
      <c r="E22" s="132"/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ht="22.5" x14ac:dyDescent="0.25">
      <c r="A23" s="133">
        <v>7</v>
      </c>
      <c r="B23" s="157" t="s">
        <v>66</v>
      </c>
      <c r="C23" s="135" t="s">
        <v>238</v>
      </c>
      <c r="D23" s="136" t="s">
        <v>74</v>
      </c>
      <c r="E23" s="132">
        <v>10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ht="22.5" x14ac:dyDescent="0.25">
      <c r="A24" s="133">
        <v>8</v>
      </c>
      <c r="B24" s="157" t="s">
        <v>66</v>
      </c>
      <c r="C24" s="135" t="s">
        <v>239</v>
      </c>
      <c r="D24" s="136" t="s">
        <v>93</v>
      </c>
      <c r="E24" s="132">
        <v>0.5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>
        <v>9</v>
      </c>
      <c r="B25" s="157" t="s">
        <v>66</v>
      </c>
      <c r="C25" s="135" t="s">
        <v>240</v>
      </c>
      <c r="D25" s="136" t="s">
        <v>127</v>
      </c>
      <c r="E25" s="132">
        <v>1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x14ac:dyDescent="0.25">
      <c r="A26" s="133"/>
      <c r="B26" s="157"/>
      <c r="C26" s="135" t="s">
        <v>241</v>
      </c>
      <c r="D26" s="136" t="s">
        <v>149</v>
      </c>
      <c r="E26" s="132">
        <v>31.155000000000001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/>
      <c r="B27" s="157"/>
      <c r="C27" s="135" t="s">
        <v>242</v>
      </c>
      <c r="D27" s="136" t="s">
        <v>149</v>
      </c>
      <c r="E27" s="132">
        <v>60.3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x14ac:dyDescent="0.25">
      <c r="A28" s="133"/>
      <c r="B28" s="157"/>
      <c r="C28" s="135" t="s">
        <v>243</v>
      </c>
      <c r="D28" s="136" t="s">
        <v>149</v>
      </c>
      <c r="E28" s="132">
        <v>14.4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/>
      <c r="B29" s="157"/>
      <c r="C29" s="135" t="s">
        <v>244</v>
      </c>
      <c r="D29" s="136" t="s">
        <v>68</v>
      </c>
      <c r="E29" s="132">
        <v>72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>
        <v>10</v>
      </c>
      <c r="B30" s="157" t="s">
        <v>66</v>
      </c>
      <c r="C30" s="135" t="s">
        <v>245</v>
      </c>
      <c r="D30" s="136" t="s">
        <v>74</v>
      </c>
      <c r="E30" s="132">
        <v>5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x14ac:dyDescent="0.25">
      <c r="A31" s="133" t="s">
        <v>91</v>
      </c>
      <c r="B31" s="157"/>
      <c r="C31" s="135" t="s">
        <v>246</v>
      </c>
      <c r="D31" s="136"/>
      <c r="E31" s="132"/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x14ac:dyDescent="0.25">
      <c r="A32" s="133" t="s">
        <v>91</v>
      </c>
      <c r="B32" s="157"/>
      <c r="C32" s="135" t="s">
        <v>247</v>
      </c>
      <c r="D32" s="136"/>
      <c r="E32" s="132"/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x14ac:dyDescent="0.25">
      <c r="A33" s="133">
        <v>11</v>
      </c>
      <c r="B33" s="157" t="s">
        <v>66</v>
      </c>
      <c r="C33" s="135" t="s">
        <v>233</v>
      </c>
      <c r="D33" s="136" t="s">
        <v>93</v>
      </c>
      <c r="E33" s="132">
        <v>2.5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ht="22.5" x14ac:dyDescent="0.25">
      <c r="A34" s="133">
        <v>12</v>
      </c>
      <c r="B34" s="157" t="s">
        <v>66</v>
      </c>
      <c r="C34" s="135" t="s">
        <v>234</v>
      </c>
      <c r="D34" s="136" t="s">
        <v>93</v>
      </c>
      <c r="E34" s="132">
        <v>1.6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x14ac:dyDescent="0.25">
      <c r="A35" s="133">
        <v>13</v>
      </c>
      <c r="B35" s="157" t="s">
        <v>66</v>
      </c>
      <c r="C35" s="135" t="s">
        <v>235</v>
      </c>
      <c r="D35" s="136" t="s">
        <v>93</v>
      </c>
      <c r="E35" s="132">
        <v>2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x14ac:dyDescent="0.25">
      <c r="A36" s="133">
        <v>14</v>
      </c>
      <c r="B36" s="157" t="s">
        <v>66</v>
      </c>
      <c r="C36" s="135" t="s">
        <v>236</v>
      </c>
      <c r="D36" s="136" t="s">
        <v>74</v>
      </c>
      <c r="E36" s="132">
        <v>6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ht="22.5" x14ac:dyDescent="0.25">
      <c r="A37" s="133">
        <v>15</v>
      </c>
      <c r="B37" s="157" t="s">
        <v>66</v>
      </c>
      <c r="C37" s="135" t="s">
        <v>248</v>
      </c>
      <c r="D37" s="136" t="s">
        <v>149</v>
      </c>
      <c r="E37" s="132">
        <v>1.3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ht="22.5" x14ac:dyDescent="0.25">
      <c r="A38" s="133">
        <v>16</v>
      </c>
      <c r="B38" s="157" t="s">
        <v>66</v>
      </c>
      <c r="C38" s="135" t="s">
        <v>249</v>
      </c>
      <c r="D38" s="136" t="s">
        <v>93</v>
      </c>
      <c r="E38" s="132">
        <v>2.25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x14ac:dyDescent="0.25">
      <c r="A39" s="133" t="s">
        <v>91</v>
      </c>
      <c r="B39" s="157"/>
      <c r="C39" s="135" t="s">
        <v>250</v>
      </c>
      <c r="D39" s="136"/>
      <c r="E39" s="132"/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x14ac:dyDescent="0.25">
      <c r="A40" s="133">
        <v>17</v>
      </c>
      <c r="B40" s="157" t="s">
        <v>66</v>
      </c>
      <c r="C40" s="135" t="s">
        <v>673</v>
      </c>
      <c r="D40" s="136" t="s">
        <v>74</v>
      </c>
      <c r="E40" s="132">
        <v>10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ht="22.5" x14ac:dyDescent="0.25">
      <c r="A41" s="133">
        <v>18</v>
      </c>
      <c r="B41" s="157" t="s">
        <v>66</v>
      </c>
      <c r="C41" s="135" t="s">
        <v>251</v>
      </c>
      <c r="D41" s="136" t="s">
        <v>74</v>
      </c>
      <c r="E41" s="132">
        <v>15</v>
      </c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x14ac:dyDescent="0.25">
      <c r="A42" s="133">
        <v>19</v>
      </c>
      <c r="B42" s="157" t="s">
        <v>66</v>
      </c>
      <c r="C42" s="135" t="s">
        <v>252</v>
      </c>
      <c r="D42" s="136" t="s">
        <v>74</v>
      </c>
      <c r="E42" s="132">
        <v>15</v>
      </c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ht="22.5" x14ac:dyDescent="0.25">
      <c r="A43" s="133">
        <v>20</v>
      </c>
      <c r="B43" s="157" t="s">
        <v>66</v>
      </c>
      <c r="C43" s="135" t="s">
        <v>253</v>
      </c>
      <c r="D43" s="136" t="s">
        <v>72</v>
      </c>
      <c r="E43" s="132">
        <v>16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x14ac:dyDescent="0.25">
      <c r="A44" s="133">
        <v>21</v>
      </c>
      <c r="B44" s="157" t="s">
        <v>66</v>
      </c>
      <c r="C44" s="135" t="s">
        <v>254</v>
      </c>
      <c r="D44" s="136" t="s">
        <v>72</v>
      </c>
      <c r="E44" s="132">
        <v>16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ht="22.5" x14ac:dyDescent="0.25">
      <c r="A45" s="133">
        <v>22</v>
      </c>
      <c r="B45" s="157" t="s">
        <v>66</v>
      </c>
      <c r="C45" s="135" t="s">
        <v>255</v>
      </c>
      <c r="D45" s="136" t="s">
        <v>72</v>
      </c>
      <c r="E45" s="132">
        <v>10</v>
      </c>
      <c r="F45" s="153"/>
      <c r="G45" s="154"/>
      <c r="H45" s="158">
        <f t="shared" si="0"/>
        <v>0</v>
      </c>
      <c r="I45" s="154"/>
      <c r="J45" s="154"/>
      <c r="K45" s="159">
        <f t="shared" si="1"/>
        <v>0</v>
      </c>
      <c r="L45" s="160">
        <f t="shared" si="2"/>
        <v>0</v>
      </c>
      <c r="M45" s="158">
        <f t="shared" si="3"/>
        <v>0</v>
      </c>
      <c r="N45" s="158">
        <f t="shared" si="4"/>
        <v>0</v>
      </c>
      <c r="O45" s="158">
        <f t="shared" si="5"/>
        <v>0</v>
      </c>
      <c r="P45" s="161">
        <f t="shared" si="6"/>
        <v>0</v>
      </c>
    </row>
    <row r="46" spans="1:16" ht="23.25" thickBot="1" x14ac:dyDescent="0.3">
      <c r="A46" s="133">
        <v>23</v>
      </c>
      <c r="B46" s="157" t="s">
        <v>66</v>
      </c>
      <c r="C46" s="135" t="s">
        <v>256</v>
      </c>
      <c r="D46" s="136" t="s">
        <v>74</v>
      </c>
      <c r="E46" s="132">
        <v>9</v>
      </c>
      <c r="F46" s="153"/>
      <c r="G46" s="154"/>
      <c r="H46" s="158">
        <f t="shared" si="0"/>
        <v>0</v>
      </c>
      <c r="I46" s="154"/>
      <c r="J46" s="154"/>
      <c r="K46" s="159">
        <f t="shared" si="1"/>
        <v>0</v>
      </c>
      <c r="L46" s="160">
        <f t="shared" si="2"/>
        <v>0</v>
      </c>
      <c r="M46" s="158">
        <f t="shared" si="3"/>
        <v>0</v>
      </c>
      <c r="N46" s="158">
        <f t="shared" si="4"/>
        <v>0</v>
      </c>
      <c r="O46" s="158">
        <f t="shared" si="5"/>
        <v>0</v>
      </c>
      <c r="P46" s="161">
        <f t="shared" si="6"/>
        <v>0</v>
      </c>
    </row>
    <row r="47" spans="1:16" ht="12" thickBot="1" x14ac:dyDescent="0.3">
      <c r="A47" s="316" t="s">
        <v>162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18"/>
      <c r="L47" s="162">
        <f>SUM(L14:L46)</f>
        <v>0</v>
      </c>
      <c r="M47" s="163">
        <f>SUM(M14:M46)</f>
        <v>0</v>
      </c>
      <c r="N47" s="163">
        <f>SUM(N14:N46)</f>
        <v>0</v>
      </c>
      <c r="O47" s="163">
        <f>SUM(O14:O46)</f>
        <v>0</v>
      </c>
      <c r="P47" s="164">
        <f>SUM(P14:P46)</f>
        <v>0</v>
      </c>
    </row>
    <row r="48" spans="1:16" x14ac:dyDescent="0.2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</row>
    <row r="49" spans="1:16" x14ac:dyDescent="0.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</row>
    <row r="50" spans="1:16" x14ac:dyDescent="0.25">
      <c r="A50" s="137" t="s">
        <v>14</v>
      </c>
      <c r="B50" s="143"/>
      <c r="C50" s="315">
        <f>'Kops a'!C36:H36</f>
        <v>0</v>
      </c>
      <c r="D50" s="315"/>
      <c r="E50" s="315"/>
      <c r="F50" s="315"/>
      <c r="G50" s="315"/>
      <c r="H50" s="315"/>
      <c r="I50" s="143"/>
      <c r="J50" s="143"/>
      <c r="K50" s="143"/>
      <c r="L50" s="143"/>
      <c r="M50" s="143"/>
      <c r="N50" s="143"/>
      <c r="O50" s="143"/>
      <c r="P50" s="143"/>
    </row>
    <row r="51" spans="1:16" x14ac:dyDescent="0.25">
      <c r="A51" s="143"/>
      <c r="B51" s="143"/>
      <c r="C51" s="254" t="s">
        <v>15</v>
      </c>
      <c r="D51" s="254"/>
      <c r="E51" s="254"/>
      <c r="F51" s="254"/>
      <c r="G51" s="254"/>
      <c r="H51" s="254"/>
      <c r="I51" s="143"/>
      <c r="J51" s="143"/>
      <c r="K51" s="143"/>
      <c r="L51" s="143"/>
      <c r="M51" s="143"/>
      <c r="N51" s="143"/>
      <c r="O51" s="143"/>
      <c r="P51" s="143"/>
    </row>
    <row r="52" spans="1:16" x14ac:dyDescent="0.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</row>
    <row r="53" spans="1:16" x14ac:dyDescent="0.25">
      <c r="A53" s="165" t="str">
        <f>'Kops a'!A39</f>
        <v>Tāme sastādīta 2020. gada</v>
      </c>
      <c r="B53" s="166"/>
      <c r="C53" s="166"/>
      <c r="D53" s="166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</row>
    <row r="54" spans="1:16" x14ac:dyDescent="0.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</row>
    <row r="55" spans="1:16" x14ac:dyDescent="0.25">
      <c r="A55" s="137" t="s">
        <v>37</v>
      </c>
      <c r="B55" s="143"/>
      <c r="C55" s="315">
        <f>'Kops a'!C41:H41</f>
        <v>0</v>
      </c>
      <c r="D55" s="315"/>
      <c r="E55" s="315"/>
      <c r="F55" s="315"/>
      <c r="G55" s="315"/>
      <c r="H55" s="315"/>
      <c r="I55" s="143"/>
      <c r="J55" s="143"/>
      <c r="K55" s="143"/>
      <c r="L55" s="143"/>
      <c r="M55" s="143"/>
      <c r="N55" s="143"/>
      <c r="O55" s="143"/>
      <c r="P55" s="143"/>
    </row>
    <row r="56" spans="1:16" x14ac:dyDescent="0.25">
      <c r="A56" s="143"/>
      <c r="B56" s="143"/>
      <c r="C56" s="254" t="s">
        <v>15</v>
      </c>
      <c r="D56" s="254"/>
      <c r="E56" s="254"/>
      <c r="F56" s="254"/>
      <c r="G56" s="254"/>
      <c r="H56" s="254"/>
      <c r="I56" s="143"/>
      <c r="J56" s="143"/>
      <c r="K56" s="143"/>
      <c r="L56" s="143"/>
      <c r="M56" s="143"/>
      <c r="N56" s="143"/>
      <c r="O56" s="143"/>
      <c r="P56" s="143"/>
    </row>
    <row r="57" spans="1:16" x14ac:dyDescent="0.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</row>
    <row r="58" spans="1:16" x14ac:dyDescent="0.25">
      <c r="A58" s="165" t="s">
        <v>54</v>
      </c>
      <c r="B58" s="166"/>
      <c r="C58" s="167">
        <f>'Kops a'!C44</f>
        <v>0</v>
      </c>
      <c r="D58" s="166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</row>
    <row r="59" spans="1:16" x14ac:dyDescent="0.2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</row>
    <row r="60" spans="1:16" ht="12" x14ac:dyDescent="0.25">
      <c r="A60" s="168" t="s">
        <v>163</v>
      </c>
      <c r="B60" s="169"/>
      <c r="C60" s="170"/>
      <c r="D60" s="170"/>
      <c r="E60" s="170"/>
      <c r="F60" s="171"/>
      <c r="G60" s="170"/>
      <c r="H60" s="172"/>
      <c r="I60" s="172"/>
      <c r="J60" s="173"/>
      <c r="K60" s="174"/>
      <c r="L60" s="174"/>
      <c r="M60" s="174"/>
      <c r="N60" s="174"/>
      <c r="O60" s="174"/>
    </row>
    <row r="61" spans="1:16" ht="12" x14ac:dyDescent="0.25">
      <c r="A61" s="298" t="s">
        <v>165</v>
      </c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</row>
    <row r="62" spans="1:16" ht="12" x14ac:dyDescent="0.25">
      <c r="A62" s="298" t="s">
        <v>164</v>
      </c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</row>
  </sheetData>
  <mergeCells count="24">
    <mergeCell ref="A62:O62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0:H50"/>
    <mergeCell ref="C51:H51"/>
    <mergeCell ref="C55:H55"/>
    <mergeCell ref="C56:H56"/>
    <mergeCell ref="C4:I4"/>
    <mergeCell ref="D8:L8"/>
    <mergeCell ref="A47:K47"/>
    <mergeCell ref="A61:O61"/>
    <mergeCell ref="F12:K12"/>
    <mergeCell ref="A9:F9"/>
    <mergeCell ref="J9:M9"/>
  </mergeCells>
  <conditionalFormatting sqref="A15:B46 I15:J46 D15:G46">
    <cfRule type="cellIs" dxfId="197" priority="26" operator="equal">
      <formula>0</formula>
    </cfRule>
  </conditionalFormatting>
  <conditionalFormatting sqref="N9:O9">
    <cfRule type="cellIs" dxfId="196" priority="25" operator="equal">
      <formula>0</formula>
    </cfRule>
  </conditionalFormatting>
  <conditionalFormatting sqref="A9:F9">
    <cfRule type="containsText" dxfId="195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94" priority="22" operator="equal">
      <formula>0</formula>
    </cfRule>
  </conditionalFormatting>
  <conditionalFormatting sqref="O10">
    <cfRule type="cellIs" dxfId="193" priority="21" operator="equal">
      <formula>"20__. gada __. _________"</formula>
    </cfRule>
  </conditionalFormatting>
  <conditionalFormatting sqref="A47:K47">
    <cfRule type="containsText" dxfId="192" priority="20" operator="containsText" text="Tiešās izmaksas kopā, t. sk. darba devēja sociālais nodoklis __.__% ">
      <formula>NOT(ISERROR(SEARCH("Tiešās izmaksas kopā, t. sk. darba devēja sociālais nodoklis __.__% ",A47)))</formula>
    </cfRule>
  </conditionalFormatting>
  <conditionalFormatting sqref="H14:H46 K14:P46 L47:P47">
    <cfRule type="cellIs" dxfId="191" priority="15" operator="equal">
      <formula>0</formula>
    </cfRule>
  </conditionalFormatting>
  <conditionalFormatting sqref="C4:I4">
    <cfRule type="cellIs" dxfId="190" priority="14" operator="equal">
      <formula>0</formula>
    </cfRule>
  </conditionalFormatting>
  <conditionalFormatting sqref="C15:C46">
    <cfRule type="cellIs" dxfId="189" priority="13" operator="equal">
      <formula>0</formula>
    </cfRule>
  </conditionalFormatting>
  <conditionalFormatting sqref="D5:L8">
    <cfRule type="cellIs" dxfId="188" priority="11" operator="equal">
      <formula>0</formula>
    </cfRule>
  </conditionalFormatting>
  <conditionalFormatting sqref="A14:B14 D14:G14">
    <cfRule type="cellIs" dxfId="187" priority="10" operator="equal">
      <formula>0</formula>
    </cfRule>
  </conditionalFormatting>
  <conditionalFormatting sqref="C14">
    <cfRule type="cellIs" dxfId="186" priority="9" operator="equal">
      <formula>0</formula>
    </cfRule>
  </conditionalFormatting>
  <conditionalFormatting sqref="I14:J14">
    <cfRule type="cellIs" dxfId="185" priority="8" operator="equal">
      <formula>0</formula>
    </cfRule>
  </conditionalFormatting>
  <conditionalFormatting sqref="P10">
    <cfRule type="cellIs" dxfId="184" priority="7" operator="equal">
      <formula>"20__. gada __. _________"</formula>
    </cfRule>
  </conditionalFormatting>
  <conditionalFormatting sqref="C55:H55">
    <cfRule type="cellIs" dxfId="183" priority="4" operator="equal">
      <formula>0</formula>
    </cfRule>
  </conditionalFormatting>
  <conditionalFormatting sqref="C50:H50">
    <cfRule type="cellIs" dxfId="182" priority="3" operator="equal">
      <formula>0</formula>
    </cfRule>
  </conditionalFormatting>
  <conditionalFormatting sqref="C55:H55 C58 C50:H50">
    <cfRule type="cellIs" dxfId="181" priority="2" operator="equal">
      <formula>0</formula>
    </cfRule>
  </conditionalFormatting>
  <conditionalFormatting sqref="D1">
    <cfRule type="cellIs" dxfId="180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______________",A53)))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_________________________________",A58)))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P33"/>
  <sheetViews>
    <sheetView view="pageBreakPreview" topLeftCell="B5" zoomScale="115" zoomScaleNormal="100" zoomScaleSheetLayoutView="115" workbookViewId="0">
      <selection activeCell="C20" sqref="C20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a'!A18</f>
        <v>4</v>
      </c>
      <c r="N1" s="140"/>
      <c r="O1" s="138"/>
      <c r="P1" s="140"/>
    </row>
    <row r="2" spans="1:16" x14ac:dyDescent="0.25">
      <c r="A2" s="141"/>
      <c r="B2" s="141"/>
      <c r="C2" s="299" t="s">
        <v>257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65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P18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A24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ht="22.5" x14ac:dyDescent="0.25">
      <c r="A14" s="128">
        <v>1</v>
      </c>
      <c r="B14" s="129" t="s">
        <v>66</v>
      </c>
      <c r="C14" s="130" t="s">
        <v>258</v>
      </c>
      <c r="D14" s="131" t="s">
        <v>72</v>
      </c>
      <c r="E14" s="132">
        <v>100</v>
      </c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6">
        <f>SUM(M14:O14)</f>
        <v>0</v>
      </c>
    </row>
    <row r="15" spans="1:16" x14ac:dyDescent="0.25">
      <c r="A15" s="133">
        <v>2</v>
      </c>
      <c r="B15" s="157" t="s">
        <v>66</v>
      </c>
      <c r="C15" s="135" t="s">
        <v>259</v>
      </c>
      <c r="D15" s="136" t="s">
        <v>74</v>
      </c>
      <c r="E15" s="132">
        <v>510</v>
      </c>
      <c r="F15" s="153"/>
      <c r="G15" s="154"/>
      <c r="H15" s="158">
        <f t="shared" ref="H15:H17" si="0">ROUND(F15*G15,2)</f>
        <v>0</v>
      </c>
      <c r="I15" s="154"/>
      <c r="J15" s="154"/>
      <c r="K15" s="159">
        <f t="shared" ref="K15:K17" si="1">SUM(H15:J15)</f>
        <v>0</v>
      </c>
      <c r="L15" s="160">
        <f t="shared" ref="L15:L17" si="2">ROUND(E15*F15,2)</f>
        <v>0</v>
      </c>
      <c r="M15" s="158">
        <f t="shared" ref="M15:M17" si="3">ROUND(H15*E15,2)</f>
        <v>0</v>
      </c>
      <c r="N15" s="158">
        <f t="shared" ref="N15:N17" si="4">ROUND(I15*E15,2)</f>
        <v>0</v>
      </c>
      <c r="O15" s="158">
        <f t="shared" ref="O15:O17" si="5">ROUND(J15*E15,2)</f>
        <v>0</v>
      </c>
      <c r="P15" s="161">
        <f t="shared" ref="P15:P17" si="6">SUM(M15:O15)</f>
        <v>0</v>
      </c>
    </row>
    <row r="16" spans="1:16" ht="22.5" x14ac:dyDescent="0.25">
      <c r="A16" s="133">
        <v>3</v>
      </c>
      <c r="B16" s="157" t="s">
        <v>66</v>
      </c>
      <c r="C16" s="135" t="s">
        <v>260</v>
      </c>
      <c r="D16" s="136" t="s">
        <v>74</v>
      </c>
      <c r="E16" s="132">
        <v>510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ht="34.5" thickBot="1" x14ac:dyDescent="0.3">
      <c r="A17" s="133">
        <v>4</v>
      </c>
      <c r="B17" s="157" t="s">
        <v>66</v>
      </c>
      <c r="C17" s="135" t="s">
        <v>261</v>
      </c>
      <c r="D17" s="136" t="s">
        <v>74</v>
      </c>
      <c r="E17" s="132">
        <v>40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ht="12" thickBot="1" x14ac:dyDescent="0.3">
      <c r="A18" s="316" t="s">
        <v>162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8"/>
      <c r="L18" s="162">
        <f>SUM(L14:L17)</f>
        <v>0</v>
      </c>
      <c r="M18" s="163">
        <f>SUM(M14:M17)</f>
        <v>0</v>
      </c>
      <c r="N18" s="163">
        <f>SUM(N14:N17)</f>
        <v>0</v>
      </c>
      <c r="O18" s="163">
        <f>SUM(O14:O17)</f>
        <v>0</v>
      </c>
      <c r="P18" s="164">
        <f>SUM(P14:P17)</f>
        <v>0</v>
      </c>
    </row>
    <row r="19" spans="1:16" x14ac:dyDescent="0.25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</row>
    <row r="20" spans="1:16" x14ac:dyDescent="0.2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</row>
    <row r="21" spans="1:16" x14ac:dyDescent="0.25">
      <c r="A21" s="137" t="s">
        <v>14</v>
      </c>
      <c r="B21" s="143"/>
      <c r="C21" s="315">
        <f>'Kops a'!C36:H36</f>
        <v>0</v>
      </c>
      <c r="D21" s="315"/>
      <c r="E21" s="315"/>
      <c r="F21" s="315"/>
      <c r="G21" s="315"/>
      <c r="H21" s="315"/>
      <c r="I21" s="143"/>
      <c r="J21" s="143"/>
      <c r="K21" s="143"/>
      <c r="L21" s="143"/>
      <c r="M21" s="143"/>
      <c r="N21" s="143"/>
      <c r="O21" s="143"/>
      <c r="P21" s="143"/>
    </row>
    <row r="22" spans="1:16" x14ac:dyDescent="0.25">
      <c r="A22" s="143"/>
      <c r="B22" s="143"/>
      <c r="C22" s="254" t="s">
        <v>15</v>
      </c>
      <c r="D22" s="254"/>
      <c r="E22" s="254"/>
      <c r="F22" s="254"/>
      <c r="G22" s="254"/>
      <c r="H22" s="254"/>
      <c r="I22" s="143"/>
      <c r="J22" s="143"/>
      <c r="K22" s="143"/>
      <c r="L22" s="143"/>
      <c r="M22" s="143"/>
      <c r="N22" s="143"/>
      <c r="O22" s="143"/>
      <c r="P22" s="143"/>
    </row>
    <row r="23" spans="1:16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</row>
    <row r="24" spans="1:16" x14ac:dyDescent="0.25">
      <c r="A24" s="165" t="str">
        <f>'Kops a'!A39</f>
        <v>Tāme sastādīta 2020. gada</v>
      </c>
      <c r="B24" s="166"/>
      <c r="C24" s="166"/>
      <c r="D24" s="166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x14ac:dyDescent="0.25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6" spans="1:16" x14ac:dyDescent="0.25">
      <c r="A26" s="137" t="s">
        <v>37</v>
      </c>
      <c r="B26" s="143"/>
      <c r="C26" s="315">
        <f>'Kops a'!C41:H41</f>
        <v>0</v>
      </c>
      <c r="D26" s="315"/>
      <c r="E26" s="315"/>
      <c r="F26" s="315"/>
      <c r="G26" s="315"/>
      <c r="H26" s="315"/>
      <c r="I26" s="143"/>
      <c r="J26" s="143"/>
      <c r="K26" s="143"/>
      <c r="L26" s="143"/>
      <c r="M26" s="143"/>
      <c r="N26" s="143"/>
      <c r="O26" s="143"/>
      <c r="P26" s="143"/>
    </row>
    <row r="27" spans="1:16" x14ac:dyDescent="0.25">
      <c r="A27" s="143"/>
      <c r="B27" s="143"/>
      <c r="C27" s="254" t="s">
        <v>15</v>
      </c>
      <c r="D27" s="254"/>
      <c r="E27" s="254"/>
      <c r="F27" s="254"/>
      <c r="G27" s="254"/>
      <c r="H27" s="254"/>
      <c r="I27" s="143"/>
      <c r="J27" s="143"/>
      <c r="K27" s="143"/>
      <c r="L27" s="143"/>
      <c r="M27" s="143"/>
      <c r="N27" s="143"/>
      <c r="O27" s="143"/>
      <c r="P27" s="143"/>
    </row>
    <row r="28" spans="1:16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</row>
    <row r="29" spans="1:16" x14ac:dyDescent="0.25">
      <c r="A29" s="165" t="s">
        <v>54</v>
      </c>
      <c r="B29" s="166"/>
      <c r="C29" s="167">
        <f>'Kops a'!C44</f>
        <v>0</v>
      </c>
      <c r="D29" s="166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pans="1:16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</row>
    <row r="31" spans="1:16" ht="12" x14ac:dyDescent="0.25">
      <c r="A31" s="168" t="s">
        <v>163</v>
      </c>
      <c r="B31" s="169"/>
      <c r="C31" s="170"/>
      <c r="D31" s="170"/>
      <c r="E31" s="170"/>
      <c r="F31" s="171"/>
      <c r="G31" s="170"/>
      <c r="H31" s="172"/>
      <c r="I31" s="172"/>
      <c r="J31" s="173"/>
      <c r="K31" s="174"/>
      <c r="L31" s="174"/>
      <c r="M31" s="174"/>
      <c r="N31" s="174"/>
      <c r="O31" s="174"/>
    </row>
    <row r="32" spans="1:16" ht="12" x14ac:dyDescent="0.25">
      <c r="A32" s="298" t="s">
        <v>165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</row>
    <row r="33" spans="1:15" ht="12" x14ac:dyDescent="0.25">
      <c r="A33" s="298" t="s">
        <v>164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</row>
  </sheetData>
  <mergeCells count="24">
    <mergeCell ref="A33:O33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1:H21"/>
    <mergeCell ref="C22:H22"/>
    <mergeCell ref="C26:H26"/>
    <mergeCell ref="C27:H27"/>
    <mergeCell ref="C4:I4"/>
    <mergeCell ref="D8:L8"/>
    <mergeCell ref="A18:K18"/>
    <mergeCell ref="A32:O32"/>
    <mergeCell ref="F12:K12"/>
    <mergeCell ref="A9:F9"/>
    <mergeCell ref="J9:M9"/>
  </mergeCells>
  <conditionalFormatting sqref="A15:B17 I15:J17 D15:G17">
    <cfRule type="cellIs" dxfId="177" priority="26" operator="equal">
      <formula>0</formula>
    </cfRule>
  </conditionalFormatting>
  <conditionalFormatting sqref="N9:O9">
    <cfRule type="cellIs" dxfId="176" priority="25" operator="equal">
      <formula>0</formula>
    </cfRule>
  </conditionalFormatting>
  <conditionalFormatting sqref="A9:F9">
    <cfRule type="containsText" dxfId="175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4" priority="22" operator="equal">
      <formula>0</formula>
    </cfRule>
  </conditionalFormatting>
  <conditionalFormatting sqref="O10">
    <cfRule type="cellIs" dxfId="173" priority="21" operator="equal">
      <formula>"20__. gada __. _________"</formula>
    </cfRule>
  </conditionalFormatting>
  <conditionalFormatting sqref="A18:K18">
    <cfRule type="containsText" dxfId="172" priority="20" operator="containsText" text="Tiešās izmaksas kopā, t. sk. darba devēja sociālais nodoklis __.__% ">
      <formula>NOT(ISERROR(SEARCH("Tiešās izmaksas kopā, t. sk. darba devēja sociālais nodoklis __.__% ",A18)))</formula>
    </cfRule>
  </conditionalFormatting>
  <conditionalFormatting sqref="H14:H17 K14:P17 L18:P18">
    <cfRule type="cellIs" dxfId="171" priority="15" operator="equal">
      <formula>0</formula>
    </cfRule>
  </conditionalFormatting>
  <conditionalFormatting sqref="C4:I4">
    <cfRule type="cellIs" dxfId="170" priority="14" operator="equal">
      <formula>0</formula>
    </cfRule>
  </conditionalFormatting>
  <conditionalFormatting sqref="C15:C17">
    <cfRule type="cellIs" dxfId="169" priority="13" operator="equal">
      <formula>0</formula>
    </cfRule>
  </conditionalFormatting>
  <conditionalFormatting sqref="D5:L8">
    <cfRule type="cellIs" dxfId="168" priority="11" operator="equal">
      <formula>0</formula>
    </cfRule>
  </conditionalFormatting>
  <conditionalFormatting sqref="A14:B14 D14:G14">
    <cfRule type="cellIs" dxfId="167" priority="10" operator="equal">
      <formula>0</formula>
    </cfRule>
  </conditionalFormatting>
  <conditionalFormatting sqref="C14">
    <cfRule type="cellIs" dxfId="166" priority="9" operator="equal">
      <formula>0</formula>
    </cfRule>
  </conditionalFormatting>
  <conditionalFormatting sqref="I14:J14">
    <cfRule type="cellIs" dxfId="165" priority="8" operator="equal">
      <formula>0</formula>
    </cfRule>
  </conditionalFormatting>
  <conditionalFormatting sqref="P10">
    <cfRule type="cellIs" dxfId="164" priority="7" operator="equal">
      <formula>"20__. gada __. _________"</formula>
    </cfRule>
  </conditionalFormatting>
  <conditionalFormatting sqref="C26:H26">
    <cfRule type="cellIs" dxfId="163" priority="4" operator="equal">
      <formula>0</formula>
    </cfRule>
  </conditionalFormatting>
  <conditionalFormatting sqref="C21:H21">
    <cfRule type="cellIs" dxfId="162" priority="3" operator="equal">
      <formula>0</formula>
    </cfRule>
  </conditionalFormatting>
  <conditionalFormatting sqref="C26:H26 C29 C21:H21">
    <cfRule type="cellIs" dxfId="161" priority="2" operator="equal">
      <formula>0</formula>
    </cfRule>
  </conditionalFormatting>
  <conditionalFormatting sqref="D1">
    <cfRule type="cellIs" dxfId="160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______________",A24)))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_________________________________",A29)))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P49"/>
  <sheetViews>
    <sheetView view="pageBreakPreview" topLeftCell="A10" zoomScaleNormal="100" zoomScaleSheetLayoutView="100" workbookViewId="0">
      <selection activeCell="C20" sqref="C20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37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38" t="s">
        <v>38</v>
      </c>
      <c r="D1" s="139">
        <f>'Kops a'!A19</f>
        <v>5</v>
      </c>
      <c r="N1" s="140"/>
      <c r="O1" s="138"/>
      <c r="P1" s="140"/>
    </row>
    <row r="2" spans="1:16" x14ac:dyDescent="0.25">
      <c r="A2" s="141"/>
      <c r="B2" s="141"/>
      <c r="C2" s="299" t="s">
        <v>262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38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38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38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38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65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P34</f>
        <v>0</v>
      </c>
      <c r="O9" s="311"/>
      <c r="P9" s="143"/>
    </row>
    <row r="10" spans="1:16" x14ac:dyDescent="0.25">
      <c r="A10" s="144"/>
      <c r="B10" s="145"/>
      <c r="C10" s="138"/>
      <c r="L10" s="141"/>
      <c r="M10" s="141"/>
      <c r="O10" s="146"/>
      <c r="P10" s="147" t="str">
        <f>A40</f>
        <v>Tāme sastādīta 2020. gada</v>
      </c>
    </row>
    <row r="11" spans="1:16" ht="12" thickBot="1" x14ac:dyDescent="0.3">
      <c r="A11" s="144"/>
      <c r="B11" s="145"/>
      <c r="C11" s="138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02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08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>
        <v>1</v>
      </c>
      <c r="B14" s="129" t="s">
        <v>66</v>
      </c>
      <c r="C14" s="130" t="s">
        <v>263</v>
      </c>
      <c r="D14" s="131" t="s">
        <v>93</v>
      </c>
      <c r="E14" s="132">
        <v>2</v>
      </c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6">
        <f>SUM(M14:O14)</f>
        <v>0</v>
      </c>
    </row>
    <row r="15" spans="1:16" x14ac:dyDescent="0.25">
      <c r="A15" s="133">
        <v>2</v>
      </c>
      <c r="B15" s="157" t="s">
        <v>66</v>
      </c>
      <c r="C15" s="135" t="s">
        <v>264</v>
      </c>
      <c r="D15" s="136" t="s">
        <v>68</v>
      </c>
      <c r="E15" s="132">
        <v>3</v>
      </c>
      <c r="F15" s="153"/>
      <c r="G15" s="154"/>
      <c r="H15" s="158">
        <f t="shared" ref="H15:H33" si="0">ROUND(F15*G15,2)</f>
        <v>0</v>
      </c>
      <c r="I15" s="154"/>
      <c r="J15" s="154"/>
      <c r="K15" s="159">
        <f t="shared" ref="K15:K33" si="1">SUM(H15:J15)</f>
        <v>0</v>
      </c>
      <c r="L15" s="160">
        <f t="shared" ref="L15:L33" si="2">ROUND(E15*F15,2)</f>
        <v>0</v>
      </c>
      <c r="M15" s="158">
        <f t="shared" ref="M15:M33" si="3">ROUND(H15*E15,2)</f>
        <v>0</v>
      </c>
      <c r="N15" s="158">
        <f t="shared" ref="N15:N33" si="4">ROUND(I15*E15,2)</f>
        <v>0</v>
      </c>
      <c r="O15" s="158">
        <f t="shared" ref="O15:O33" si="5">ROUND(J15*E15,2)</f>
        <v>0</v>
      </c>
      <c r="P15" s="161">
        <f t="shared" ref="P15:P33" si="6">SUM(M15:O15)</f>
        <v>0</v>
      </c>
    </row>
    <row r="16" spans="1:16" x14ac:dyDescent="0.25">
      <c r="A16" s="133">
        <v>3</v>
      </c>
      <c r="B16" s="157" t="s">
        <v>66</v>
      </c>
      <c r="C16" s="135" t="s">
        <v>265</v>
      </c>
      <c r="D16" s="136" t="s">
        <v>74</v>
      </c>
      <c r="E16" s="132">
        <v>520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4</v>
      </c>
      <c r="B17" s="157" t="s">
        <v>66</v>
      </c>
      <c r="C17" s="135" t="s">
        <v>266</v>
      </c>
      <c r="D17" s="136" t="s">
        <v>74</v>
      </c>
      <c r="E17" s="132">
        <v>520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ht="22.5" x14ac:dyDescent="0.25">
      <c r="A18" s="133">
        <v>5</v>
      </c>
      <c r="B18" s="157" t="s">
        <v>66</v>
      </c>
      <c r="C18" s="135" t="s">
        <v>664</v>
      </c>
      <c r="D18" s="136" t="s">
        <v>74</v>
      </c>
      <c r="E18" s="132">
        <v>520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x14ac:dyDescent="0.25">
      <c r="A19" s="133">
        <v>6</v>
      </c>
      <c r="B19" s="157" t="s">
        <v>66</v>
      </c>
      <c r="C19" s="135" t="s">
        <v>267</v>
      </c>
      <c r="D19" s="136" t="s">
        <v>127</v>
      </c>
      <c r="E19" s="132">
        <v>1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x14ac:dyDescent="0.25">
      <c r="A20" s="133" t="s">
        <v>91</v>
      </c>
      <c r="B20" s="157"/>
      <c r="C20" s="135" t="s">
        <v>268</v>
      </c>
      <c r="D20" s="136" t="s">
        <v>149</v>
      </c>
      <c r="E20" s="132">
        <v>15.768000000000001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x14ac:dyDescent="0.25">
      <c r="A21" s="133" t="s">
        <v>91</v>
      </c>
      <c r="B21" s="157"/>
      <c r="C21" s="135" t="s">
        <v>268</v>
      </c>
      <c r="D21" s="136" t="s">
        <v>149</v>
      </c>
      <c r="E21" s="132">
        <v>23.76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x14ac:dyDescent="0.25">
      <c r="A22" s="133" t="s">
        <v>91</v>
      </c>
      <c r="B22" s="157"/>
      <c r="C22" s="135" t="s">
        <v>269</v>
      </c>
      <c r="D22" s="136" t="s">
        <v>68</v>
      </c>
      <c r="E22" s="132">
        <v>14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x14ac:dyDescent="0.25">
      <c r="A23" s="133" t="s">
        <v>91</v>
      </c>
      <c r="B23" s="157"/>
      <c r="C23" s="135" t="s">
        <v>270</v>
      </c>
      <c r="D23" s="136" t="s">
        <v>149</v>
      </c>
      <c r="E23" s="132">
        <v>0.93600000000000005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x14ac:dyDescent="0.25">
      <c r="A24" s="133" t="s">
        <v>91</v>
      </c>
      <c r="B24" s="157"/>
      <c r="C24" s="135" t="s">
        <v>271</v>
      </c>
      <c r="D24" s="136" t="s">
        <v>149</v>
      </c>
      <c r="E24" s="132">
        <v>0.88368000000000002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x14ac:dyDescent="0.25">
      <c r="A25" s="133" t="s">
        <v>91</v>
      </c>
      <c r="B25" s="157"/>
      <c r="C25" s="135" t="s">
        <v>272</v>
      </c>
      <c r="D25" s="136" t="s">
        <v>74</v>
      </c>
      <c r="E25" s="132">
        <v>1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ht="22.5" x14ac:dyDescent="0.25">
      <c r="A26" s="133">
        <v>7</v>
      </c>
      <c r="B26" s="157" t="s">
        <v>66</v>
      </c>
      <c r="C26" s="135" t="s">
        <v>273</v>
      </c>
      <c r="D26" s="136" t="s">
        <v>68</v>
      </c>
      <c r="E26" s="132">
        <v>3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x14ac:dyDescent="0.25">
      <c r="A27" s="133">
        <v>8</v>
      </c>
      <c r="B27" s="157" t="s">
        <v>66</v>
      </c>
      <c r="C27" s="135" t="s">
        <v>274</v>
      </c>
      <c r="D27" s="136" t="s">
        <v>127</v>
      </c>
      <c r="E27" s="132">
        <v>63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x14ac:dyDescent="0.25">
      <c r="A28" s="133" t="s">
        <v>91</v>
      </c>
      <c r="B28" s="157"/>
      <c r="C28" s="135" t="s">
        <v>275</v>
      </c>
      <c r="D28" s="136" t="s">
        <v>93</v>
      </c>
      <c r="E28" s="132">
        <v>3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x14ac:dyDescent="0.25">
      <c r="A29" s="133" t="s">
        <v>91</v>
      </c>
      <c r="B29" s="157"/>
      <c r="C29" s="135" t="s">
        <v>276</v>
      </c>
      <c r="D29" s="136" t="s">
        <v>93</v>
      </c>
      <c r="E29" s="132">
        <v>2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 t="s">
        <v>91</v>
      </c>
      <c r="B30" s="157"/>
      <c r="C30" s="135" t="s">
        <v>277</v>
      </c>
      <c r="D30" s="136" t="s">
        <v>93</v>
      </c>
      <c r="E30" s="132">
        <v>2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x14ac:dyDescent="0.25">
      <c r="A31" s="133" t="s">
        <v>91</v>
      </c>
      <c r="B31" s="157"/>
      <c r="C31" s="135" t="s">
        <v>278</v>
      </c>
      <c r="D31" s="136" t="s">
        <v>74</v>
      </c>
      <c r="E31" s="132">
        <v>6</v>
      </c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x14ac:dyDescent="0.25">
      <c r="A32" s="133" t="s">
        <v>91</v>
      </c>
      <c r="B32" s="157"/>
      <c r="C32" s="135" t="s">
        <v>279</v>
      </c>
      <c r="D32" s="136" t="s">
        <v>74</v>
      </c>
      <c r="E32" s="132">
        <v>283.5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ht="23.25" thickBot="1" x14ac:dyDescent="0.3">
      <c r="A33" s="133">
        <v>9</v>
      </c>
      <c r="B33" s="157" t="s">
        <v>66</v>
      </c>
      <c r="C33" s="135" t="s">
        <v>280</v>
      </c>
      <c r="D33" s="136" t="s">
        <v>74</v>
      </c>
      <c r="E33" s="132">
        <v>2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ht="12" thickBot="1" x14ac:dyDescent="0.3">
      <c r="A34" s="316" t="s">
        <v>162</v>
      </c>
      <c r="B34" s="317"/>
      <c r="C34" s="317"/>
      <c r="D34" s="317"/>
      <c r="E34" s="317"/>
      <c r="F34" s="317"/>
      <c r="G34" s="317"/>
      <c r="H34" s="317"/>
      <c r="I34" s="317"/>
      <c r="J34" s="317"/>
      <c r="K34" s="318"/>
      <c r="L34" s="162">
        <f>SUM(L14:L33)</f>
        <v>0</v>
      </c>
      <c r="M34" s="163">
        <f>SUM(M14:M33)</f>
        <v>0</v>
      </c>
      <c r="N34" s="163">
        <f>SUM(N14:N33)</f>
        <v>0</v>
      </c>
      <c r="O34" s="163">
        <f>SUM(O14:O33)</f>
        <v>0</v>
      </c>
      <c r="P34" s="164">
        <f>SUM(P14:P33)</f>
        <v>0</v>
      </c>
    </row>
    <row r="35" spans="1:16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1:16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1:16" x14ac:dyDescent="0.25">
      <c r="A37" s="137" t="s">
        <v>14</v>
      </c>
      <c r="B37" s="143"/>
      <c r="C37" s="315">
        <f>'Kops a'!C36:H36</f>
        <v>0</v>
      </c>
      <c r="D37" s="315"/>
      <c r="E37" s="315"/>
      <c r="F37" s="315"/>
      <c r="G37" s="315"/>
      <c r="H37" s="315"/>
      <c r="I37" s="143"/>
      <c r="J37" s="143"/>
      <c r="K37" s="143"/>
      <c r="L37" s="143"/>
      <c r="M37" s="143"/>
      <c r="N37" s="143"/>
      <c r="O37" s="143"/>
      <c r="P37" s="143"/>
    </row>
    <row r="38" spans="1:16" x14ac:dyDescent="0.25">
      <c r="A38" s="143"/>
      <c r="B38" s="143"/>
      <c r="C38" s="254" t="s">
        <v>15</v>
      </c>
      <c r="D38" s="254"/>
      <c r="E38" s="254"/>
      <c r="F38" s="254"/>
      <c r="G38" s="254"/>
      <c r="H38" s="254"/>
      <c r="I38" s="143"/>
      <c r="J38" s="143"/>
      <c r="K38" s="143"/>
      <c r="L38" s="143"/>
      <c r="M38" s="143"/>
      <c r="N38" s="143"/>
      <c r="O38" s="143"/>
      <c r="P38" s="143"/>
    </row>
    <row r="39" spans="1:16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</row>
    <row r="40" spans="1:16" x14ac:dyDescent="0.25">
      <c r="A40" s="165" t="str">
        <f>'Kops a'!A39</f>
        <v>Tāme sastādīta 2020. gada</v>
      </c>
      <c r="B40" s="166"/>
      <c r="C40" s="166"/>
      <c r="D40" s="166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x14ac:dyDescent="0.25">
      <c r="A42" s="137" t="s">
        <v>37</v>
      </c>
      <c r="B42" s="143"/>
      <c r="C42" s="315">
        <f>'Kops a'!C41:H41</f>
        <v>0</v>
      </c>
      <c r="D42" s="315"/>
      <c r="E42" s="315"/>
      <c r="F42" s="315"/>
      <c r="G42" s="315"/>
      <c r="H42" s="315"/>
      <c r="I42" s="143"/>
      <c r="J42" s="143"/>
      <c r="K42" s="143"/>
      <c r="L42" s="143"/>
      <c r="M42" s="143"/>
      <c r="N42" s="143"/>
      <c r="O42" s="143"/>
      <c r="P42" s="143"/>
    </row>
    <row r="43" spans="1:16" x14ac:dyDescent="0.25">
      <c r="A43" s="143"/>
      <c r="B43" s="143"/>
      <c r="C43" s="254" t="s">
        <v>15</v>
      </c>
      <c r="D43" s="254"/>
      <c r="E43" s="254"/>
      <c r="F43" s="254"/>
      <c r="G43" s="254"/>
      <c r="H43" s="254"/>
      <c r="I43" s="143"/>
      <c r="J43" s="143"/>
      <c r="K43" s="143"/>
      <c r="L43" s="143"/>
      <c r="M43" s="143"/>
      <c r="N43" s="143"/>
      <c r="O43" s="143"/>
      <c r="P43" s="143"/>
    </row>
    <row r="44" spans="1:16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</row>
    <row r="45" spans="1:16" x14ac:dyDescent="0.25">
      <c r="A45" s="165" t="s">
        <v>54</v>
      </c>
      <c r="B45" s="166"/>
      <c r="C45" s="167">
        <f>'Kops a'!C44</f>
        <v>0</v>
      </c>
      <c r="D45" s="166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</row>
    <row r="46" spans="1:16" x14ac:dyDescent="0.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</row>
    <row r="47" spans="1:16" ht="12" x14ac:dyDescent="0.25">
      <c r="A47" s="168" t="s">
        <v>163</v>
      </c>
      <c r="B47" s="169"/>
      <c r="C47" s="170"/>
      <c r="D47" s="170"/>
      <c r="E47" s="170"/>
      <c r="F47" s="171"/>
      <c r="G47" s="170"/>
      <c r="H47" s="172"/>
      <c r="I47" s="172"/>
      <c r="J47" s="173"/>
      <c r="K47" s="174"/>
      <c r="L47" s="174"/>
      <c r="M47" s="174"/>
      <c r="N47" s="174"/>
      <c r="O47" s="174"/>
    </row>
    <row r="48" spans="1:16" ht="12" x14ac:dyDescent="0.25">
      <c r="A48" s="298" t="s">
        <v>165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</row>
    <row r="49" spans="1:15" ht="12" x14ac:dyDescent="0.25">
      <c r="A49" s="298" t="s">
        <v>164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</row>
  </sheetData>
  <mergeCells count="24">
    <mergeCell ref="A49:O49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7:H37"/>
    <mergeCell ref="C38:H38"/>
    <mergeCell ref="C42:H42"/>
    <mergeCell ref="C43:H43"/>
    <mergeCell ref="C4:I4"/>
    <mergeCell ref="D8:L8"/>
    <mergeCell ref="A34:K34"/>
    <mergeCell ref="A48:O48"/>
    <mergeCell ref="F12:K12"/>
    <mergeCell ref="A9:F9"/>
    <mergeCell ref="J9:M9"/>
  </mergeCells>
  <conditionalFormatting sqref="A15:B33 I15:J33 D15:G33">
    <cfRule type="cellIs" dxfId="157" priority="26" operator="equal">
      <formula>0</formula>
    </cfRule>
  </conditionalFormatting>
  <conditionalFormatting sqref="N9:O9">
    <cfRule type="cellIs" dxfId="156" priority="25" operator="equal">
      <formula>0</formula>
    </cfRule>
  </conditionalFormatting>
  <conditionalFormatting sqref="A9:F9">
    <cfRule type="containsText" dxfId="155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4" priority="22" operator="equal">
      <formula>0</formula>
    </cfRule>
  </conditionalFormatting>
  <conditionalFormatting sqref="O10">
    <cfRule type="cellIs" dxfId="153" priority="21" operator="equal">
      <formula>"20__. gada __. _________"</formula>
    </cfRule>
  </conditionalFormatting>
  <conditionalFormatting sqref="A34:K34">
    <cfRule type="containsText" dxfId="152" priority="20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H14:H33 K14:P33 L34:P34">
    <cfRule type="cellIs" dxfId="151" priority="15" operator="equal">
      <formula>0</formula>
    </cfRule>
  </conditionalFormatting>
  <conditionalFormatting sqref="C4:I4">
    <cfRule type="cellIs" dxfId="150" priority="14" operator="equal">
      <formula>0</formula>
    </cfRule>
  </conditionalFormatting>
  <conditionalFormatting sqref="C15:C33">
    <cfRule type="cellIs" dxfId="149" priority="13" operator="equal">
      <formula>0</formula>
    </cfRule>
  </conditionalFormatting>
  <conditionalFormatting sqref="D5:L8">
    <cfRule type="cellIs" dxfId="148" priority="11" operator="equal">
      <formula>0</formula>
    </cfRule>
  </conditionalFormatting>
  <conditionalFormatting sqref="A14:B14 D14:G14">
    <cfRule type="cellIs" dxfId="147" priority="10" operator="equal">
      <formula>0</formula>
    </cfRule>
  </conditionalFormatting>
  <conditionalFormatting sqref="C14">
    <cfRule type="cellIs" dxfId="146" priority="9" operator="equal">
      <formula>0</formula>
    </cfRule>
  </conditionalFormatting>
  <conditionalFormatting sqref="I14:J14">
    <cfRule type="cellIs" dxfId="145" priority="8" operator="equal">
      <formula>0</formula>
    </cfRule>
  </conditionalFormatting>
  <conditionalFormatting sqref="P10">
    <cfRule type="cellIs" dxfId="144" priority="7" operator="equal">
      <formula>"20__. gada __. _________"</formula>
    </cfRule>
  </conditionalFormatting>
  <conditionalFormatting sqref="C42:H42">
    <cfRule type="cellIs" dxfId="143" priority="4" operator="equal">
      <formula>0</formula>
    </cfRule>
  </conditionalFormatting>
  <conditionalFormatting sqref="C37:H37">
    <cfRule type="cellIs" dxfId="142" priority="3" operator="equal">
      <formula>0</formula>
    </cfRule>
  </conditionalFormatting>
  <conditionalFormatting sqref="C42:H42 C45 C37:H37">
    <cfRule type="cellIs" dxfId="141" priority="2" operator="equal">
      <formula>0</formula>
    </cfRule>
  </conditionalFormatting>
  <conditionalFormatting sqref="D1">
    <cfRule type="cellIs" dxfId="140" priority="1" operator="equal">
      <formula>0</formula>
    </cfRule>
  </conditionalFormatting>
  <pageMargins left="0" right="0" top="0.78740157480314965" bottom="0" header="0.31496062992125984" footer="0.31496062992125984"/>
  <pageSetup paperSize="9" scale="8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P86"/>
  <sheetViews>
    <sheetView view="pageBreakPreview" topLeftCell="B46" zoomScale="115" zoomScaleNormal="85" zoomScaleSheetLayoutView="115" workbookViewId="0">
      <selection activeCell="C20" sqref="C20"/>
    </sheetView>
  </sheetViews>
  <sheetFormatPr defaultColWidth="9.140625" defaultRowHeight="11.25" x14ac:dyDescent="0.25"/>
  <cols>
    <col min="1" max="1" width="4.5703125" style="137" customWidth="1"/>
    <col min="2" max="2" width="5.28515625" style="137" customWidth="1"/>
    <col min="3" max="3" width="38.42578125" style="140" customWidth="1"/>
    <col min="4" max="4" width="5.85546875" style="137" customWidth="1"/>
    <col min="5" max="5" width="8.7109375" style="137" customWidth="1"/>
    <col min="6" max="6" width="5.42578125" style="137" customWidth="1"/>
    <col min="7" max="7" width="4.85546875" style="137" customWidth="1"/>
    <col min="8" max="10" width="6.7109375" style="137" customWidth="1"/>
    <col min="11" max="11" width="7" style="137" customWidth="1"/>
    <col min="12" max="15" width="7.7109375" style="137" customWidth="1"/>
    <col min="16" max="16" width="9" style="137" customWidth="1"/>
    <col min="17" max="16384" width="9.140625" style="137"/>
  </cols>
  <sheetData>
    <row r="1" spans="1:16" x14ac:dyDescent="0.25">
      <c r="C1" s="140" t="s">
        <v>38</v>
      </c>
      <c r="D1" s="139">
        <f>'Kops a'!A20</f>
        <v>6</v>
      </c>
      <c r="N1" s="140"/>
      <c r="O1" s="138"/>
      <c r="P1" s="140"/>
    </row>
    <row r="2" spans="1:16" x14ac:dyDescent="0.25">
      <c r="A2" s="141"/>
      <c r="B2" s="141"/>
      <c r="C2" s="299" t="s">
        <v>281</v>
      </c>
      <c r="D2" s="299"/>
      <c r="E2" s="299"/>
      <c r="F2" s="299"/>
      <c r="G2" s="299"/>
      <c r="H2" s="299"/>
      <c r="I2" s="299"/>
      <c r="J2" s="141"/>
    </row>
    <row r="3" spans="1:16" x14ac:dyDescent="0.25">
      <c r="A3" s="142"/>
      <c r="B3" s="142"/>
      <c r="C3" s="263" t="s">
        <v>17</v>
      </c>
      <c r="D3" s="263"/>
      <c r="E3" s="263"/>
      <c r="F3" s="263"/>
      <c r="G3" s="263"/>
      <c r="H3" s="263"/>
      <c r="I3" s="263"/>
      <c r="J3" s="142"/>
    </row>
    <row r="4" spans="1:16" x14ac:dyDescent="0.25">
      <c r="A4" s="142"/>
      <c r="B4" s="142"/>
      <c r="C4" s="255" t="s">
        <v>52</v>
      </c>
      <c r="D4" s="255"/>
      <c r="E4" s="255"/>
      <c r="F4" s="255"/>
      <c r="G4" s="255"/>
      <c r="H4" s="255"/>
      <c r="I4" s="255"/>
      <c r="J4" s="142"/>
    </row>
    <row r="5" spans="1:16" x14ac:dyDescent="0.25">
      <c r="C5" s="140" t="s">
        <v>5</v>
      </c>
      <c r="D5" s="312" t="str">
        <f>'Kops a'!D6</f>
        <v>Dzīvojamās ēkas vienkāršotā atjaunošana</v>
      </c>
      <c r="E5" s="312"/>
      <c r="F5" s="312"/>
      <c r="G5" s="312"/>
      <c r="H5" s="312"/>
      <c r="I5" s="312"/>
      <c r="J5" s="312"/>
      <c r="K5" s="312"/>
      <c r="L5" s="312"/>
      <c r="M5" s="143"/>
      <c r="N5" s="143"/>
      <c r="O5" s="143"/>
      <c r="P5" s="143"/>
    </row>
    <row r="6" spans="1:16" x14ac:dyDescent="0.25">
      <c r="C6" s="140" t="s">
        <v>6</v>
      </c>
      <c r="D6" s="312" t="str">
        <f>'Kops a'!D7</f>
        <v>Daudzdzīvokļu dzīvojjamā ēkas energoefektivitātes paaugstināšanas pasākumi</v>
      </c>
      <c r="E6" s="312"/>
      <c r="F6" s="312"/>
      <c r="G6" s="312"/>
      <c r="H6" s="312"/>
      <c r="I6" s="312"/>
      <c r="J6" s="312"/>
      <c r="K6" s="312"/>
      <c r="L6" s="312"/>
      <c r="M6" s="143"/>
      <c r="N6" s="143"/>
      <c r="O6" s="143"/>
      <c r="P6" s="143"/>
    </row>
    <row r="7" spans="1:16" x14ac:dyDescent="0.25">
      <c r="C7" s="140" t="s">
        <v>7</v>
      </c>
      <c r="D7" s="312" t="str">
        <f>'Kops a'!D8</f>
        <v>Grīzupes iela 93, Liepāja</v>
      </c>
      <c r="E7" s="312"/>
      <c r="F7" s="312"/>
      <c r="G7" s="312"/>
      <c r="H7" s="312"/>
      <c r="I7" s="312"/>
      <c r="J7" s="312"/>
      <c r="K7" s="312"/>
      <c r="L7" s="312"/>
      <c r="M7" s="143"/>
      <c r="N7" s="143"/>
      <c r="O7" s="143"/>
      <c r="P7" s="143"/>
    </row>
    <row r="8" spans="1:16" x14ac:dyDescent="0.25">
      <c r="C8" s="140" t="s">
        <v>20</v>
      </c>
      <c r="D8" s="312" t="str">
        <f>'Kops a'!D9</f>
        <v>WS-57-17</v>
      </c>
      <c r="E8" s="312"/>
      <c r="F8" s="312"/>
      <c r="G8" s="312"/>
      <c r="H8" s="312"/>
      <c r="I8" s="312"/>
      <c r="J8" s="312"/>
      <c r="K8" s="312"/>
      <c r="L8" s="312"/>
      <c r="M8" s="143"/>
      <c r="N8" s="143"/>
      <c r="O8" s="143"/>
      <c r="P8" s="143"/>
    </row>
    <row r="9" spans="1:16" x14ac:dyDescent="0.25">
      <c r="A9" s="300" t="s">
        <v>65</v>
      </c>
      <c r="B9" s="300"/>
      <c r="C9" s="300"/>
      <c r="D9" s="300"/>
      <c r="E9" s="300"/>
      <c r="F9" s="300"/>
      <c r="G9" s="143"/>
      <c r="H9" s="143"/>
      <c r="I9" s="143"/>
      <c r="J9" s="304" t="s">
        <v>39</v>
      </c>
      <c r="K9" s="304"/>
      <c r="L9" s="304"/>
      <c r="M9" s="304"/>
      <c r="N9" s="311">
        <f>P71</f>
        <v>0</v>
      </c>
      <c r="O9" s="311"/>
      <c r="P9" s="143"/>
    </row>
    <row r="10" spans="1:16" x14ac:dyDescent="0.25">
      <c r="A10" s="144"/>
      <c r="B10" s="145"/>
      <c r="L10" s="141"/>
      <c r="M10" s="141"/>
      <c r="O10" s="146"/>
      <c r="P10" s="147" t="str">
        <f>A77</f>
        <v>Tāme sastādīta 2020. gada</v>
      </c>
    </row>
    <row r="11" spans="1:16" ht="12" thickBot="1" x14ac:dyDescent="0.3">
      <c r="A11" s="144"/>
      <c r="B11" s="145"/>
      <c r="L11" s="148"/>
      <c r="M11" s="148"/>
      <c r="N11" s="149"/>
      <c r="O11" s="140"/>
    </row>
    <row r="12" spans="1:16" x14ac:dyDescent="0.25">
      <c r="A12" s="272" t="s">
        <v>23</v>
      </c>
      <c r="B12" s="306" t="s">
        <v>40</v>
      </c>
      <c r="C12" s="355" t="s">
        <v>41</v>
      </c>
      <c r="D12" s="309" t="s">
        <v>42</v>
      </c>
      <c r="E12" s="313" t="s">
        <v>43</v>
      </c>
      <c r="F12" s="301" t="s">
        <v>44</v>
      </c>
      <c r="G12" s="302"/>
      <c r="H12" s="302"/>
      <c r="I12" s="302"/>
      <c r="J12" s="302"/>
      <c r="K12" s="303"/>
      <c r="L12" s="301" t="s">
        <v>45</v>
      </c>
      <c r="M12" s="302"/>
      <c r="N12" s="302"/>
      <c r="O12" s="302"/>
      <c r="P12" s="303"/>
    </row>
    <row r="13" spans="1:16" ht="118.5" thickBot="1" x14ac:dyDescent="0.3">
      <c r="A13" s="305"/>
      <c r="B13" s="307"/>
      <c r="C13" s="356"/>
      <c r="D13" s="310"/>
      <c r="E13" s="314"/>
      <c r="F13" s="150" t="s">
        <v>46</v>
      </c>
      <c r="G13" s="151" t="s">
        <v>47</v>
      </c>
      <c r="H13" s="151" t="s">
        <v>48</v>
      </c>
      <c r="I13" s="151" t="s">
        <v>49</v>
      </c>
      <c r="J13" s="151" t="s">
        <v>50</v>
      </c>
      <c r="K13" s="152" t="s">
        <v>51</v>
      </c>
      <c r="L13" s="150" t="s">
        <v>46</v>
      </c>
      <c r="M13" s="151" t="s">
        <v>48</v>
      </c>
      <c r="N13" s="151" t="s">
        <v>49</v>
      </c>
      <c r="O13" s="151" t="s">
        <v>50</v>
      </c>
      <c r="P13" s="152" t="s">
        <v>51</v>
      </c>
    </row>
    <row r="14" spans="1:16" x14ac:dyDescent="0.25">
      <c r="A14" s="128"/>
      <c r="B14" s="129"/>
      <c r="C14" s="176" t="s">
        <v>282</v>
      </c>
      <c r="D14" s="131"/>
      <c r="E14" s="132"/>
      <c r="F14" s="153"/>
      <c r="G14" s="154"/>
      <c r="H14" s="154">
        <f>ROUND(F14*G14,2)</f>
        <v>0</v>
      </c>
      <c r="I14" s="154"/>
      <c r="J14" s="154"/>
      <c r="K14" s="155">
        <f>SUM(H14:J14)</f>
        <v>0</v>
      </c>
      <c r="L14" s="153">
        <f>ROUND(E14*F14,2)</f>
        <v>0</v>
      </c>
      <c r="M14" s="154">
        <f>ROUND(H14*E14,2)</f>
        <v>0</v>
      </c>
      <c r="N14" s="154">
        <f>ROUND(I14*E14,2)</f>
        <v>0</v>
      </c>
      <c r="O14" s="154">
        <f>ROUND(J14*E14,2)</f>
        <v>0</v>
      </c>
      <c r="P14" s="155">
        <f>SUM(M14:O14)</f>
        <v>0</v>
      </c>
    </row>
    <row r="15" spans="1:16" x14ac:dyDescent="0.25">
      <c r="A15" s="133">
        <v>1</v>
      </c>
      <c r="B15" s="157" t="s">
        <v>66</v>
      </c>
      <c r="C15" s="177" t="s">
        <v>283</v>
      </c>
      <c r="D15" s="136" t="s">
        <v>68</v>
      </c>
      <c r="E15" s="132">
        <v>9</v>
      </c>
      <c r="F15" s="153"/>
      <c r="G15" s="154"/>
      <c r="H15" s="158">
        <f t="shared" ref="H15:H70" si="0">ROUND(F15*G15,2)</f>
        <v>0</v>
      </c>
      <c r="I15" s="154"/>
      <c r="J15" s="154"/>
      <c r="K15" s="159">
        <f t="shared" ref="K15:K70" si="1">SUM(H15:J15)</f>
        <v>0</v>
      </c>
      <c r="L15" s="160">
        <f t="shared" ref="L15:L70" si="2">ROUND(E15*F15,2)</f>
        <v>0</v>
      </c>
      <c r="M15" s="158">
        <f t="shared" ref="M15:M70" si="3">ROUND(H15*E15,2)</f>
        <v>0</v>
      </c>
      <c r="N15" s="158">
        <f t="shared" ref="N15:N70" si="4">ROUND(I15*E15,2)</f>
        <v>0</v>
      </c>
      <c r="O15" s="158">
        <f t="shared" ref="O15:O70" si="5">ROUND(J15*E15,2)</f>
        <v>0</v>
      </c>
      <c r="P15" s="161">
        <f t="shared" ref="P15:P70" si="6">SUM(M15:O15)</f>
        <v>0</v>
      </c>
    </row>
    <row r="16" spans="1:16" ht="22.5" x14ac:dyDescent="0.25">
      <c r="A16" s="133">
        <v>2</v>
      </c>
      <c r="B16" s="157" t="s">
        <v>66</v>
      </c>
      <c r="C16" s="177" t="s">
        <v>284</v>
      </c>
      <c r="D16" s="136" t="s">
        <v>68</v>
      </c>
      <c r="E16" s="132">
        <v>1</v>
      </c>
      <c r="F16" s="153"/>
      <c r="G16" s="154"/>
      <c r="H16" s="158">
        <f t="shared" si="0"/>
        <v>0</v>
      </c>
      <c r="I16" s="154"/>
      <c r="J16" s="154"/>
      <c r="K16" s="159">
        <f t="shared" si="1"/>
        <v>0</v>
      </c>
      <c r="L16" s="160">
        <f t="shared" si="2"/>
        <v>0</v>
      </c>
      <c r="M16" s="158">
        <f t="shared" si="3"/>
        <v>0</v>
      </c>
      <c r="N16" s="158">
        <f t="shared" si="4"/>
        <v>0</v>
      </c>
      <c r="O16" s="158">
        <f t="shared" si="5"/>
        <v>0</v>
      </c>
      <c r="P16" s="161">
        <f t="shared" si="6"/>
        <v>0</v>
      </c>
    </row>
    <row r="17" spans="1:16" x14ac:dyDescent="0.25">
      <c r="A17" s="133">
        <v>3</v>
      </c>
      <c r="B17" s="157" t="s">
        <v>66</v>
      </c>
      <c r="C17" s="177" t="s">
        <v>285</v>
      </c>
      <c r="D17" s="136" t="s">
        <v>72</v>
      </c>
      <c r="E17" s="132">
        <v>130</v>
      </c>
      <c r="F17" s="153"/>
      <c r="G17" s="154"/>
      <c r="H17" s="158">
        <f t="shared" si="0"/>
        <v>0</v>
      </c>
      <c r="I17" s="154"/>
      <c r="J17" s="154"/>
      <c r="K17" s="159">
        <f t="shared" si="1"/>
        <v>0</v>
      </c>
      <c r="L17" s="160">
        <f t="shared" si="2"/>
        <v>0</v>
      </c>
      <c r="M17" s="158">
        <f t="shared" si="3"/>
        <v>0</v>
      </c>
      <c r="N17" s="158">
        <f t="shared" si="4"/>
        <v>0</v>
      </c>
      <c r="O17" s="158">
        <f t="shared" si="5"/>
        <v>0</v>
      </c>
      <c r="P17" s="161">
        <f t="shared" si="6"/>
        <v>0</v>
      </c>
    </row>
    <row r="18" spans="1:16" ht="22.5" x14ac:dyDescent="0.25">
      <c r="A18" s="133">
        <v>4</v>
      </c>
      <c r="B18" s="157" t="s">
        <v>66</v>
      </c>
      <c r="C18" s="177" t="s">
        <v>286</v>
      </c>
      <c r="D18" s="136" t="s">
        <v>68</v>
      </c>
      <c r="E18" s="132">
        <v>17</v>
      </c>
      <c r="F18" s="153"/>
      <c r="G18" s="154"/>
      <c r="H18" s="158">
        <f t="shared" si="0"/>
        <v>0</v>
      </c>
      <c r="I18" s="154"/>
      <c r="J18" s="154"/>
      <c r="K18" s="159">
        <f t="shared" si="1"/>
        <v>0</v>
      </c>
      <c r="L18" s="160">
        <f t="shared" si="2"/>
        <v>0</v>
      </c>
      <c r="M18" s="158">
        <f t="shared" si="3"/>
        <v>0</v>
      </c>
      <c r="N18" s="158">
        <f t="shared" si="4"/>
        <v>0</v>
      </c>
      <c r="O18" s="158">
        <f t="shared" si="5"/>
        <v>0</v>
      </c>
      <c r="P18" s="161">
        <f t="shared" si="6"/>
        <v>0</v>
      </c>
    </row>
    <row r="19" spans="1:16" ht="22.5" x14ac:dyDescent="0.25">
      <c r="A19" s="133">
        <v>5</v>
      </c>
      <c r="B19" s="157" t="s">
        <v>66</v>
      </c>
      <c r="C19" s="177" t="s">
        <v>287</v>
      </c>
      <c r="D19" s="136" t="s">
        <v>68</v>
      </c>
      <c r="E19" s="132">
        <v>17</v>
      </c>
      <c r="F19" s="153"/>
      <c r="G19" s="154"/>
      <c r="H19" s="158">
        <f t="shared" si="0"/>
        <v>0</v>
      </c>
      <c r="I19" s="154"/>
      <c r="J19" s="154"/>
      <c r="K19" s="159">
        <f t="shared" si="1"/>
        <v>0</v>
      </c>
      <c r="L19" s="160">
        <f t="shared" si="2"/>
        <v>0</v>
      </c>
      <c r="M19" s="158">
        <f t="shared" si="3"/>
        <v>0</v>
      </c>
      <c r="N19" s="158">
        <f t="shared" si="4"/>
        <v>0</v>
      </c>
      <c r="O19" s="158">
        <f t="shared" si="5"/>
        <v>0</v>
      </c>
      <c r="P19" s="161">
        <f t="shared" si="6"/>
        <v>0</v>
      </c>
    </row>
    <row r="20" spans="1:16" x14ac:dyDescent="0.25">
      <c r="A20" s="133">
        <v>6</v>
      </c>
      <c r="B20" s="157" t="s">
        <v>66</v>
      </c>
      <c r="C20" s="177" t="s">
        <v>288</v>
      </c>
      <c r="D20" s="136" t="s">
        <v>74</v>
      </c>
      <c r="E20" s="132">
        <v>50</v>
      </c>
      <c r="F20" s="153"/>
      <c r="G20" s="154"/>
      <c r="H20" s="158">
        <f t="shared" si="0"/>
        <v>0</v>
      </c>
      <c r="I20" s="154"/>
      <c r="J20" s="154"/>
      <c r="K20" s="159">
        <f t="shared" si="1"/>
        <v>0</v>
      </c>
      <c r="L20" s="160">
        <f t="shared" si="2"/>
        <v>0</v>
      </c>
      <c r="M20" s="158">
        <f t="shared" si="3"/>
        <v>0</v>
      </c>
      <c r="N20" s="158">
        <f t="shared" si="4"/>
        <v>0</v>
      </c>
      <c r="O20" s="158">
        <f t="shared" si="5"/>
        <v>0</v>
      </c>
      <c r="P20" s="161">
        <f t="shared" si="6"/>
        <v>0</v>
      </c>
    </row>
    <row r="21" spans="1:16" ht="33.75" x14ac:dyDescent="0.25">
      <c r="A21" s="133">
        <v>7</v>
      </c>
      <c r="B21" s="157" t="s">
        <v>66</v>
      </c>
      <c r="C21" s="177" t="s">
        <v>289</v>
      </c>
      <c r="D21" s="136" t="s">
        <v>72</v>
      </c>
      <c r="E21" s="132">
        <v>270</v>
      </c>
      <c r="F21" s="153"/>
      <c r="G21" s="154"/>
      <c r="H21" s="158">
        <f t="shared" si="0"/>
        <v>0</v>
      </c>
      <c r="I21" s="154"/>
      <c r="J21" s="154"/>
      <c r="K21" s="159">
        <f t="shared" si="1"/>
        <v>0</v>
      </c>
      <c r="L21" s="160">
        <f t="shared" si="2"/>
        <v>0</v>
      </c>
      <c r="M21" s="158">
        <f t="shared" si="3"/>
        <v>0</v>
      </c>
      <c r="N21" s="158">
        <f t="shared" si="4"/>
        <v>0</v>
      </c>
      <c r="O21" s="158">
        <f t="shared" si="5"/>
        <v>0</v>
      </c>
      <c r="P21" s="161">
        <f t="shared" si="6"/>
        <v>0</v>
      </c>
    </row>
    <row r="22" spans="1:16" ht="22.5" x14ac:dyDescent="0.25">
      <c r="A22" s="133">
        <v>8</v>
      </c>
      <c r="B22" s="157" t="s">
        <v>66</v>
      </c>
      <c r="C22" s="177" t="s">
        <v>290</v>
      </c>
      <c r="D22" s="136" t="s">
        <v>72</v>
      </c>
      <c r="E22" s="132">
        <v>30</v>
      </c>
      <c r="F22" s="153"/>
      <c r="G22" s="154"/>
      <c r="H22" s="158">
        <f t="shared" si="0"/>
        <v>0</v>
      </c>
      <c r="I22" s="154"/>
      <c r="J22" s="154"/>
      <c r="K22" s="159">
        <f t="shared" si="1"/>
        <v>0</v>
      </c>
      <c r="L22" s="160">
        <f t="shared" si="2"/>
        <v>0</v>
      </c>
      <c r="M22" s="158">
        <f t="shared" si="3"/>
        <v>0</v>
      </c>
      <c r="N22" s="158">
        <f t="shared" si="4"/>
        <v>0</v>
      </c>
      <c r="O22" s="158">
        <f t="shared" si="5"/>
        <v>0</v>
      </c>
      <c r="P22" s="161">
        <f t="shared" si="6"/>
        <v>0</v>
      </c>
    </row>
    <row r="23" spans="1:16" x14ac:dyDescent="0.25">
      <c r="A23" s="133">
        <v>9</v>
      </c>
      <c r="B23" s="157" t="s">
        <v>66</v>
      </c>
      <c r="C23" s="177" t="s">
        <v>291</v>
      </c>
      <c r="D23" s="136" t="s">
        <v>72</v>
      </c>
      <c r="E23" s="132">
        <v>300</v>
      </c>
      <c r="F23" s="153"/>
      <c r="G23" s="154"/>
      <c r="H23" s="158">
        <f t="shared" si="0"/>
        <v>0</v>
      </c>
      <c r="I23" s="154"/>
      <c r="J23" s="154"/>
      <c r="K23" s="159">
        <f t="shared" si="1"/>
        <v>0</v>
      </c>
      <c r="L23" s="160">
        <f t="shared" si="2"/>
        <v>0</v>
      </c>
      <c r="M23" s="158">
        <f t="shared" si="3"/>
        <v>0</v>
      </c>
      <c r="N23" s="158">
        <f t="shared" si="4"/>
        <v>0</v>
      </c>
      <c r="O23" s="158">
        <f t="shared" si="5"/>
        <v>0</v>
      </c>
      <c r="P23" s="161">
        <f t="shared" si="6"/>
        <v>0</v>
      </c>
    </row>
    <row r="24" spans="1:16" ht="45" x14ac:dyDescent="0.25">
      <c r="A24" s="133">
        <v>10</v>
      </c>
      <c r="B24" s="157" t="s">
        <v>66</v>
      </c>
      <c r="C24" s="177" t="s">
        <v>292</v>
      </c>
      <c r="D24" s="136" t="s">
        <v>74</v>
      </c>
      <c r="E24" s="132">
        <v>800</v>
      </c>
      <c r="F24" s="153"/>
      <c r="G24" s="154"/>
      <c r="H24" s="158">
        <f t="shared" si="0"/>
        <v>0</v>
      </c>
      <c r="I24" s="154"/>
      <c r="J24" s="154"/>
      <c r="K24" s="159">
        <f t="shared" si="1"/>
        <v>0</v>
      </c>
      <c r="L24" s="160">
        <f t="shared" si="2"/>
        <v>0</v>
      </c>
      <c r="M24" s="158">
        <f t="shared" si="3"/>
        <v>0</v>
      </c>
      <c r="N24" s="158">
        <f t="shared" si="4"/>
        <v>0</v>
      </c>
      <c r="O24" s="158">
        <f t="shared" si="5"/>
        <v>0</v>
      </c>
      <c r="P24" s="161">
        <f t="shared" si="6"/>
        <v>0</v>
      </c>
    </row>
    <row r="25" spans="1:16" ht="33.75" x14ac:dyDescent="0.25">
      <c r="A25" s="133">
        <v>11</v>
      </c>
      <c r="B25" s="157" t="s">
        <v>66</v>
      </c>
      <c r="C25" s="177" t="s">
        <v>293</v>
      </c>
      <c r="D25" s="136" t="s">
        <v>74</v>
      </c>
      <c r="E25" s="132">
        <v>800</v>
      </c>
      <c r="F25" s="153"/>
      <c r="G25" s="154"/>
      <c r="H25" s="158">
        <f t="shared" si="0"/>
        <v>0</v>
      </c>
      <c r="I25" s="154"/>
      <c r="J25" s="154"/>
      <c r="K25" s="159">
        <f t="shared" si="1"/>
        <v>0</v>
      </c>
      <c r="L25" s="160">
        <f t="shared" si="2"/>
        <v>0</v>
      </c>
      <c r="M25" s="158">
        <f t="shared" si="3"/>
        <v>0</v>
      </c>
      <c r="N25" s="158">
        <f t="shared" si="4"/>
        <v>0</v>
      </c>
      <c r="O25" s="158">
        <f t="shared" si="5"/>
        <v>0</v>
      </c>
      <c r="P25" s="161">
        <f t="shared" si="6"/>
        <v>0</v>
      </c>
    </row>
    <row r="26" spans="1:16" ht="33.75" x14ac:dyDescent="0.25">
      <c r="A26" s="133">
        <v>12</v>
      </c>
      <c r="B26" s="157" t="s">
        <v>66</v>
      </c>
      <c r="C26" s="177" t="s">
        <v>294</v>
      </c>
      <c r="D26" s="136" t="s">
        <v>74</v>
      </c>
      <c r="E26" s="132">
        <v>800</v>
      </c>
      <c r="F26" s="153"/>
      <c r="G26" s="154"/>
      <c r="H26" s="158">
        <f t="shared" si="0"/>
        <v>0</v>
      </c>
      <c r="I26" s="154"/>
      <c r="J26" s="154"/>
      <c r="K26" s="159">
        <f t="shared" si="1"/>
        <v>0</v>
      </c>
      <c r="L26" s="160">
        <f t="shared" si="2"/>
        <v>0</v>
      </c>
      <c r="M26" s="158">
        <f t="shared" si="3"/>
        <v>0</v>
      </c>
      <c r="N26" s="158">
        <f t="shared" si="4"/>
        <v>0</v>
      </c>
      <c r="O26" s="158">
        <f t="shared" si="5"/>
        <v>0</v>
      </c>
      <c r="P26" s="161">
        <f t="shared" si="6"/>
        <v>0</v>
      </c>
    </row>
    <row r="27" spans="1:16" ht="22.5" x14ac:dyDescent="0.25">
      <c r="A27" s="133">
        <v>13</v>
      </c>
      <c r="B27" s="157" t="s">
        <v>66</v>
      </c>
      <c r="C27" s="177" t="s">
        <v>295</v>
      </c>
      <c r="D27" s="136" t="s">
        <v>72</v>
      </c>
      <c r="E27" s="132">
        <v>160</v>
      </c>
      <c r="F27" s="153"/>
      <c r="G27" s="154"/>
      <c r="H27" s="158">
        <f t="shared" si="0"/>
        <v>0</v>
      </c>
      <c r="I27" s="154"/>
      <c r="J27" s="154"/>
      <c r="K27" s="159">
        <f t="shared" si="1"/>
        <v>0</v>
      </c>
      <c r="L27" s="160">
        <f t="shared" si="2"/>
        <v>0</v>
      </c>
      <c r="M27" s="158">
        <f t="shared" si="3"/>
        <v>0</v>
      </c>
      <c r="N27" s="158">
        <f t="shared" si="4"/>
        <v>0</v>
      </c>
      <c r="O27" s="158">
        <f t="shared" si="5"/>
        <v>0</v>
      </c>
      <c r="P27" s="161">
        <f t="shared" si="6"/>
        <v>0</v>
      </c>
    </row>
    <row r="28" spans="1:16" ht="22.5" x14ac:dyDescent="0.25">
      <c r="A28" s="133">
        <v>14</v>
      </c>
      <c r="B28" s="157" t="s">
        <v>66</v>
      </c>
      <c r="C28" s="177" t="s">
        <v>296</v>
      </c>
      <c r="D28" s="136" t="s">
        <v>72</v>
      </c>
      <c r="E28" s="132">
        <v>50</v>
      </c>
      <c r="F28" s="153"/>
      <c r="G28" s="154"/>
      <c r="H28" s="158">
        <f t="shared" si="0"/>
        <v>0</v>
      </c>
      <c r="I28" s="154"/>
      <c r="J28" s="154"/>
      <c r="K28" s="159">
        <f t="shared" si="1"/>
        <v>0</v>
      </c>
      <c r="L28" s="160">
        <f t="shared" si="2"/>
        <v>0</v>
      </c>
      <c r="M28" s="158">
        <f t="shared" si="3"/>
        <v>0</v>
      </c>
      <c r="N28" s="158">
        <f t="shared" si="4"/>
        <v>0</v>
      </c>
      <c r="O28" s="158">
        <f t="shared" si="5"/>
        <v>0</v>
      </c>
      <c r="P28" s="161">
        <f t="shared" si="6"/>
        <v>0</v>
      </c>
    </row>
    <row r="29" spans="1:16" ht="22.5" x14ac:dyDescent="0.25">
      <c r="A29" s="133">
        <v>15</v>
      </c>
      <c r="B29" s="157" t="s">
        <v>66</v>
      </c>
      <c r="C29" s="177" t="s">
        <v>297</v>
      </c>
      <c r="D29" s="136" t="s">
        <v>68</v>
      </c>
      <c r="E29" s="132">
        <v>9</v>
      </c>
      <c r="F29" s="153"/>
      <c r="G29" s="154"/>
      <c r="H29" s="158">
        <f t="shared" si="0"/>
        <v>0</v>
      </c>
      <c r="I29" s="154"/>
      <c r="J29" s="154"/>
      <c r="K29" s="159">
        <f t="shared" si="1"/>
        <v>0</v>
      </c>
      <c r="L29" s="160">
        <f t="shared" si="2"/>
        <v>0</v>
      </c>
      <c r="M29" s="158">
        <f t="shared" si="3"/>
        <v>0</v>
      </c>
      <c r="N29" s="158">
        <f t="shared" si="4"/>
        <v>0</v>
      </c>
      <c r="O29" s="158">
        <f t="shared" si="5"/>
        <v>0</v>
      </c>
      <c r="P29" s="161">
        <f t="shared" si="6"/>
        <v>0</v>
      </c>
    </row>
    <row r="30" spans="1:16" x14ac:dyDescent="0.25">
      <c r="A30" s="133">
        <v>16</v>
      </c>
      <c r="B30" s="157" t="s">
        <v>66</v>
      </c>
      <c r="C30" s="177" t="s">
        <v>566</v>
      </c>
      <c r="D30" s="136" t="s">
        <v>68</v>
      </c>
      <c r="E30" s="132">
        <v>1</v>
      </c>
      <c r="F30" s="153"/>
      <c r="G30" s="154"/>
      <c r="H30" s="158">
        <f t="shared" si="0"/>
        <v>0</v>
      </c>
      <c r="I30" s="154"/>
      <c r="J30" s="154"/>
      <c r="K30" s="159">
        <f t="shared" si="1"/>
        <v>0</v>
      </c>
      <c r="L30" s="160">
        <f t="shared" si="2"/>
        <v>0</v>
      </c>
      <c r="M30" s="158">
        <f t="shared" si="3"/>
        <v>0</v>
      </c>
      <c r="N30" s="158">
        <f t="shared" si="4"/>
        <v>0</v>
      </c>
      <c r="O30" s="158">
        <f t="shared" si="5"/>
        <v>0</v>
      </c>
      <c r="P30" s="161">
        <f t="shared" si="6"/>
        <v>0</v>
      </c>
    </row>
    <row r="31" spans="1:16" ht="22.5" x14ac:dyDescent="0.25">
      <c r="A31" s="133" t="s">
        <v>91</v>
      </c>
      <c r="B31" s="157"/>
      <c r="C31" s="178" t="s">
        <v>298</v>
      </c>
      <c r="D31" s="136"/>
      <c r="E31" s="132"/>
      <c r="F31" s="153"/>
      <c r="G31" s="154"/>
      <c r="H31" s="158">
        <f t="shared" si="0"/>
        <v>0</v>
      </c>
      <c r="I31" s="154"/>
      <c r="J31" s="154"/>
      <c r="K31" s="159">
        <f t="shared" si="1"/>
        <v>0</v>
      </c>
      <c r="L31" s="160">
        <f t="shared" si="2"/>
        <v>0</v>
      </c>
      <c r="M31" s="158">
        <f t="shared" si="3"/>
        <v>0</v>
      </c>
      <c r="N31" s="158">
        <f t="shared" si="4"/>
        <v>0</v>
      </c>
      <c r="O31" s="158">
        <f t="shared" si="5"/>
        <v>0</v>
      </c>
      <c r="P31" s="161">
        <f t="shared" si="6"/>
        <v>0</v>
      </c>
    </row>
    <row r="32" spans="1:16" x14ac:dyDescent="0.25">
      <c r="A32" s="133">
        <v>17</v>
      </c>
      <c r="B32" s="157" t="s">
        <v>66</v>
      </c>
      <c r="C32" s="177" t="s">
        <v>299</v>
      </c>
      <c r="D32" s="136" t="s">
        <v>72</v>
      </c>
      <c r="E32" s="132">
        <v>90</v>
      </c>
      <c r="F32" s="153"/>
      <c r="G32" s="154"/>
      <c r="H32" s="158">
        <f t="shared" si="0"/>
        <v>0</v>
      </c>
      <c r="I32" s="154"/>
      <c r="J32" s="154"/>
      <c r="K32" s="159">
        <f t="shared" si="1"/>
        <v>0</v>
      </c>
      <c r="L32" s="160">
        <f t="shared" si="2"/>
        <v>0</v>
      </c>
      <c r="M32" s="158">
        <f t="shared" si="3"/>
        <v>0</v>
      </c>
      <c r="N32" s="158">
        <f t="shared" si="4"/>
        <v>0</v>
      </c>
      <c r="O32" s="158">
        <f t="shared" si="5"/>
        <v>0</v>
      </c>
      <c r="P32" s="161">
        <f t="shared" si="6"/>
        <v>0</v>
      </c>
    </row>
    <row r="33" spans="1:16" ht="22.5" x14ac:dyDescent="0.25">
      <c r="A33" s="133">
        <v>18</v>
      </c>
      <c r="B33" s="157" t="s">
        <v>66</v>
      </c>
      <c r="C33" s="177" t="s">
        <v>300</v>
      </c>
      <c r="D33" s="136" t="s">
        <v>72</v>
      </c>
      <c r="E33" s="132">
        <v>70</v>
      </c>
      <c r="F33" s="153"/>
      <c r="G33" s="154"/>
      <c r="H33" s="158">
        <f t="shared" si="0"/>
        <v>0</v>
      </c>
      <c r="I33" s="154"/>
      <c r="J33" s="154"/>
      <c r="K33" s="159">
        <f t="shared" si="1"/>
        <v>0</v>
      </c>
      <c r="L33" s="160">
        <f t="shared" si="2"/>
        <v>0</v>
      </c>
      <c r="M33" s="158">
        <f t="shared" si="3"/>
        <v>0</v>
      </c>
      <c r="N33" s="158">
        <f t="shared" si="4"/>
        <v>0</v>
      </c>
      <c r="O33" s="158">
        <f t="shared" si="5"/>
        <v>0</v>
      </c>
      <c r="P33" s="161">
        <f t="shared" si="6"/>
        <v>0</v>
      </c>
    </row>
    <row r="34" spans="1:16" x14ac:dyDescent="0.25">
      <c r="A34" s="133">
        <v>19</v>
      </c>
      <c r="B34" s="157" t="s">
        <v>66</v>
      </c>
      <c r="C34" s="177" t="s">
        <v>301</v>
      </c>
      <c r="D34" s="136" t="s">
        <v>74</v>
      </c>
      <c r="E34" s="132">
        <v>90</v>
      </c>
      <c r="F34" s="153"/>
      <c r="G34" s="154"/>
      <c r="H34" s="158">
        <f t="shared" si="0"/>
        <v>0</v>
      </c>
      <c r="I34" s="154"/>
      <c r="J34" s="154"/>
      <c r="K34" s="159">
        <f t="shared" si="1"/>
        <v>0</v>
      </c>
      <c r="L34" s="160">
        <f t="shared" si="2"/>
        <v>0</v>
      </c>
      <c r="M34" s="158">
        <f t="shared" si="3"/>
        <v>0</v>
      </c>
      <c r="N34" s="158">
        <f t="shared" si="4"/>
        <v>0</v>
      </c>
      <c r="O34" s="158">
        <f t="shared" si="5"/>
        <v>0</v>
      </c>
      <c r="P34" s="161">
        <f t="shared" si="6"/>
        <v>0</v>
      </c>
    </row>
    <row r="35" spans="1:16" ht="22.5" x14ac:dyDescent="0.25">
      <c r="A35" s="133">
        <v>20</v>
      </c>
      <c r="B35" s="157" t="s">
        <v>66</v>
      </c>
      <c r="C35" s="177" t="s">
        <v>302</v>
      </c>
      <c r="D35" s="136" t="s">
        <v>93</v>
      </c>
      <c r="E35" s="132">
        <v>2</v>
      </c>
      <c r="F35" s="153"/>
      <c r="G35" s="154"/>
      <c r="H35" s="158">
        <f t="shared" si="0"/>
        <v>0</v>
      </c>
      <c r="I35" s="154"/>
      <c r="J35" s="154"/>
      <c r="K35" s="159">
        <f t="shared" si="1"/>
        <v>0</v>
      </c>
      <c r="L35" s="160">
        <f t="shared" si="2"/>
        <v>0</v>
      </c>
      <c r="M35" s="158">
        <f t="shared" si="3"/>
        <v>0</v>
      </c>
      <c r="N35" s="158">
        <f t="shared" si="4"/>
        <v>0</v>
      </c>
      <c r="O35" s="158">
        <f t="shared" si="5"/>
        <v>0</v>
      </c>
      <c r="P35" s="161">
        <f t="shared" si="6"/>
        <v>0</v>
      </c>
    </row>
    <row r="36" spans="1:16" x14ac:dyDescent="0.25">
      <c r="A36" s="133">
        <v>21</v>
      </c>
      <c r="B36" s="157" t="s">
        <v>66</v>
      </c>
      <c r="C36" s="177" t="s">
        <v>303</v>
      </c>
      <c r="D36" s="136" t="s">
        <v>74</v>
      </c>
      <c r="E36" s="132">
        <v>90</v>
      </c>
      <c r="F36" s="153"/>
      <c r="G36" s="154"/>
      <c r="H36" s="158">
        <f t="shared" si="0"/>
        <v>0</v>
      </c>
      <c r="I36" s="154"/>
      <c r="J36" s="154"/>
      <c r="K36" s="159">
        <f t="shared" si="1"/>
        <v>0</v>
      </c>
      <c r="L36" s="160">
        <f t="shared" si="2"/>
        <v>0</v>
      </c>
      <c r="M36" s="158">
        <f t="shared" si="3"/>
        <v>0</v>
      </c>
      <c r="N36" s="158">
        <f t="shared" si="4"/>
        <v>0</v>
      </c>
      <c r="O36" s="158">
        <f t="shared" si="5"/>
        <v>0</v>
      </c>
      <c r="P36" s="161">
        <f t="shared" si="6"/>
        <v>0</v>
      </c>
    </row>
    <row r="37" spans="1:16" ht="22.5" x14ac:dyDescent="0.25">
      <c r="A37" s="133">
        <v>22</v>
      </c>
      <c r="B37" s="157" t="s">
        <v>66</v>
      </c>
      <c r="C37" s="177" t="s">
        <v>304</v>
      </c>
      <c r="D37" s="136" t="s">
        <v>74</v>
      </c>
      <c r="E37" s="132">
        <v>90</v>
      </c>
      <c r="F37" s="153"/>
      <c r="G37" s="154"/>
      <c r="H37" s="158">
        <f t="shared" si="0"/>
        <v>0</v>
      </c>
      <c r="I37" s="154"/>
      <c r="J37" s="154"/>
      <c r="K37" s="159">
        <f t="shared" si="1"/>
        <v>0</v>
      </c>
      <c r="L37" s="160">
        <f t="shared" si="2"/>
        <v>0</v>
      </c>
      <c r="M37" s="158">
        <f t="shared" si="3"/>
        <v>0</v>
      </c>
      <c r="N37" s="158">
        <f t="shared" si="4"/>
        <v>0</v>
      </c>
      <c r="O37" s="158">
        <f t="shared" si="5"/>
        <v>0</v>
      </c>
      <c r="P37" s="161">
        <f t="shared" si="6"/>
        <v>0</v>
      </c>
    </row>
    <row r="38" spans="1:16" x14ac:dyDescent="0.25">
      <c r="A38" s="133">
        <v>23</v>
      </c>
      <c r="B38" s="157" t="s">
        <v>66</v>
      </c>
      <c r="C38" s="177" t="s">
        <v>305</v>
      </c>
      <c r="D38" s="136" t="s">
        <v>74</v>
      </c>
      <c r="E38" s="132">
        <v>100</v>
      </c>
      <c r="F38" s="153"/>
      <c r="G38" s="154"/>
      <c r="H38" s="158">
        <f t="shared" si="0"/>
        <v>0</v>
      </c>
      <c r="I38" s="154"/>
      <c r="J38" s="154"/>
      <c r="K38" s="159">
        <f t="shared" si="1"/>
        <v>0</v>
      </c>
      <c r="L38" s="160">
        <f t="shared" si="2"/>
        <v>0</v>
      </c>
      <c r="M38" s="158">
        <f t="shared" si="3"/>
        <v>0</v>
      </c>
      <c r="N38" s="158">
        <f t="shared" si="4"/>
        <v>0</v>
      </c>
      <c r="O38" s="158">
        <f t="shared" si="5"/>
        <v>0</v>
      </c>
      <c r="P38" s="161">
        <f t="shared" si="6"/>
        <v>0</v>
      </c>
    </row>
    <row r="39" spans="1:16" ht="22.5" x14ac:dyDescent="0.25">
      <c r="A39" s="133">
        <v>24</v>
      </c>
      <c r="B39" s="157" t="s">
        <v>66</v>
      </c>
      <c r="C39" s="177" t="s">
        <v>581</v>
      </c>
      <c r="D39" s="136" t="s">
        <v>74</v>
      </c>
      <c r="E39" s="132">
        <v>90</v>
      </c>
      <c r="F39" s="153"/>
      <c r="G39" s="154"/>
      <c r="H39" s="158">
        <f t="shared" si="0"/>
        <v>0</v>
      </c>
      <c r="I39" s="154"/>
      <c r="J39" s="154"/>
      <c r="K39" s="159">
        <f t="shared" si="1"/>
        <v>0</v>
      </c>
      <c r="L39" s="160">
        <f t="shared" si="2"/>
        <v>0</v>
      </c>
      <c r="M39" s="158">
        <f t="shared" si="3"/>
        <v>0</v>
      </c>
      <c r="N39" s="158">
        <f t="shared" si="4"/>
        <v>0</v>
      </c>
      <c r="O39" s="158">
        <f t="shared" si="5"/>
        <v>0</v>
      </c>
      <c r="P39" s="161">
        <f t="shared" si="6"/>
        <v>0</v>
      </c>
    </row>
    <row r="40" spans="1:16" ht="22.5" x14ac:dyDescent="0.25">
      <c r="A40" s="133">
        <v>25</v>
      </c>
      <c r="B40" s="157" t="s">
        <v>66</v>
      </c>
      <c r="C40" s="177" t="s">
        <v>580</v>
      </c>
      <c r="D40" s="136" t="s">
        <v>74</v>
      </c>
      <c r="E40" s="132">
        <v>90</v>
      </c>
      <c r="F40" s="153"/>
      <c r="G40" s="154"/>
      <c r="H40" s="158">
        <f t="shared" si="0"/>
        <v>0</v>
      </c>
      <c r="I40" s="154"/>
      <c r="J40" s="154"/>
      <c r="K40" s="159">
        <f t="shared" si="1"/>
        <v>0</v>
      </c>
      <c r="L40" s="160">
        <f t="shared" si="2"/>
        <v>0</v>
      </c>
      <c r="M40" s="158">
        <f t="shared" si="3"/>
        <v>0</v>
      </c>
      <c r="N40" s="158">
        <f t="shared" si="4"/>
        <v>0</v>
      </c>
      <c r="O40" s="158">
        <f t="shared" si="5"/>
        <v>0</v>
      </c>
      <c r="P40" s="161">
        <f t="shared" si="6"/>
        <v>0</v>
      </c>
    </row>
    <row r="41" spans="1:16" x14ac:dyDescent="0.25">
      <c r="A41" s="133">
        <v>26</v>
      </c>
      <c r="B41" s="157" t="s">
        <v>66</v>
      </c>
      <c r="C41" s="177" t="s">
        <v>306</v>
      </c>
      <c r="D41" s="136" t="s">
        <v>127</v>
      </c>
      <c r="E41" s="132">
        <v>1</v>
      </c>
      <c r="F41" s="153"/>
      <c r="G41" s="154"/>
      <c r="H41" s="158">
        <f t="shared" si="0"/>
        <v>0</v>
      </c>
      <c r="I41" s="154"/>
      <c r="J41" s="154"/>
      <c r="K41" s="159">
        <f t="shared" si="1"/>
        <v>0</v>
      </c>
      <c r="L41" s="160">
        <f t="shared" si="2"/>
        <v>0</v>
      </c>
      <c r="M41" s="158">
        <f t="shared" si="3"/>
        <v>0</v>
      </c>
      <c r="N41" s="158">
        <f t="shared" si="4"/>
        <v>0</v>
      </c>
      <c r="O41" s="158">
        <f t="shared" si="5"/>
        <v>0</v>
      </c>
      <c r="P41" s="161">
        <f t="shared" si="6"/>
        <v>0</v>
      </c>
    </row>
    <row r="42" spans="1:16" x14ac:dyDescent="0.25">
      <c r="A42" s="133" t="s">
        <v>91</v>
      </c>
      <c r="B42" s="157"/>
      <c r="C42" s="177" t="s">
        <v>307</v>
      </c>
      <c r="D42" s="136" t="s">
        <v>93</v>
      </c>
      <c r="E42" s="132">
        <v>1.575</v>
      </c>
      <c r="F42" s="153"/>
      <c r="G42" s="154"/>
      <c r="H42" s="158">
        <f t="shared" si="0"/>
        <v>0</v>
      </c>
      <c r="I42" s="154"/>
      <c r="J42" s="154"/>
      <c r="K42" s="159">
        <f t="shared" si="1"/>
        <v>0</v>
      </c>
      <c r="L42" s="160">
        <f t="shared" si="2"/>
        <v>0</v>
      </c>
      <c r="M42" s="158">
        <f t="shared" si="3"/>
        <v>0</v>
      </c>
      <c r="N42" s="158">
        <f t="shared" si="4"/>
        <v>0</v>
      </c>
      <c r="O42" s="158">
        <f t="shared" si="5"/>
        <v>0</v>
      </c>
      <c r="P42" s="161">
        <f t="shared" si="6"/>
        <v>0</v>
      </c>
    </row>
    <row r="43" spans="1:16" x14ac:dyDescent="0.25">
      <c r="A43" s="133" t="s">
        <v>91</v>
      </c>
      <c r="B43" s="157"/>
      <c r="C43" s="177" t="s">
        <v>308</v>
      </c>
      <c r="D43" s="136" t="s">
        <v>93</v>
      </c>
      <c r="E43" s="132">
        <v>0.62015624999999996</v>
      </c>
      <c r="F43" s="153"/>
      <c r="G43" s="154"/>
      <c r="H43" s="158">
        <f t="shared" si="0"/>
        <v>0</v>
      </c>
      <c r="I43" s="154"/>
      <c r="J43" s="154"/>
      <c r="K43" s="159">
        <f t="shared" si="1"/>
        <v>0</v>
      </c>
      <c r="L43" s="160">
        <f t="shared" si="2"/>
        <v>0</v>
      </c>
      <c r="M43" s="158">
        <f t="shared" si="3"/>
        <v>0</v>
      </c>
      <c r="N43" s="158">
        <f t="shared" si="4"/>
        <v>0</v>
      </c>
      <c r="O43" s="158">
        <f t="shared" si="5"/>
        <v>0</v>
      </c>
      <c r="P43" s="161">
        <f t="shared" si="6"/>
        <v>0</v>
      </c>
    </row>
    <row r="44" spans="1:16" x14ac:dyDescent="0.25">
      <c r="A44" s="133" t="s">
        <v>91</v>
      </c>
      <c r="B44" s="157"/>
      <c r="C44" s="177" t="s">
        <v>308</v>
      </c>
      <c r="D44" s="136" t="s">
        <v>93</v>
      </c>
      <c r="E44" s="132">
        <v>0.1115625</v>
      </c>
      <c r="F44" s="153"/>
      <c r="G44" s="154"/>
      <c r="H44" s="158">
        <f t="shared" si="0"/>
        <v>0</v>
      </c>
      <c r="I44" s="154"/>
      <c r="J44" s="154"/>
      <c r="K44" s="159">
        <f t="shared" si="1"/>
        <v>0</v>
      </c>
      <c r="L44" s="160">
        <f t="shared" si="2"/>
        <v>0</v>
      </c>
      <c r="M44" s="158">
        <f t="shared" si="3"/>
        <v>0</v>
      </c>
      <c r="N44" s="158">
        <f t="shared" si="4"/>
        <v>0</v>
      </c>
      <c r="O44" s="158">
        <f t="shared" si="5"/>
        <v>0</v>
      </c>
      <c r="P44" s="161">
        <f t="shared" si="6"/>
        <v>0</v>
      </c>
    </row>
    <row r="45" spans="1:16" x14ac:dyDescent="0.25">
      <c r="A45" s="133" t="s">
        <v>91</v>
      </c>
      <c r="B45" s="157"/>
      <c r="C45" s="177" t="s">
        <v>309</v>
      </c>
      <c r="D45" s="136" t="s">
        <v>93</v>
      </c>
      <c r="E45" s="132">
        <v>0.1875</v>
      </c>
      <c r="F45" s="153"/>
      <c r="G45" s="154"/>
      <c r="H45" s="158">
        <f t="shared" si="0"/>
        <v>0</v>
      </c>
      <c r="I45" s="154"/>
      <c r="J45" s="154"/>
      <c r="K45" s="159">
        <f t="shared" si="1"/>
        <v>0</v>
      </c>
      <c r="L45" s="160">
        <f t="shared" si="2"/>
        <v>0</v>
      </c>
      <c r="M45" s="158">
        <f t="shared" si="3"/>
        <v>0</v>
      </c>
      <c r="N45" s="158">
        <f t="shared" si="4"/>
        <v>0</v>
      </c>
      <c r="O45" s="158">
        <f t="shared" si="5"/>
        <v>0</v>
      </c>
      <c r="P45" s="161">
        <f t="shared" si="6"/>
        <v>0</v>
      </c>
    </row>
    <row r="46" spans="1:16" x14ac:dyDescent="0.25">
      <c r="A46" s="133" t="s">
        <v>91</v>
      </c>
      <c r="B46" s="157"/>
      <c r="C46" s="177" t="s">
        <v>310</v>
      </c>
      <c r="D46" s="136" t="s">
        <v>93</v>
      </c>
      <c r="E46" s="132">
        <v>1.3149999999999999</v>
      </c>
      <c r="F46" s="153"/>
      <c r="G46" s="154"/>
      <c r="H46" s="158">
        <f t="shared" si="0"/>
        <v>0</v>
      </c>
      <c r="I46" s="154"/>
      <c r="J46" s="154"/>
      <c r="K46" s="159">
        <f t="shared" si="1"/>
        <v>0</v>
      </c>
      <c r="L46" s="160">
        <f t="shared" si="2"/>
        <v>0</v>
      </c>
      <c r="M46" s="158">
        <f t="shared" si="3"/>
        <v>0</v>
      </c>
      <c r="N46" s="158">
        <f t="shared" si="4"/>
        <v>0</v>
      </c>
      <c r="O46" s="158">
        <f t="shared" si="5"/>
        <v>0</v>
      </c>
      <c r="P46" s="161">
        <f t="shared" si="6"/>
        <v>0</v>
      </c>
    </row>
    <row r="47" spans="1:16" x14ac:dyDescent="0.25">
      <c r="A47" s="133" t="s">
        <v>91</v>
      </c>
      <c r="B47" s="157"/>
      <c r="C47" s="177" t="s">
        <v>311</v>
      </c>
      <c r="D47" s="136" t="s">
        <v>93</v>
      </c>
      <c r="E47" s="132">
        <v>0.33600000000000002</v>
      </c>
      <c r="F47" s="153"/>
      <c r="G47" s="154"/>
      <c r="H47" s="158">
        <f t="shared" si="0"/>
        <v>0</v>
      </c>
      <c r="I47" s="154"/>
      <c r="J47" s="154"/>
      <c r="K47" s="159">
        <f t="shared" si="1"/>
        <v>0</v>
      </c>
      <c r="L47" s="160">
        <f t="shared" si="2"/>
        <v>0</v>
      </c>
      <c r="M47" s="158">
        <f t="shared" si="3"/>
        <v>0</v>
      </c>
      <c r="N47" s="158">
        <f t="shared" si="4"/>
        <v>0</v>
      </c>
      <c r="O47" s="158">
        <f t="shared" si="5"/>
        <v>0</v>
      </c>
      <c r="P47" s="161">
        <f t="shared" si="6"/>
        <v>0</v>
      </c>
    </row>
    <row r="48" spans="1:16" ht="22.5" x14ac:dyDescent="0.25">
      <c r="A48" s="133" t="s">
        <v>91</v>
      </c>
      <c r="B48" s="157"/>
      <c r="C48" s="177" t="s">
        <v>312</v>
      </c>
      <c r="D48" s="136" t="s">
        <v>74</v>
      </c>
      <c r="E48" s="132">
        <v>250</v>
      </c>
      <c r="F48" s="153"/>
      <c r="G48" s="154"/>
      <c r="H48" s="158">
        <f t="shared" si="0"/>
        <v>0</v>
      </c>
      <c r="I48" s="154"/>
      <c r="J48" s="154"/>
      <c r="K48" s="159">
        <f t="shared" si="1"/>
        <v>0</v>
      </c>
      <c r="L48" s="160">
        <f t="shared" si="2"/>
        <v>0</v>
      </c>
      <c r="M48" s="158">
        <f t="shared" si="3"/>
        <v>0</v>
      </c>
      <c r="N48" s="158">
        <f t="shared" si="4"/>
        <v>0</v>
      </c>
      <c r="O48" s="158">
        <f t="shared" si="5"/>
        <v>0</v>
      </c>
      <c r="P48" s="161">
        <f t="shared" si="6"/>
        <v>0</v>
      </c>
    </row>
    <row r="49" spans="1:16" x14ac:dyDescent="0.25">
      <c r="A49" s="133" t="s">
        <v>91</v>
      </c>
      <c r="B49" s="157"/>
      <c r="C49" s="177" t="s">
        <v>313</v>
      </c>
      <c r="D49" s="136" t="s">
        <v>68</v>
      </c>
      <c r="E49" s="132">
        <v>312</v>
      </c>
      <c r="F49" s="153"/>
      <c r="G49" s="154"/>
      <c r="H49" s="158">
        <f t="shared" si="0"/>
        <v>0</v>
      </c>
      <c r="I49" s="154"/>
      <c r="J49" s="154"/>
      <c r="K49" s="159">
        <f t="shared" si="1"/>
        <v>0</v>
      </c>
      <c r="L49" s="160">
        <f t="shared" si="2"/>
        <v>0</v>
      </c>
      <c r="M49" s="158">
        <f t="shared" si="3"/>
        <v>0</v>
      </c>
      <c r="N49" s="158">
        <f t="shared" si="4"/>
        <v>0</v>
      </c>
      <c r="O49" s="158">
        <f t="shared" si="5"/>
        <v>0</v>
      </c>
      <c r="P49" s="161">
        <f t="shared" si="6"/>
        <v>0</v>
      </c>
    </row>
    <row r="50" spans="1:16" x14ac:dyDescent="0.25">
      <c r="A50" s="133" t="s">
        <v>91</v>
      </c>
      <c r="B50" s="157"/>
      <c r="C50" s="177" t="s">
        <v>314</v>
      </c>
      <c r="D50" s="136" t="s">
        <v>149</v>
      </c>
      <c r="E50" s="132">
        <v>112.518</v>
      </c>
      <c r="F50" s="153"/>
      <c r="G50" s="154"/>
      <c r="H50" s="158">
        <f t="shared" si="0"/>
        <v>0</v>
      </c>
      <c r="I50" s="154"/>
      <c r="J50" s="154"/>
      <c r="K50" s="159">
        <f t="shared" si="1"/>
        <v>0</v>
      </c>
      <c r="L50" s="160">
        <f t="shared" si="2"/>
        <v>0</v>
      </c>
      <c r="M50" s="158">
        <f t="shared" si="3"/>
        <v>0</v>
      </c>
      <c r="N50" s="158">
        <f t="shared" si="4"/>
        <v>0</v>
      </c>
      <c r="O50" s="158">
        <f t="shared" si="5"/>
        <v>0</v>
      </c>
      <c r="P50" s="161">
        <f t="shared" si="6"/>
        <v>0</v>
      </c>
    </row>
    <row r="51" spans="1:16" x14ac:dyDescent="0.25">
      <c r="A51" s="133" t="s">
        <v>91</v>
      </c>
      <c r="B51" s="157"/>
      <c r="C51" s="177" t="s">
        <v>565</v>
      </c>
      <c r="D51" s="136" t="s">
        <v>68</v>
      </c>
      <c r="E51" s="132">
        <v>288</v>
      </c>
      <c r="F51" s="153"/>
      <c r="G51" s="154"/>
      <c r="H51" s="158">
        <f t="shared" si="0"/>
        <v>0</v>
      </c>
      <c r="I51" s="154"/>
      <c r="J51" s="154"/>
      <c r="K51" s="159">
        <f t="shared" si="1"/>
        <v>0</v>
      </c>
      <c r="L51" s="160">
        <f t="shared" si="2"/>
        <v>0</v>
      </c>
      <c r="M51" s="158">
        <f t="shared" si="3"/>
        <v>0</v>
      </c>
      <c r="N51" s="158">
        <f t="shared" si="4"/>
        <v>0</v>
      </c>
      <c r="O51" s="158">
        <f t="shared" si="5"/>
        <v>0</v>
      </c>
      <c r="P51" s="161">
        <f t="shared" si="6"/>
        <v>0</v>
      </c>
    </row>
    <row r="52" spans="1:16" x14ac:dyDescent="0.25">
      <c r="A52" s="133" t="s">
        <v>91</v>
      </c>
      <c r="B52" s="157"/>
      <c r="C52" s="177" t="s">
        <v>564</v>
      </c>
      <c r="D52" s="136" t="s">
        <v>68</v>
      </c>
      <c r="E52" s="132">
        <v>24</v>
      </c>
      <c r="F52" s="153"/>
      <c r="G52" s="154"/>
      <c r="H52" s="158">
        <f t="shared" si="0"/>
        <v>0</v>
      </c>
      <c r="I52" s="154"/>
      <c r="J52" s="154"/>
      <c r="K52" s="159">
        <f t="shared" si="1"/>
        <v>0</v>
      </c>
      <c r="L52" s="160">
        <f t="shared" si="2"/>
        <v>0</v>
      </c>
      <c r="M52" s="158">
        <f t="shared" si="3"/>
        <v>0</v>
      </c>
      <c r="N52" s="158">
        <f t="shared" si="4"/>
        <v>0</v>
      </c>
      <c r="O52" s="158">
        <f t="shared" si="5"/>
        <v>0</v>
      </c>
      <c r="P52" s="161">
        <f t="shared" si="6"/>
        <v>0</v>
      </c>
    </row>
    <row r="53" spans="1:16" x14ac:dyDescent="0.25">
      <c r="A53" s="133" t="s">
        <v>91</v>
      </c>
      <c r="B53" s="157"/>
      <c r="C53" s="177" t="s">
        <v>245</v>
      </c>
      <c r="D53" s="136" t="s">
        <v>74</v>
      </c>
      <c r="E53" s="132">
        <v>4</v>
      </c>
      <c r="F53" s="153"/>
      <c r="G53" s="154"/>
      <c r="H53" s="158">
        <f t="shared" si="0"/>
        <v>0</v>
      </c>
      <c r="I53" s="154"/>
      <c r="J53" s="154"/>
      <c r="K53" s="159">
        <f t="shared" si="1"/>
        <v>0</v>
      </c>
      <c r="L53" s="160">
        <f t="shared" si="2"/>
        <v>0</v>
      </c>
      <c r="M53" s="158">
        <f t="shared" si="3"/>
        <v>0</v>
      </c>
      <c r="N53" s="158">
        <f t="shared" si="4"/>
        <v>0</v>
      </c>
      <c r="O53" s="158">
        <f t="shared" si="5"/>
        <v>0</v>
      </c>
      <c r="P53" s="161">
        <f t="shared" si="6"/>
        <v>0</v>
      </c>
    </row>
    <row r="54" spans="1:16" x14ac:dyDescent="0.25">
      <c r="A54" s="133"/>
      <c r="B54" s="157"/>
      <c r="C54" s="177" t="s">
        <v>315</v>
      </c>
      <c r="D54" s="136" t="s">
        <v>74</v>
      </c>
      <c r="E54" s="132">
        <v>12</v>
      </c>
      <c r="F54" s="153"/>
      <c r="G54" s="154"/>
      <c r="H54" s="158">
        <f t="shared" si="0"/>
        <v>0</v>
      </c>
      <c r="I54" s="154"/>
      <c r="J54" s="154"/>
      <c r="K54" s="159">
        <f t="shared" si="1"/>
        <v>0</v>
      </c>
      <c r="L54" s="160">
        <f t="shared" si="2"/>
        <v>0</v>
      </c>
      <c r="M54" s="158">
        <f t="shared" si="3"/>
        <v>0</v>
      </c>
      <c r="N54" s="158">
        <f t="shared" si="4"/>
        <v>0</v>
      </c>
      <c r="O54" s="158">
        <f t="shared" si="5"/>
        <v>0</v>
      </c>
      <c r="P54" s="161">
        <f t="shared" si="6"/>
        <v>0</v>
      </c>
    </row>
    <row r="55" spans="1:16" ht="22.5" x14ac:dyDescent="0.25">
      <c r="A55" s="133">
        <v>27</v>
      </c>
      <c r="B55" s="157" t="s">
        <v>66</v>
      </c>
      <c r="C55" s="177" t="s">
        <v>316</v>
      </c>
      <c r="D55" s="136" t="s">
        <v>74</v>
      </c>
      <c r="E55" s="132">
        <v>30</v>
      </c>
      <c r="F55" s="153"/>
      <c r="G55" s="154"/>
      <c r="H55" s="158">
        <f t="shared" si="0"/>
        <v>0</v>
      </c>
      <c r="I55" s="154"/>
      <c r="J55" s="154"/>
      <c r="K55" s="159">
        <f t="shared" si="1"/>
        <v>0</v>
      </c>
      <c r="L55" s="160">
        <f t="shared" si="2"/>
        <v>0</v>
      </c>
      <c r="M55" s="158">
        <f t="shared" si="3"/>
        <v>0</v>
      </c>
      <c r="N55" s="158">
        <f t="shared" si="4"/>
        <v>0</v>
      </c>
      <c r="O55" s="158">
        <f t="shared" si="5"/>
        <v>0</v>
      </c>
      <c r="P55" s="161">
        <f t="shared" si="6"/>
        <v>0</v>
      </c>
    </row>
    <row r="56" spans="1:16" x14ac:dyDescent="0.25">
      <c r="A56" s="133">
        <v>28</v>
      </c>
      <c r="B56" s="157" t="s">
        <v>66</v>
      </c>
      <c r="C56" s="177" t="s">
        <v>317</v>
      </c>
      <c r="D56" s="136" t="s">
        <v>72</v>
      </c>
      <c r="E56" s="132">
        <v>110</v>
      </c>
      <c r="F56" s="153"/>
      <c r="G56" s="154"/>
      <c r="H56" s="158">
        <f t="shared" si="0"/>
        <v>0</v>
      </c>
      <c r="I56" s="154"/>
      <c r="J56" s="154"/>
      <c r="K56" s="159">
        <f t="shared" si="1"/>
        <v>0</v>
      </c>
      <c r="L56" s="160">
        <f t="shared" si="2"/>
        <v>0</v>
      </c>
      <c r="M56" s="158">
        <f t="shared" si="3"/>
        <v>0</v>
      </c>
      <c r="N56" s="158">
        <f t="shared" si="4"/>
        <v>0</v>
      </c>
      <c r="O56" s="158">
        <f t="shared" si="5"/>
        <v>0</v>
      </c>
      <c r="P56" s="161">
        <f t="shared" si="6"/>
        <v>0</v>
      </c>
    </row>
    <row r="57" spans="1:16" x14ac:dyDescent="0.25">
      <c r="A57" s="133">
        <v>29</v>
      </c>
      <c r="B57" s="157" t="s">
        <v>66</v>
      </c>
      <c r="C57" s="177" t="s">
        <v>318</v>
      </c>
      <c r="D57" s="136" t="s">
        <v>74</v>
      </c>
      <c r="E57" s="132">
        <v>90</v>
      </c>
      <c r="F57" s="153"/>
      <c r="G57" s="154"/>
      <c r="H57" s="158">
        <f t="shared" si="0"/>
        <v>0</v>
      </c>
      <c r="I57" s="154"/>
      <c r="J57" s="154"/>
      <c r="K57" s="159">
        <f t="shared" si="1"/>
        <v>0</v>
      </c>
      <c r="L57" s="160">
        <f t="shared" si="2"/>
        <v>0</v>
      </c>
      <c r="M57" s="158">
        <f t="shared" si="3"/>
        <v>0</v>
      </c>
      <c r="N57" s="158">
        <f t="shared" si="4"/>
        <v>0</v>
      </c>
      <c r="O57" s="158">
        <f t="shared" si="5"/>
        <v>0</v>
      </c>
      <c r="P57" s="161">
        <f t="shared" si="6"/>
        <v>0</v>
      </c>
    </row>
    <row r="58" spans="1:16" ht="22.5" x14ac:dyDescent="0.25">
      <c r="A58" s="133">
        <v>30</v>
      </c>
      <c r="B58" s="157" t="s">
        <v>66</v>
      </c>
      <c r="C58" s="177" t="s">
        <v>319</v>
      </c>
      <c r="D58" s="136" t="s">
        <v>74</v>
      </c>
      <c r="E58" s="132">
        <v>50</v>
      </c>
      <c r="F58" s="153"/>
      <c r="G58" s="154"/>
      <c r="H58" s="158">
        <f t="shared" si="0"/>
        <v>0</v>
      </c>
      <c r="I58" s="154"/>
      <c r="J58" s="154"/>
      <c r="K58" s="159">
        <f t="shared" si="1"/>
        <v>0</v>
      </c>
      <c r="L58" s="160">
        <f t="shared" si="2"/>
        <v>0</v>
      </c>
      <c r="M58" s="158">
        <f t="shared" si="3"/>
        <v>0</v>
      </c>
      <c r="N58" s="158">
        <f t="shared" si="4"/>
        <v>0</v>
      </c>
      <c r="O58" s="158">
        <f t="shared" si="5"/>
        <v>0</v>
      </c>
      <c r="P58" s="161">
        <f t="shared" si="6"/>
        <v>0</v>
      </c>
    </row>
    <row r="59" spans="1:16" x14ac:dyDescent="0.25">
      <c r="A59" s="133">
        <v>31</v>
      </c>
      <c r="B59" s="157" t="s">
        <v>66</v>
      </c>
      <c r="C59" s="177" t="s">
        <v>320</v>
      </c>
      <c r="D59" s="136" t="s">
        <v>72</v>
      </c>
      <c r="E59" s="132">
        <v>70</v>
      </c>
      <c r="F59" s="153"/>
      <c r="G59" s="154"/>
      <c r="H59" s="158">
        <f t="shared" si="0"/>
        <v>0</v>
      </c>
      <c r="I59" s="154"/>
      <c r="J59" s="154"/>
      <c r="K59" s="159">
        <f t="shared" si="1"/>
        <v>0</v>
      </c>
      <c r="L59" s="160">
        <f t="shared" si="2"/>
        <v>0</v>
      </c>
      <c r="M59" s="158">
        <f t="shared" si="3"/>
        <v>0</v>
      </c>
      <c r="N59" s="158">
        <f t="shared" si="4"/>
        <v>0</v>
      </c>
      <c r="O59" s="158">
        <f t="shared" si="5"/>
        <v>0</v>
      </c>
      <c r="P59" s="161">
        <f t="shared" si="6"/>
        <v>0</v>
      </c>
    </row>
    <row r="60" spans="1:16" ht="22.5" x14ac:dyDescent="0.25">
      <c r="A60" s="133">
        <v>32</v>
      </c>
      <c r="B60" s="157" t="s">
        <v>66</v>
      </c>
      <c r="C60" s="177" t="s">
        <v>321</v>
      </c>
      <c r="D60" s="136" t="s">
        <v>93</v>
      </c>
      <c r="E60" s="132">
        <v>0.2</v>
      </c>
      <c r="F60" s="153"/>
      <c r="G60" s="154"/>
      <c r="H60" s="158">
        <f t="shared" si="0"/>
        <v>0</v>
      </c>
      <c r="I60" s="154"/>
      <c r="J60" s="154"/>
      <c r="K60" s="159">
        <f t="shared" si="1"/>
        <v>0</v>
      </c>
      <c r="L60" s="160">
        <f t="shared" si="2"/>
        <v>0</v>
      </c>
      <c r="M60" s="158">
        <f t="shared" si="3"/>
        <v>0</v>
      </c>
      <c r="N60" s="158">
        <f t="shared" si="4"/>
        <v>0</v>
      </c>
      <c r="O60" s="158">
        <f t="shared" si="5"/>
        <v>0</v>
      </c>
      <c r="P60" s="161">
        <f t="shared" si="6"/>
        <v>0</v>
      </c>
    </row>
    <row r="61" spans="1:16" ht="22.5" x14ac:dyDescent="0.25">
      <c r="A61" s="133">
        <v>33</v>
      </c>
      <c r="B61" s="157" t="s">
        <v>66</v>
      </c>
      <c r="C61" s="177" t="s">
        <v>322</v>
      </c>
      <c r="D61" s="136" t="s">
        <v>149</v>
      </c>
      <c r="E61" s="132">
        <v>35</v>
      </c>
      <c r="F61" s="153"/>
      <c r="G61" s="154"/>
      <c r="H61" s="158">
        <f t="shared" si="0"/>
        <v>0</v>
      </c>
      <c r="I61" s="154"/>
      <c r="J61" s="154"/>
      <c r="K61" s="159">
        <f t="shared" si="1"/>
        <v>0</v>
      </c>
      <c r="L61" s="160">
        <f t="shared" si="2"/>
        <v>0</v>
      </c>
      <c r="M61" s="158">
        <f t="shared" si="3"/>
        <v>0</v>
      </c>
      <c r="N61" s="158">
        <f t="shared" si="4"/>
        <v>0</v>
      </c>
      <c r="O61" s="158">
        <f t="shared" si="5"/>
        <v>0</v>
      </c>
      <c r="P61" s="161">
        <f t="shared" si="6"/>
        <v>0</v>
      </c>
    </row>
    <row r="62" spans="1:16" ht="22.5" x14ac:dyDescent="0.25">
      <c r="A62" s="133">
        <v>34</v>
      </c>
      <c r="B62" s="157" t="s">
        <v>66</v>
      </c>
      <c r="C62" s="177" t="s">
        <v>323</v>
      </c>
      <c r="D62" s="136" t="s">
        <v>74</v>
      </c>
      <c r="E62" s="132">
        <v>15</v>
      </c>
      <c r="F62" s="153"/>
      <c r="G62" s="154"/>
      <c r="H62" s="158">
        <f t="shared" si="0"/>
        <v>0</v>
      </c>
      <c r="I62" s="154"/>
      <c r="J62" s="154"/>
      <c r="K62" s="159">
        <f t="shared" si="1"/>
        <v>0</v>
      </c>
      <c r="L62" s="160">
        <f t="shared" si="2"/>
        <v>0</v>
      </c>
      <c r="M62" s="158">
        <f t="shared" si="3"/>
        <v>0</v>
      </c>
      <c r="N62" s="158">
        <f t="shared" si="4"/>
        <v>0</v>
      </c>
      <c r="O62" s="158">
        <f t="shared" si="5"/>
        <v>0</v>
      </c>
      <c r="P62" s="161">
        <f t="shared" si="6"/>
        <v>0</v>
      </c>
    </row>
    <row r="63" spans="1:16" x14ac:dyDescent="0.25">
      <c r="A63" s="133">
        <v>35</v>
      </c>
      <c r="B63" s="157" t="s">
        <v>66</v>
      </c>
      <c r="C63" s="177" t="s">
        <v>324</v>
      </c>
      <c r="D63" s="136" t="s">
        <v>127</v>
      </c>
      <c r="E63" s="132">
        <v>1</v>
      </c>
      <c r="F63" s="153"/>
      <c r="G63" s="154"/>
      <c r="H63" s="158">
        <f t="shared" si="0"/>
        <v>0</v>
      </c>
      <c r="I63" s="154"/>
      <c r="J63" s="154"/>
      <c r="K63" s="159">
        <f t="shared" si="1"/>
        <v>0</v>
      </c>
      <c r="L63" s="160">
        <f t="shared" si="2"/>
        <v>0</v>
      </c>
      <c r="M63" s="158">
        <f t="shared" si="3"/>
        <v>0</v>
      </c>
      <c r="N63" s="158">
        <f t="shared" si="4"/>
        <v>0</v>
      </c>
      <c r="O63" s="158">
        <f t="shared" si="5"/>
        <v>0</v>
      </c>
      <c r="P63" s="161">
        <f t="shared" si="6"/>
        <v>0</v>
      </c>
    </row>
    <row r="64" spans="1:16" x14ac:dyDescent="0.25">
      <c r="A64" s="133" t="s">
        <v>91</v>
      </c>
      <c r="B64" s="157"/>
      <c r="C64" s="177" t="s">
        <v>325</v>
      </c>
      <c r="D64" s="136" t="s">
        <v>149</v>
      </c>
      <c r="E64" s="132">
        <v>19.0944</v>
      </c>
      <c r="F64" s="153"/>
      <c r="G64" s="154"/>
      <c r="H64" s="158">
        <f t="shared" si="0"/>
        <v>0</v>
      </c>
      <c r="I64" s="154"/>
      <c r="J64" s="154"/>
      <c r="K64" s="159">
        <f t="shared" si="1"/>
        <v>0</v>
      </c>
      <c r="L64" s="160">
        <f t="shared" si="2"/>
        <v>0</v>
      </c>
      <c r="M64" s="158">
        <f t="shared" si="3"/>
        <v>0</v>
      </c>
      <c r="N64" s="158">
        <f t="shared" si="4"/>
        <v>0</v>
      </c>
      <c r="O64" s="158">
        <f t="shared" si="5"/>
        <v>0</v>
      </c>
      <c r="P64" s="161">
        <f t="shared" si="6"/>
        <v>0</v>
      </c>
    </row>
    <row r="65" spans="1:16" x14ac:dyDescent="0.25">
      <c r="A65" s="133" t="s">
        <v>91</v>
      </c>
      <c r="B65" s="157"/>
      <c r="C65" s="177" t="s">
        <v>326</v>
      </c>
      <c r="D65" s="136" t="s">
        <v>149</v>
      </c>
      <c r="E65" s="132">
        <v>220.1472</v>
      </c>
      <c r="F65" s="153"/>
      <c r="G65" s="154"/>
      <c r="H65" s="158">
        <f t="shared" si="0"/>
        <v>0</v>
      </c>
      <c r="I65" s="154"/>
      <c r="J65" s="154"/>
      <c r="K65" s="159">
        <f t="shared" si="1"/>
        <v>0</v>
      </c>
      <c r="L65" s="160">
        <f t="shared" si="2"/>
        <v>0</v>
      </c>
      <c r="M65" s="158">
        <f t="shared" si="3"/>
        <v>0</v>
      </c>
      <c r="N65" s="158">
        <f t="shared" si="4"/>
        <v>0</v>
      </c>
      <c r="O65" s="158">
        <f t="shared" si="5"/>
        <v>0</v>
      </c>
      <c r="P65" s="161">
        <f t="shared" si="6"/>
        <v>0</v>
      </c>
    </row>
    <row r="66" spans="1:16" x14ac:dyDescent="0.25">
      <c r="A66" s="133" t="s">
        <v>91</v>
      </c>
      <c r="B66" s="157"/>
      <c r="C66" s="177" t="s">
        <v>327</v>
      </c>
      <c r="D66" s="136" t="s">
        <v>149</v>
      </c>
      <c r="E66" s="132">
        <v>88.058880000000002</v>
      </c>
      <c r="F66" s="153"/>
      <c r="G66" s="154"/>
      <c r="H66" s="158">
        <f t="shared" si="0"/>
        <v>0</v>
      </c>
      <c r="I66" s="154"/>
      <c r="J66" s="154"/>
      <c r="K66" s="159">
        <f t="shared" si="1"/>
        <v>0</v>
      </c>
      <c r="L66" s="160">
        <f t="shared" si="2"/>
        <v>0</v>
      </c>
      <c r="M66" s="158">
        <f t="shared" si="3"/>
        <v>0</v>
      </c>
      <c r="N66" s="158">
        <f t="shared" si="4"/>
        <v>0</v>
      </c>
      <c r="O66" s="158">
        <f t="shared" si="5"/>
        <v>0</v>
      </c>
      <c r="P66" s="161">
        <f t="shared" si="6"/>
        <v>0</v>
      </c>
    </row>
    <row r="67" spans="1:16" x14ac:dyDescent="0.25">
      <c r="A67" s="133" t="s">
        <v>91</v>
      </c>
      <c r="B67" s="157"/>
      <c r="C67" s="177" t="s">
        <v>328</v>
      </c>
      <c r="D67" s="136" t="s">
        <v>149</v>
      </c>
      <c r="E67" s="132">
        <v>13.36608</v>
      </c>
      <c r="F67" s="153"/>
      <c r="G67" s="154"/>
      <c r="H67" s="158">
        <f t="shared" si="0"/>
        <v>0</v>
      </c>
      <c r="I67" s="154"/>
      <c r="J67" s="154"/>
      <c r="K67" s="159">
        <f t="shared" si="1"/>
        <v>0</v>
      </c>
      <c r="L67" s="160">
        <f t="shared" si="2"/>
        <v>0</v>
      </c>
      <c r="M67" s="158">
        <f t="shared" si="3"/>
        <v>0</v>
      </c>
      <c r="N67" s="158">
        <f t="shared" si="4"/>
        <v>0</v>
      </c>
      <c r="O67" s="158">
        <f t="shared" si="5"/>
        <v>0</v>
      </c>
      <c r="P67" s="161">
        <f t="shared" si="6"/>
        <v>0</v>
      </c>
    </row>
    <row r="68" spans="1:16" x14ac:dyDescent="0.25">
      <c r="A68" s="133" t="s">
        <v>91</v>
      </c>
      <c r="B68" s="157"/>
      <c r="C68" s="177" t="s">
        <v>329</v>
      </c>
      <c r="D68" s="136" t="s">
        <v>72</v>
      </c>
      <c r="E68" s="132">
        <v>260</v>
      </c>
      <c r="F68" s="153"/>
      <c r="G68" s="154"/>
      <c r="H68" s="158">
        <f t="shared" si="0"/>
        <v>0</v>
      </c>
      <c r="I68" s="154"/>
      <c r="J68" s="154"/>
      <c r="K68" s="159">
        <f t="shared" si="1"/>
        <v>0</v>
      </c>
      <c r="L68" s="160">
        <f t="shared" si="2"/>
        <v>0</v>
      </c>
      <c r="M68" s="158">
        <f t="shared" si="3"/>
        <v>0</v>
      </c>
      <c r="N68" s="158">
        <f t="shared" si="4"/>
        <v>0</v>
      </c>
      <c r="O68" s="158">
        <f t="shared" si="5"/>
        <v>0</v>
      </c>
      <c r="P68" s="161">
        <f t="shared" si="6"/>
        <v>0</v>
      </c>
    </row>
    <row r="69" spans="1:16" x14ac:dyDescent="0.25">
      <c r="A69" s="133" t="s">
        <v>91</v>
      </c>
      <c r="B69" s="157"/>
      <c r="C69" s="177" t="s">
        <v>330</v>
      </c>
      <c r="D69" s="136" t="s">
        <v>68</v>
      </c>
      <c r="E69" s="132">
        <v>460</v>
      </c>
      <c r="F69" s="153"/>
      <c r="G69" s="154"/>
      <c r="H69" s="158">
        <f t="shared" si="0"/>
        <v>0</v>
      </c>
      <c r="I69" s="154"/>
      <c r="J69" s="154"/>
      <c r="K69" s="159">
        <f t="shared" si="1"/>
        <v>0</v>
      </c>
      <c r="L69" s="160">
        <f t="shared" si="2"/>
        <v>0</v>
      </c>
      <c r="M69" s="158">
        <f t="shared" si="3"/>
        <v>0</v>
      </c>
      <c r="N69" s="158">
        <f t="shared" si="4"/>
        <v>0</v>
      </c>
      <c r="O69" s="158">
        <f t="shared" si="5"/>
        <v>0</v>
      </c>
      <c r="P69" s="161">
        <f t="shared" si="6"/>
        <v>0</v>
      </c>
    </row>
    <row r="70" spans="1:16" ht="12" thickBot="1" x14ac:dyDescent="0.3">
      <c r="A70" s="133">
        <v>36</v>
      </c>
      <c r="B70" s="157" t="s">
        <v>66</v>
      </c>
      <c r="C70" s="177" t="s">
        <v>331</v>
      </c>
      <c r="D70" s="136" t="s">
        <v>74</v>
      </c>
      <c r="E70" s="132">
        <v>25</v>
      </c>
      <c r="F70" s="153"/>
      <c r="G70" s="154"/>
      <c r="H70" s="158">
        <f t="shared" si="0"/>
        <v>0</v>
      </c>
      <c r="I70" s="154"/>
      <c r="J70" s="154"/>
      <c r="K70" s="159">
        <f t="shared" si="1"/>
        <v>0</v>
      </c>
      <c r="L70" s="160">
        <f t="shared" si="2"/>
        <v>0</v>
      </c>
      <c r="M70" s="158">
        <f t="shared" si="3"/>
        <v>0</v>
      </c>
      <c r="N70" s="158">
        <f t="shared" si="4"/>
        <v>0</v>
      </c>
      <c r="O70" s="158">
        <f t="shared" si="5"/>
        <v>0</v>
      </c>
      <c r="P70" s="161">
        <f t="shared" si="6"/>
        <v>0</v>
      </c>
    </row>
    <row r="71" spans="1:16" ht="12" thickBot="1" x14ac:dyDescent="0.3">
      <c r="A71" s="316" t="s">
        <v>162</v>
      </c>
      <c r="B71" s="317"/>
      <c r="C71" s="317"/>
      <c r="D71" s="317"/>
      <c r="E71" s="317"/>
      <c r="F71" s="317"/>
      <c r="G71" s="317"/>
      <c r="H71" s="317"/>
      <c r="I71" s="317"/>
      <c r="J71" s="317"/>
      <c r="K71" s="318"/>
      <c r="L71" s="162">
        <f>SUM(L14:L70)</f>
        <v>0</v>
      </c>
      <c r="M71" s="163">
        <f>SUM(M14:M70)</f>
        <v>0</v>
      </c>
      <c r="N71" s="163">
        <f>SUM(N14:N70)</f>
        <v>0</v>
      </c>
      <c r="O71" s="163">
        <f>SUM(O14:O70)</f>
        <v>0</v>
      </c>
      <c r="P71" s="164">
        <f>SUM(P14:P70)</f>
        <v>0</v>
      </c>
    </row>
    <row r="72" spans="1:16" x14ac:dyDescent="0.25">
      <c r="A72" s="143"/>
      <c r="B72" s="143"/>
      <c r="C72" s="179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</row>
    <row r="73" spans="1:16" x14ac:dyDescent="0.25">
      <c r="A73" s="143"/>
      <c r="B73" s="143"/>
      <c r="C73" s="179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</row>
    <row r="74" spans="1:16" x14ac:dyDescent="0.25">
      <c r="A74" s="137" t="s">
        <v>14</v>
      </c>
      <c r="B74" s="143"/>
      <c r="C74" s="315">
        <f>'Kops a'!C36:H36</f>
        <v>0</v>
      </c>
      <c r="D74" s="315"/>
      <c r="E74" s="315"/>
      <c r="F74" s="315"/>
      <c r="G74" s="315"/>
      <c r="H74" s="315"/>
      <c r="I74" s="143"/>
      <c r="J74" s="143"/>
      <c r="K74" s="143"/>
      <c r="L74" s="143"/>
      <c r="M74" s="143"/>
      <c r="N74" s="143"/>
      <c r="O74" s="143"/>
      <c r="P74" s="143"/>
    </row>
    <row r="75" spans="1:16" x14ac:dyDescent="0.25">
      <c r="A75" s="143"/>
      <c r="B75" s="143"/>
      <c r="C75" s="254" t="s">
        <v>15</v>
      </c>
      <c r="D75" s="254"/>
      <c r="E75" s="254"/>
      <c r="F75" s="254"/>
      <c r="G75" s="254"/>
      <c r="H75" s="254"/>
      <c r="I75" s="143"/>
      <c r="J75" s="143"/>
      <c r="K75" s="143"/>
      <c r="L75" s="143"/>
      <c r="M75" s="143"/>
      <c r="N75" s="143"/>
      <c r="O75" s="143"/>
      <c r="P75" s="143"/>
    </row>
    <row r="76" spans="1:16" x14ac:dyDescent="0.25">
      <c r="A76" s="143"/>
      <c r="B76" s="143"/>
      <c r="C76" s="179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</row>
    <row r="77" spans="1:16" x14ac:dyDescent="0.25">
      <c r="A77" s="165" t="str">
        <f>'Kops a'!A39</f>
        <v>Tāme sastādīta 2020. gada</v>
      </c>
      <c r="B77" s="166"/>
      <c r="C77" s="180"/>
      <c r="D77" s="166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</row>
    <row r="78" spans="1:16" x14ac:dyDescent="0.25">
      <c r="A78" s="143"/>
      <c r="B78" s="143"/>
      <c r="C78" s="179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</row>
    <row r="79" spans="1:16" x14ac:dyDescent="0.25">
      <c r="A79" s="137" t="s">
        <v>37</v>
      </c>
      <c r="B79" s="143"/>
      <c r="C79" s="315">
        <f>'Kops a'!C41:H41</f>
        <v>0</v>
      </c>
      <c r="D79" s="315"/>
      <c r="E79" s="315"/>
      <c r="F79" s="315"/>
      <c r="G79" s="315"/>
      <c r="H79" s="315"/>
      <c r="I79" s="143"/>
      <c r="J79" s="143"/>
      <c r="K79" s="143"/>
      <c r="L79" s="143"/>
      <c r="M79" s="143"/>
      <c r="N79" s="143"/>
      <c r="O79" s="143"/>
      <c r="P79" s="143"/>
    </row>
    <row r="80" spans="1:16" x14ac:dyDescent="0.25">
      <c r="A80" s="143"/>
      <c r="B80" s="143"/>
      <c r="C80" s="254" t="s">
        <v>15</v>
      </c>
      <c r="D80" s="254"/>
      <c r="E80" s="254"/>
      <c r="F80" s="254"/>
      <c r="G80" s="254"/>
      <c r="H80" s="254"/>
      <c r="I80" s="143"/>
      <c r="J80" s="143"/>
      <c r="K80" s="143"/>
      <c r="L80" s="143"/>
      <c r="M80" s="143"/>
      <c r="N80" s="143"/>
      <c r="O80" s="143"/>
      <c r="P80" s="143"/>
    </row>
    <row r="81" spans="1:16" x14ac:dyDescent="0.25">
      <c r="A81" s="143"/>
      <c r="B81" s="143"/>
      <c r="C81" s="179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</row>
    <row r="82" spans="1:16" x14ac:dyDescent="0.25">
      <c r="A82" s="165" t="s">
        <v>54</v>
      </c>
      <c r="B82" s="166"/>
      <c r="C82" s="181">
        <f>'Kops a'!C44</f>
        <v>0</v>
      </c>
      <c r="D82" s="166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</row>
    <row r="83" spans="1:16" x14ac:dyDescent="0.25">
      <c r="A83" s="143"/>
      <c r="B83" s="143"/>
      <c r="C83" s="179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</row>
    <row r="84" spans="1:16" ht="12" x14ac:dyDescent="0.25">
      <c r="A84" s="168" t="s">
        <v>163</v>
      </c>
      <c r="B84" s="169"/>
      <c r="C84" s="182"/>
      <c r="D84" s="170"/>
      <c r="E84" s="170"/>
      <c r="F84" s="171"/>
      <c r="G84" s="170"/>
      <c r="H84" s="172"/>
      <c r="I84" s="172"/>
      <c r="J84" s="173"/>
      <c r="K84" s="174"/>
      <c r="L84" s="174"/>
      <c r="M84" s="174"/>
      <c r="N84" s="174"/>
      <c r="O84" s="174"/>
    </row>
    <row r="85" spans="1:16" ht="12" x14ac:dyDescent="0.25">
      <c r="A85" s="298" t="s">
        <v>165</v>
      </c>
      <c r="B85" s="298"/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</row>
    <row r="86" spans="1:16" ht="12" x14ac:dyDescent="0.25">
      <c r="A86" s="298" t="s">
        <v>164</v>
      </c>
      <c r="B86" s="298"/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</row>
  </sheetData>
  <mergeCells count="24">
    <mergeCell ref="J9:M9"/>
    <mergeCell ref="C79:H79"/>
    <mergeCell ref="C2:I2"/>
    <mergeCell ref="C3:I3"/>
    <mergeCell ref="D5:L5"/>
    <mergeCell ref="D6:L6"/>
    <mergeCell ref="D7:L7"/>
    <mergeCell ref="C4:I4"/>
    <mergeCell ref="C80:H80"/>
    <mergeCell ref="D8:L8"/>
    <mergeCell ref="A71:K71"/>
    <mergeCell ref="A86:O86"/>
    <mergeCell ref="N9:O9"/>
    <mergeCell ref="A12:A13"/>
    <mergeCell ref="B12:B13"/>
    <mergeCell ref="C12:C13"/>
    <mergeCell ref="D12:D13"/>
    <mergeCell ref="E12:E13"/>
    <mergeCell ref="L12:P12"/>
    <mergeCell ref="C74:H74"/>
    <mergeCell ref="C75:H75"/>
    <mergeCell ref="A85:O85"/>
    <mergeCell ref="F12:K12"/>
    <mergeCell ref="A9:F9"/>
  </mergeCells>
  <conditionalFormatting sqref="I15:J70 A15:G70">
    <cfRule type="cellIs" dxfId="137" priority="27" operator="equal">
      <formula>0</formula>
    </cfRule>
  </conditionalFormatting>
  <conditionalFormatting sqref="N9:O9 H14:H70 K14:P70">
    <cfRule type="cellIs" dxfId="136" priority="26" operator="equal">
      <formula>0</formula>
    </cfRule>
  </conditionalFormatting>
  <conditionalFormatting sqref="A9:F9">
    <cfRule type="containsText" dxfId="135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4" priority="23" operator="equal">
      <formula>0</formula>
    </cfRule>
  </conditionalFormatting>
  <conditionalFormatting sqref="O10">
    <cfRule type="cellIs" dxfId="133" priority="22" operator="equal">
      <formula>"20__. gada __. _________"</formula>
    </cfRule>
  </conditionalFormatting>
  <conditionalFormatting sqref="A71:K71">
    <cfRule type="containsText" dxfId="132" priority="21" operator="containsText" text="Tiešās izmaksas kopā, t. sk. darba devēja sociālais nodoklis __.__% ">
      <formula>NOT(ISERROR(SEARCH("Tiešās izmaksas kopā, t. sk. darba devēja sociālais nodoklis __.__% ",A71)))</formula>
    </cfRule>
  </conditionalFormatting>
  <conditionalFormatting sqref="L71:P71">
    <cfRule type="cellIs" dxfId="131" priority="16" operator="equal">
      <formula>0</formula>
    </cfRule>
  </conditionalFormatting>
  <conditionalFormatting sqref="C4:I4">
    <cfRule type="cellIs" dxfId="130" priority="15" operator="equal">
      <formula>0</formula>
    </cfRule>
  </conditionalFormatting>
  <conditionalFormatting sqref="D5:L8">
    <cfRule type="cellIs" dxfId="129" priority="11" operator="equal">
      <formula>0</formula>
    </cfRule>
  </conditionalFormatting>
  <conditionalFormatting sqref="A14:B14 D14:G14">
    <cfRule type="cellIs" dxfId="128" priority="10" operator="equal">
      <formula>0</formula>
    </cfRule>
  </conditionalFormatting>
  <conditionalFormatting sqref="C14">
    <cfRule type="cellIs" dxfId="127" priority="9" operator="equal">
      <formula>0</formula>
    </cfRule>
  </conditionalFormatting>
  <conditionalFormatting sqref="I14:J14">
    <cfRule type="cellIs" dxfId="126" priority="8" operator="equal">
      <formula>0</formula>
    </cfRule>
  </conditionalFormatting>
  <conditionalFormatting sqref="P10">
    <cfRule type="cellIs" dxfId="125" priority="7" operator="equal">
      <formula>"20__. gada __. _________"</formula>
    </cfRule>
  </conditionalFormatting>
  <conditionalFormatting sqref="C79:H79">
    <cfRule type="cellIs" dxfId="124" priority="4" operator="equal">
      <formula>0</formula>
    </cfRule>
  </conditionalFormatting>
  <conditionalFormatting sqref="C74:H74">
    <cfRule type="cellIs" dxfId="123" priority="3" operator="equal">
      <formula>0</formula>
    </cfRule>
  </conditionalFormatting>
  <conditionalFormatting sqref="C79:H79 C82 C74:H74">
    <cfRule type="cellIs" dxfId="122" priority="2" operator="equal">
      <formula>0</formula>
    </cfRule>
  </conditionalFormatting>
  <conditionalFormatting sqref="D1">
    <cfRule type="cellIs" dxfId="121" priority="1" operator="equal">
      <formula>0</formula>
    </cfRule>
  </conditionalFormatting>
  <pageMargins left="0" right="0" top="0.78740157480314965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______________",A77)))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_________________________________",A82)))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15</vt:i4>
      </vt:variant>
      <vt:variant>
        <vt:lpstr>Diapazoni ar nosaukumiem</vt:lpstr>
      </vt:variant>
      <vt:variant>
        <vt:i4>1</vt:i4>
      </vt:variant>
    </vt:vector>
  </HeadingPairs>
  <TitlesOfParts>
    <vt:vector size="16" baseType="lpstr">
      <vt:lpstr>Kopt a</vt:lpstr>
      <vt:lpstr>Kops a</vt:lpstr>
      <vt:lpstr>1a</vt:lpstr>
      <vt:lpstr>ailes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ailes!Drukas_apgabals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dcterms:created xsi:type="dcterms:W3CDTF">2019-03-11T11:42:22Z</dcterms:created>
  <dcterms:modified xsi:type="dcterms:W3CDTF">2020-04-23T10:55:25Z</dcterms:modified>
</cp:coreProperties>
</file>