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192.168.2.20\docs\Pagaidu dokumenti\Renovācija_iepirkums\Altum_iepirkumi\71_G_Baloza_11\"/>
    </mc:Choice>
  </mc:AlternateContent>
  <xr:revisionPtr revIDLastSave="0" documentId="13_ncr:1_{26E42347-6E40-4905-B575-F759F1143902}" xr6:coauthVersionLast="45" xr6:coauthVersionMax="45" xr10:uidLastSave="{00000000-0000-0000-0000-000000000000}"/>
  <bookViews>
    <workbookView xWindow="120" yWindow="135" windowWidth="10440" windowHeight="15180" tabRatio="846" activeTab="11" xr2:uid="{00000000-000D-0000-FFFF-FFFF00000000}"/>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1" r:id="rId11"/>
    <sheet name="10a" sheetId="12" r:id="rId12"/>
  </sheets>
  <externalReferences>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4" l="1"/>
  <c r="N21" i="4"/>
  <c r="O21" i="4"/>
  <c r="E43" i="6" l="1"/>
  <c r="E45" i="6" s="1"/>
  <c r="E33" i="6"/>
  <c r="E34" i="6" s="1"/>
  <c r="E35" i="6" s="1"/>
  <c r="E30" i="6"/>
  <c r="E31" i="6" s="1"/>
  <c r="E25" i="6"/>
  <c r="E29" i="6" s="1"/>
  <c r="E23" i="6"/>
  <c r="E22" i="6"/>
  <c r="E21" i="6"/>
  <c r="E18" i="6"/>
  <c r="E19" i="6" s="1"/>
  <c r="E17" i="6"/>
  <c r="E15" i="6"/>
  <c r="E24" i="6" s="1"/>
  <c r="E14" i="6"/>
  <c r="E14" i="5"/>
  <c r="E16" i="5" s="1"/>
  <c r="E41" i="4"/>
  <c r="E38" i="4"/>
  <c r="E43" i="4" s="1"/>
  <c r="E37" i="4"/>
  <c r="E36" i="4"/>
  <c r="E30" i="4" s="1"/>
  <c r="E35" i="4"/>
  <c r="E27" i="4"/>
  <c r="E32" i="4" s="1"/>
  <c r="E15" i="4"/>
  <c r="E16" i="4" s="1"/>
  <c r="E14" i="4"/>
  <c r="E53" i="3"/>
  <c r="E52" i="3"/>
  <c r="E51" i="3"/>
  <c r="E50" i="3"/>
  <c r="E49" i="3"/>
  <c r="E48" i="3"/>
  <c r="E44" i="3"/>
  <c r="E45" i="3" s="1"/>
  <c r="E35" i="3"/>
  <c r="E39" i="3" s="1"/>
  <c r="E32" i="3"/>
  <c r="E33" i="3" s="1"/>
  <c r="E29" i="3"/>
  <c r="E28" i="3"/>
  <c r="E24" i="3"/>
  <c r="E34" i="3" s="1"/>
  <c r="E46" i="3" l="1"/>
  <c r="E44" i="4"/>
  <c r="E45" i="4"/>
  <c r="E27" i="6"/>
  <c r="E28" i="6"/>
  <c r="E26" i="6"/>
  <c r="E40" i="6"/>
  <c r="E42" i="6" s="1"/>
  <c r="E36" i="6"/>
  <c r="E44" i="6"/>
  <c r="E41" i="6"/>
  <c r="E18" i="5"/>
  <c r="E17" i="5"/>
  <c r="E19" i="5"/>
  <c r="E20" i="5" s="1"/>
  <c r="E15" i="5"/>
  <c r="E40" i="4"/>
  <c r="E28" i="4"/>
  <c r="E46" i="4"/>
  <c r="E39" i="4"/>
  <c r="E33" i="4"/>
  <c r="E42" i="4"/>
  <c r="E42" i="3"/>
  <c r="E41" i="3"/>
  <c r="E40" i="3"/>
  <c r="E43" i="3"/>
  <c r="E36" i="3"/>
  <c r="E37" i="3"/>
  <c r="E30" i="3"/>
  <c r="E31" i="3" s="1"/>
  <c r="E38" i="3"/>
  <c r="E25" i="3"/>
  <c r="E26" i="3" s="1"/>
  <c r="E38" i="6" l="1"/>
  <c r="E39" i="6" s="1"/>
  <c r="E37" i="6"/>
  <c r="E31" i="4"/>
  <c r="E29" i="4"/>
  <c r="A200" i="12" l="1"/>
  <c r="A201" i="12" s="1"/>
  <c r="A202" i="12" s="1"/>
  <c r="A203" i="12" s="1"/>
  <c r="A204" i="12" s="1"/>
  <c r="A205" i="12" s="1"/>
  <c r="A206" i="12" s="1"/>
  <c r="A207" i="12" s="1"/>
  <c r="A208" i="12" s="1"/>
  <c r="A209" i="12" s="1"/>
  <c r="A210" i="12" s="1"/>
  <c r="A211" i="12" s="1"/>
  <c r="A120" i="12"/>
  <c r="A121" i="12" s="1"/>
  <c r="A122" i="12" s="1"/>
  <c r="A123" i="12" s="1"/>
  <c r="A124" i="12" s="1"/>
  <c r="A125" i="12" s="1"/>
  <c r="A126" i="12" s="1"/>
  <c r="A127" i="12" s="1"/>
  <c r="A128" i="12" s="1"/>
  <c r="A129" i="12" s="1"/>
  <c r="A130" i="12" s="1"/>
  <c r="A131" i="12" s="1"/>
  <c r="A87" i="12"/>
  <c r="A88" i="12" s="1"/>
  <c r="A89" i="12" s="1"/>
  <c r="A90" i="12" s="1"/>
  <c r="A91" i="12" s="1"/>
  <c r="A92" i="12" s="1"/>
  <c r="A93" i="12" s="1"/>
  <c r="A94" i="12" s="1"/>
  <c r="A95" i="12" s="1"/>
  <c r="A96" i="12" s="1"/>
  <c r="A97" i="12" s="1"/>
  <c r="A98" i="12" s="1"/>
  <c r="A45" i="12"/>
  <c r="A46" i="12" s="1"/>
  <c r="A47" i="12" s="1"/>
  <c r="A48" i="12" s="1"/>
  <c r="A49" i="12" s="1"/>
  <c r="A50" i="12" s="1"/>
  <c r="A51" i="12" s="1"/>
  <c r="A52" i="12" s="1"/>
  <c r="A53" i="12" s="1"/>
  <c r="A54" i="12" s="1"/>
  <c r="A55" i="12" s="1"/>
  <c r="A56" i="12" s="1"/>
  <c r="A57" i="12" s="1"/>
  <c r="A58" i="12" s="1"/>
  <c r="A59" i="12" s="1"/>
  <c r="C39" i="2" l="1"/>
  <c r="A16" i="2"/>
  <c r="A17" i="2" s="1"/>
  <c r="A18" i="2" s="1"/>
  <c r="A19" i="2" s="1"/>
  <c r="A20" i="2" s="1"/>
  <c r="A21" i="2" s="1"/>
  <c r="A22" i="2" s="1"/>
  <c r="A23" i="2" s="1"/>
  <c r="A24" i="2" s="1"/>
  <c r="C19" i="1" l="1"/>
  <c r="C42" i="5" l="1"/>
  <c r="C39" i="5"/>
  <c r="C34" i="5"/>
  <c r="C67" i="6"/>
  <c r="C64" i="6"/>
  <c r="C59" i="6"/>
  <c r="C55" i="7"/>
  <c r="C52" i="7"/>
  <c r="C47" i="7"/>
  <c r="C95" i="8"/>
  <c r="C92" i="8"/>
  <c r="C87" i="8"/>
  <c r="C69" i="9"/>
  <c r="C66" i="9"/>
  <c r="C61" i="9"/>
  <c r="C50" i="10"/>
  <c r="C47" i="10"/>
  <c r="C42" i="10"/>
  <c r="C53" i="11"/>
  <c r="C50" i="11"/>
  <c r="C45" i="11"/>
  <c r="C239" i="12"/>
  <c r="C236" i="12"/>
  <c r="C231" i="12"/>
  <c r="C58" i="4"/>
  <c r="C55" i="4"/>
  <c r="C50" i="4"/>
  <c r="C68" i="3"/>
  <c r="C65" i="3"/>
  <c r="C60" i="3"/>
  <c r="A37" i="2"/>
  <c r="A37" i="5" s="1"/>
  <c r="P10" i="5" s="1"/>
  <c r="A63" i="3" l="1"/>
  <c r="P10" i="3" s="1"/>
  <c r="A234" i="12"/>
  <c r="P10" i="12" s="1"/>
  <c r="A45" i="10"/>
  <c r="P10" i="10" s="1"/>
  <c r="A90" i="8"/>
  <c r="P10" i="8" s="1"/>
  <c r="A62" i="6"/>
  <c r="P10" i="6" s="1"/>
  <c r="A53" i="4"/>
  <c r="P10" i="4" s="1"/>
  <c r="A48" i="11"/>
  <c r="P10" i="11" s="1"/>
  <c r="A64" i="9"/>
  <c r="P10" i="9" s="1"/>
  <c r="A50" i="7"/>
  <c r="P10" i="7" s="1"/>
  <c r="C24" i="2"/>
  <c r="D9" i="2"/>
  <c r="D8" i="2"/>
  <c r="D7" i="2"/>
  <c r="D6" i="2"/>
  <c r="D7" i="12" l="1"/>
  <c r="D7" i="11"/>
  <c r="D7" i="10"/>
  <c r="D7" i="9"/>
  <c r="D7" i="8"/>
  <c r="D7" i="7"/>
  <c r="D7" i="6"/>
  <c r="D7" i="5"/>
  <c r="D7" i="4"/>
  <c r="D8" i="12"/>
  <c r="D8" i="11"/>
  <c r="D8" i="10"/>
  <c r="D8" i="9"/>
  <c r="D8" i="8"/>
  <c r="D8" i="7"/>
  <c r="D8" i="6"/>
  <c r="D8" i="5"/>
  <c r="D8" i="4"/>
  <c r="D5" i="12"/>
  <c r="D5" i="11"/>
  <c r="D5" i="10"/>
  <c r="D5" i="9"/>
  <c r="D5" i="8"/>
  <c r="D5" i="7"/>
  <c r="D5" i="6"/>
  <c r="D5" i="5"/>
  <c r="D5" i="4"/>
  <c r="D6" i="12"/>
  <c r="D6" i="11"/>
  <c r="D6" i="10"/>
  <c r="D6" i="9"/>
  <c r="D6" i="8"/>
  <c r="D6" i="7"/>
  <c r="D6" i="6"/>
  <c r="D6" i="5"/>
  <c r="D6" i="4"/>
  <c r="D6" i="3"/>
  <c r="D7" i="3"/>
  <c r="D5" i="3"/>
  <c r="D8" i="3"/>
  <c r="H15" i="6"/>
  <c r="H16" i="6"/>
  <c r="H17" i="6"/>
  <c r="H18" i="6"/>
  <c r="H20" i="6"/>
  <c r="H22" i="6"/>
  <c r="H23" i="6"/>
  <c r="H24" i="6"/>
  <c r="H25" i="6"/>
  <c r="H26" i="6"/>
  <c r="H28" i="6"/>
  <c r="H29" i="6"/>
  <c r="H30" i="6"/>
  <c r="H31" i="6"/>
  <c r="H34" i="6"/>
  <c r="H35" i="6"/>
  <c r="H36" i="6"/>
  <c r="H37" i="6"/>
  <c r="H38" i="6"/>
  <c r="H39" i="6"/>
  <c r="H40" i="6"/>
  <c r="H42" i="6"/>
  <c r="H43" i="6"/>
  <c r="H44" i="6"/>
  <c r="H45" i="6"/>
  <c r="H46" i="6"/>
  <c r="H48" i="6"/>
  <c r="H49" i="6"/>
  <c r="H50" i="6"/>
  <c r="H52" i="6"/>
  <c r="H54" i="6"/>
  <c r="H55" i="6"/>
  <c r="H15" i="7"/>
  <c r="H16" i="7"/>
  <c r="H18" i="7"/>
  <c r="H20" i="7"/>
  <c r="H22" i="7"/>
  <c r="H24" i="7"/>
  <c r="H25" i="7"/>
  <c r="H26" i="7"/>
  <c r="H27" i="7"/>
  <c r="H28" i="7"/>
  <c r="H29" i="7"/>
  <c r="H30" i="7"/>
  <c r="H31" i="7"/>
  <c r="H32" i="7"/>
  <c r="H34" i="7"/>
  <c r="H36" i="7"/>
  <c r="H38" i="7"/>
  <c r="H40" i="7"/>
  <c r="H41" i="7"/>
  <c r="H42" i="7"/>
  <c r="H43" i="7"/>
  <c r="H16" i="8"/>
  <c r="H18" i="8"/>
  <c r="H20" i="8"/>
  <c r="H22" i="8"/>
  <c r="H24" i="8"/>
  <c r="H26" i="8"/>
  <c r="H28" i="8"/>
  <c r="H30" i="8"/>
  <c r="H32" i="8"/>
  <c r="H34" i="8"/>
  <c r="H36" i="8"/>
  <c r="H38" i="8"/>
  <c r="H40" i="8"/>
  <c r="H42" i="8"/>
  <c r="H44" i="8"/>
  <c r="H48" i="8"/>
  <c r="H50" i="8"/>
  <c r="H52" i="8"/>
  <c r="H54" i="8"/>
  <c r="H56" i="8"/>
  <c r="H58" i="8"/>
  <c r="H60" i="8"/>
  <c r="H62" i="8"/>
  <c r="H64" i="8"/>
  <c r="H66" i="8"/>
  <c r="H68" i="8"/>
  <c r="H70" i="8"/>
  <c r="H72" i="8"/>
  <c r="H74" i="8"/>
  <c r="H76" i="8"/>
  <c r="H78" i="8"/>
  <c r="H80" i="8"/>
  <c r="H82" i="8"/>
  <c r="H32" i="9"/>
  <c r="H34" i="9"/>
  <c r="H36" i="9"/>
  <c r="H38" i="9"/>
  <c r="H40" i="9"/>
  <c r="H42" i="9"/>
  <c r="H44" i="9"/>
  <c r="H46" i="9"/>
  <c r="H50" i="9"/>
  <c r="H52" i="9"/>
  <c r="H54" i="9"/>
  <c r="H56" i="9"/>
  <c r="H16" i="10"/>
  <c r="H18" i="10"/>
  <c r="H20" i="10"/>
  <c r="H22" i="10"/>
  <c r="H24" i="10"/>
  <c r="H28" i="10"/>
  <c r="H32" i="10"/>
  <c r="H36" i="10"/>
  <c r="H16" i="11"/>
  <c r="H18" i="11"/>
  <c r="H20" i="11"/>
  <c r="H22" i="11"/>
  <c r="H24" i="11"/>
  <c r="H26" i="11"/>
  <c r="H28" i="11"/>
  <c r="H30" i="11"/>
  <c r="H32" i="11"/>
  <c r="H34" i="11"/>
  <c r="H36" i="11"/>
  <c r="H38" i="11"/>
  <c r="H40" i="11"/>
  <c r="H16" i="12"/>
  <c r="H18" i="12"/>
  <c r="H145" i="12"/>
  <c r="H147" i="12"/>
  <c r="H149" i="12"/>
  <c r="H151" i="12"/>
  <c r="H153" i="12"/>
  <c r="H155" i="12"/>
  <c r="H157" i="12"/>
  <c r="H161" i="12"/>
  <c r="H163" i="12"/>
  <c r="H165" i="12"/>
  <c r="H169" i="12"/>
  <c r="H171" i="12"/>
  <c r="H175" i="12"/>
  <c r="H177" i="12"/>
  <c r="H179" i="12"/>
  <c r="H183" i="12"/>
  <c r="H185" i="12"/>
  <c r="H187" i="12"/>
  <c r="H191" i="12"/>
  <c r="H193" i="12"/>
  <c r="H195" i="12"/>
  <c r="H199" i="12"/>
  <c r="H201" i="12"/>
  <c r="H203" i="12"/>
  <c r="H207" i="12"/>
  <c r="H209" i="12"/>
  <c r="H211" i="12"/>
  <c r="H215" i="12"/>
  <c r="H217" i="12"/>
  <c r="H219" i="12"/>
  <c r="H223" i="12"/>
  <c r="H225" i="12"/>
  <c r="H227" i="12"/>
  <c r="H14" i="6"/>
  <c r="H14" i="7"/>
  <c r="H14" i="9"/>
  <c r="H14" i="10"/>
  <c r="L28" i="6"/>
  <c r="L32" i="6"/>
  <c r="L52" i="6"/>
  <c r="H21" i="6"/>
  <c r="H33" i="6"/>
  <c r="H41" i="6"/>
  <c r="H53" i="6"/>
  <c r="H19" i="7"/>
  <c r="H23" i="7"/>
  <c r="H35" i="7"/>
  <c r="H39" i="7"/>
  <c r="H17" i="8"/>
  <c r="H21" i="8"/>
  <c r="H25" i="8"/>
  <c r="H29" i="8"/>
  <c r="H33" i="8"/>
  <c r="H37" i="8"/>
  <c r="H41" i="8"/>
  <c r="H45" i="8"/>
  <c r="H49" i="8"/>
  <c r="H53" i="8"/>
  <c r="H57" i="8"/>
  <c r="H61" i="8"/>
  <c r="H65" i="8"/>
  <c r="H69" i="8"/>
  <c r="H73" i="8"/>
  <c r="H77" i="8"/>
  <c r="H81" i="8"/>
  <c r="H15" i="9"/>
  <c r="H35" i="9"/>
  <c r="H39" i="9"/>
  <c r="H43" i="9"/>
  <c r="H47" i="9"/>
  <c r="H51" i="9"/>
  <c r="H55" i="9"/>
  <c r="H29" i="10"/>
  <c r="H33" i="10"/>
  <c r="N15" i="4"/>
  <c r="N17" i="4"/>
  <c r="N18" i="4"/>
  <c r="N19" i="4"/>
  <c r="N22" i="4"/>
  <c r="N23" i="4"/>
  <c r="N24" i="4"/>
  <c r="N26" i="4"/>
  <c r="N27" i="4"/>
  <c r="N28" i="4"/>
  <c r="N30" i="4"/>
  <c r="N31" i="4"/>
  <c r="N32" i="4"/>
  <c r="N34" i="4"/>
  <c r="N35" i="4"/>
  <c r="N36" i="4"/>
  <c r="N38" i="4"/>
  <c r="N39" i="4"/>
  <c r="N40" i="4"/>
  <c r="N42" i="4"/>
  <c r="N43" i="4"/>
  <c r="N44" i="4"/>
  <c r="N46" i="4"/>
  <c r="N14" i="4"/>
  <c r="C23" i="2"/>
  <c r="C22" i="2"/>
  <c r="C21" i="2"/>
  <c r="C20" i="2"/>
  <c r="C19" i="2"/>
  <c r="C18" i="2"/>
  <c r="C17" i="2"/>
  <c r="C16" i="2"/>
  <c r="C15" i="2"/>
  <c r="H51" i="6"/>
  <c r="H47" i="6"/>
  <c r="H32" i="6"/>
  <c r="H27" i="6"/>
  <c r="H19" i="6"/>
  <c r="H37" i="7"/>
  <c r="H33" i="7"/>
  <c r="H21" i="7"/>
  <c r="H17" i="7"/>
  <c r="H83" i="8"/>
  <c r="H79" i="8"/>
  <c r="H75" i="8"/>
  <c r="H71" i="8"/>
  <c r="H67" i="8"/>
  <c r="H63" i="8"/>
  <c r="H59" i="8"/>
  <c r="H55" i="8"/>
  <c r="H51" i="8"/>
  <c r="H47" i="8"/>
  <c r="H43" i="8"/>
  <c r="H39" i="8"/>
  <c r="H35" i="8"/>
  <c r="H31" i="8"/>
  <c r="H27" i="8"/>
  <c r="H23" i="8"/>
  <c r="H19" i="8"/>
  <c r="H15" i="8"/>
  <c r="H57" i="9"/>
  <c r="H53" i="9"/>
  <c r="H49" i="9"/>
  <c r="H45" i="9"/>
  <c r="H41" i="9"/>
  <c r="H37" i="9"/>
  <c r="H33" i="9"/>
  <c r="H35" i="10"/>
  <c r="H31" i="10"/>
  <c r="H27" i="10"/>
  <c r="H23" i="10"/>
  <c r="H19" i="10"/>
  <c r="H15" i="10"/>
  <c r="H41" i="11"/>
  <c r="H37" i="11"/>
  <c r="H33" i="11"/>
  <c r="H29" i="11"/>
  <c r="H25" i="11"/>
  <c r="H21" i="11"/>
  <c r="H17" i="11"/>
  <c r="H226" i="12"/>
  <c r="H222" i="12"/>
  <c r="H218" i="12"/>
  <c r="H214" i="12"/>
  <c r="H210" i="12"/>
  <c r="H206" i="12"/>
  <c r="H202" i="12"/>
  <c r="H198" i="12"/>
  <c r="H194" i="12"/>
  <c r="H190" i="12"/>
  <c r="H186" i="12"/>
  <c r="H182" i="12"/>
  <c r="H178" i="12"/>
  <c r="H174" i="12"/>
  <c r="H170" i="12"/>
  <c r="H164" i="12"/>
  <c r="H160" i="12"/>
  <c r="H156" i="12"/>
  <c r="H152" i="12"/>
  <c r="H148" i="12"/>
  <c r="H19" i="12"/>
  <c r="H15" i="12"/>
  <c r="N14" i="5"/>
  <c r="L14" i="5"/>
  <c r="H14" i="5"/>
  <c r="M14" i="5" s="1"/>
  <c r="L46" i="4"/>
  <c r="H46" i="4"/>
  <c r="N45" i="4"/>
  <c r="L45" i="4"/>
  <c r="H45" i="4"/>
  <c r="L44" i="4"/>
  <c r="H44" i="4"/>
  <c r="L43" i="4"/>
  <c r="H43" i="4"/>
  <c r="M43" i="4" s="1"/>
  <c r="L42" i="4"/>
  <c r="H42" i="4"/>
  <c r="N41" i="4"/>
  <c r="L41" i="4"/>
  <c r="H41" i="4"/>
  <c r="L40" i="4"/>
  <c r="H40" i="4"/>
  <c r="L39" i="4"/>
  <c r="H39" i="4"/>
  <c r="M39" i="4" s="1"/>
  <c r="L38" i="4"/>
  <c r="H38" i="4"/>
  <c r="N37" i="4"/>
  <c r="L37" i="4"/>
  <c r="H37" i="4"/>
  <c r="L36" i="4"/>
  <c r="H36" i="4"/>
  <c r="L35" i="4"/>
  <c r="H35" i="4"/>
  <c r="L34" i="4"/>
  <c r="H34" i="4"/>
  <c r="M34" i="4" s="1"/>
  <c r="N33" i="4"/>
  <c r="L33" i="4"/>
  <c r="H33" i="4"/>
  <c r="L32" i="4"/>
  <c r="H32" i="4"/>
  <c r="L31" i="4"/>
  <c r="H31" i="4"/>
  <c r="L30" i="4"/>
  <c r="H30" i="4"/>
  <c r="M30" i="4" s="1"/>
  <c r="N29" i="4"/>
  <c r="L29" i="4"/>
  <c r="H29" i="4"/>
  <c r="L28" i="4"/>
  <c r="H28" i="4"/>
  <c r="L27" i="4"/>
  <c r="H27" i="4"/>
  <c r="L26" i="4"/>
  <c r="H26" i="4"/>
  <c r="N25" i="4"/>
  <c r="L25" i="4"/>
  <c r="H25" i="4"/>
  <c r="L24" i="4"/>
  <c r="H24" i="4"/>
  <c r="L23" i="4"/>
  <c r="H23" i="4"/>
  <c r="M23" i="4" s="1"/>
  <c r="L22" i="4"/>
  <c r="H22" i="4"/>
  <c r="N20" i="4"/>
  <c r="L20" i="4"/>
  <c r="H20" i="4"/>
  <c r="L19" i="4"/>
  <c r="H19" i="4"/>
  <c r="L18" i="4"/>
  <c r="H18" i="4"/>
  <c r="M18" i="4" s="1"/>
  <c r="L17" i="4"/>
  <c r="H17" i="4"/>
  <c r="M17" i="4" s="1"/>
  <c r="N16" i="4"/>
  <c r="L16" i="4"/>
  <c r="H16" i="4"/>
  <c r="L15" i="4"/>
  <c r="H15" i="4"/>
  <c r="L14" i="4"/>
  <c r="H14" i="4"/>
  <c r="O14" i="4" s="1"/>
  <c r="L35" i="11" l="1"/>
  <c r="L80" i="8"/>
  <c r="L76" i="8"/>
  <c r="L72" i="8"/>
  <c r="L68" i="8"/>
  <c r="L64" i="8"/>
  <c r="L60" i="8"/>
  <c r="L56" i="8"/>
  <c r="L52" i="8"/>
  <c r="L48" i="8"/>
  <c r="L44" i="8"/>
  <c r="L40" i="8"/>
  <c r="L36" i="8"/>
  <c r="L32" i="8"/>
  <c r="L28" i="8"/>
  <c r="L227" i="12"/>
  <c r="L223" i="12"/>
  <c r="L219" i="12"/>
  <c r="L215" i="12"/>
  <c r="L211" i="12"/>
  <c r="L207" i="12"/>
  <c r="L203" i="12"/>
  <c r="L199" i="12"/>
  <c r="L195" i="12"/>
  <c r="L191" i="12"/>
  <c r="L187" i="12"/>
  <c r="L183" i="12"/>
  <c r="L179" i="12"/>
  <c r="L175" i="12"/>
  <c r="L171" i="12"/>
  <c r="L165" i="12"/>
  <c r="L161" i="12"/>
  <c r="L157" i="12"/>
  <c r="L153" i="12"/>
  <c r="L36" i="10"/>
  <c r="L32" i="10"/>
  <c r="L28" i="10"/>
  <c r="O56" i="8"/>
  <c r="N39" i="11"/>
  <c r="N35" i="11"/>
  <c r="N31" i="11"/>
  <c r="N27" i="11"/>
  <c r="N146" i="12"/>
  <c r="N17" i="12"/>
  <c r="N23" i="11"/>
  <c r="N19" i="11"/>
  <c r="N15" i="11"/>
  <c r="N21" i="10"/>
  <c r="N17" i="10"/>
  <c r="O48" i="8"/>
  <c r="O80" i="8"/>
  <c r="O32" i="6"/>
  <c r="O32" i="10"/>
  <c r="O36" i="8"/>
  <c r="O28" i="8"/>
  <c r="O44" i="6"/>
  <c r="O40" i="6"/>
  <c r="O36" i="6"/>
  <c r="L149" i="12"/>
  <c r="L145" i="12"/>
  <c r="L16" i="12"/>
  <c r="L22" i="11"/>
  <c r="L18" i="11"/>
  <c r="L24" i="10"/>
  <c r="L20" i="10"/>
  <c r="L16" i="10"/>
  <c r="L38" i="9"/>
  <c r="L34" i="9"/>
  <c r="L24" i="8"/>
  <c r="L20" i="8"/>
  <c r="L16" i="8"/>
  <c r="L22" i="7"/>
  <c r="L18" i="7"/>
  <c r="L24" i="6"/>
  <c r="L20" i="6"/>
  <c r="L16" i="6"/>
  <c r="N227" i="12"/>
  <c r="N223" i="12"/>
  <c r="N219" i="12"/>
  <c r="N215" i="12"/>
  <c r="N211" i="12"/>
  <c r="N207" i="12"/>
  <c r="N203" i="12"/>
  <c r="N199" i="12"/>
  <c r="N195" i="12"/>
  <c r="N191" i="12"/>
  <c r="N187" i="12"/>
  <c r="N183" i="12"/>
  <c r="N179" i="12"/>
  <c r="N175" i="12"/>
  <c r="N171" i="12"/>
  <c r="N165" i="12"/>
  <c r="N161" i="12"/>
  <c r="N157" i="12"/>
  <c r="N153" i="12"/>
  <c r="N36" i="10"/>
  <c r="N32" i="10"/>
  <c r="N28" i="10"/>
  <c r="N80" i="8"/>
  <c r="N76" i="8"/>
  <c r="N72" i="8"/>
  <c r="N68" i="8"/>
  <c r="N64" i="8"/>
  <c r="N60" i="8"/>
  <c r="N56" i="8"/>
  <c r="N52" i="8"/>
  <c r="N48" i="8"/>
  <c r="N44" i="8"/>
  <c r="N40" i="8"/>
  <c r="N36" i="8"/>
  <c r="N32" i="8"/>
  <c r="N28" i="8"/>
  <c r="N52" i="6"/>
  <c r="N48" i="6"/>
  <c r="L146" i="12"/>
  <c r="L17" i="12"/>
  <c r="L39" i="11"/>
  <c r="N54" i="8"/>
  <c r="N14" i="12"/>
  <c r="N14" i="8"/>
  <c r="M34" i="9"/>
  <c r="O20" i="8"/>
  <c r="O38" i="9"/>
  <c r="O24" i="8"/>
  <c r="N149" i="12"/>
  <c r="N145" i="12"/>
  <c r="N16" i="12"/>
  <c r="N22" i="11"/>
  <c r="N18" i="11"/>
  <c r="N24" i="10"/>
  <c r="N20" i="10"/>
  <c r="N16" i="10"/>
  <c r="N38" i="9"/>
  <c r="N34" i="9"/>
  <c r="N24" i="8"/>
  <c r="N20" i="8"/>
  <c r="N16" i="8"/>
  <c r="N22" i="7"/>
  <c r="N18" i="7"/>
  <c r="N24" i="6"/>
  <c r="N20" i="6"/>
  <c r="N16" i="6"/>
  <c r="N224" i="12"/>
  <c r="N220" i="12"/>
  <c r="N216" i="12"/>
  <c r="N212" i="12"/>
  <c r="N208" i="12"/>
  <c r="N204" i="12"/>
  <c r="N200" i="12"/>
  <c r="N196" i="12"/>
  <c r="N192" i="12"/>
  <c r="N188" i="12"/>
  <c r="N184" i="12"/>
  <c r="N180" i="12"/>
  <c r="N176" i="12"/>
  <c r="N172" i="12"/>
  <c r="N168" i="12"/>
  <c r="N166" i="12"/>
  <c r="N162" i="12"/>
  <c r="N158" i="12"/>
  <c r="N154" i="12"/>
  <c r="N150" i="12"/>
  <c r="L221" i="12"/>
  <c r="H221" i="12"/>
  <c r="K221" i="12" s="1"/>
  <c r="L213" i="12"/>
  <c r="H213" i="12"/>
  <c r="K213" i="12" s="1"/>
  <c r="L205" i="12"/>
  <c r="H205" i="12"/>
  <c r="L197" i="12"/>
  <c r="H197" i="12"/>
  <c r="L189" i="12"/>
  <c r="H189" i="12"/>
  <c r="K189" i="12" s="1"/>
  <c r="L181" i="12"/>
  <c r="H181" i="12"/>
  <c r="K181" i="12" s="1"/>
  <c r="L173" i="12"/>
  <c r="H173" i="12"/>
  <c r="K173" i="12" s="1"/>
  <c r="L167" i="12"/>
  <c r="H167" i="12"/>
  <c r="L159" i="12"/>
  <c r="H159" i="12"/>
  <c r="K159" i="12" s="1"/>
  <c r="L38" i="10"/>
  <c r="H38" i="10"/>
  <c r="L34" i="10"/>
  <c r="H34" i="10"/>
  <c r="L30" i="10"/>
  <c r="H30" i="10"/>
  <c r="L26" i="10"/>
  <c r="H26" i="10"/>
  <c r="L48" i="9"/>
  <c r="H48" i="9"/>
  <c r="M48" i="9" s="1"/>
  <c r="L46" i="8"/>
  <c r="H46" i="8"/>
  <c r="K41" i="11"/>
  <c r="N19" i="10"/>
  <c r="L224" i="12"/>
  <c r="L220" i="12"/>
  <c r="L216" i="12"/>
  <c r="L212" i="12"/>
  <c r="L208" i="12"/>
  <c r="L204" i="12"/>
  <c r="L200" i="12"/>
  <c r="L196" i="12"/>
  <c r="L192" i="12"/>
  <c r="L188" i="12"/>
  <c r="L184" i="12"/>
  <c r="L180" i="12"/>
  <c r="L176" i="12"/>
  <c r="L172" i="12"/>
  <c r="L168" i="12"/>
  <c r="L166" i="12"/>
  <c r="L162" i="12"/>
  <c r="L158" i="12"/>
  <c r="L154" i="12"/>
  <c r="L150" i="12"/>
  <c r="L56" i="9"/>
  <c r="N44" i="9"/>
  <c r="L48" i="6"/>
  <c r="N32" i="6"/>
  <c r="N28" i="6"/>
  <c r="K24" i="7"/>
  <c r="N44" i="6"/>
  <c r="L44" i="6"/>
  <c r="N40" i="6"/>
  <c r="L40" i="6"/>
  <c r="N36" i="6"/>
  <c r="L36" i="6"/>
  <c r="O48" i="6"/>
  <c r="O52" i="6"/>
  <c r="H23" i="11"/>
  <c r="L23" i="11"/>
  <c r="N38" i="11"/>
  <c r="L38" i="11"/>
  <c r="L34" i="11"/>
  <c r="N34" i="11"/>
  <c r="N30" i="11"/>
  <c r="L30" i="11"/>
  <c r="N26" i="11"/>
  <c r="L26" i="11"/>
  <c r="L54" i="9"/>
  <c r="N54" i="9"/>
  <c r="N50" i="9"/>
  <c r="L50" i="9"/>
  <c r="N46" i="9"/>
  <c r="L46" i="9"/>
  <c r="L42" i="9"/>
  <c r="N42" i="9"/>
  <c r="P42" i="9" s="1"/>
  <c r="H31" i="11"/>
  <c r="L31" i="11"/>
  <c r="H27" i="11"/>
  <c r="O27" i="11" s="1"/>
  <c r="L27" i="11"/>
  <c r="H19" i="11"/>
  <c r="L19" i="11"/>
  <c r="H15" i="11"/>
  <c r="L15" i="11"/>
  <c r="O34" i="11"/>
  <c r="O38" i="11"/>
  <c r="M50" i="9"/>
  <c r="O30" i="11"/>
  <c r="M42" i="9"/>
  <c r="L22" i="10"/>
  <c r="L18" i="10"/>
  <c r="N40" i="9"/>
  <c r="L36" i="9"/>
  <c r="N32" i="9"/>
  <c r="L42" i="7"/>
  <c r="N42" i="7"/>
  <c r="N38" i="7"/>
  <c r="L38" i="7"/>
  <c r="L34" i="7"/>
  <c r="N34" i="7"/>
  <c r="L30" i="7"/>
  <c r="N30" i="7"/>
  <c r="L26" i="7"/>
  <c r="N26" i="7"/>
  <c r="K36" i="7"/>
  <c r="L37" i="10"/>
  <c r="H37" i="10"/>
  <c r="M37" i="10" s="1"/>
  <c r="L25" i="10"/>
  <c r="H25" i="10"/>
  <c r="M25" i="10" s="1"/>
  <c r="L21" i="10"/>
  <c r="H21" i="10"/>
  <c r="L17" i="10"/>
  <c r="H17" i="10"/>
  <c r="K37" i="8"/>
  <c r="H17" i="12"/>
  <c r="O17" i="12" s="1"/>
  <c r="H146" i="12"/>
  <c r="O146" i="12" s="1"/>
  <c r="H150" i="12"/>
  <c r="O150" i="12" s="1"/>
  <c r="H154" i="12"/>
  <c r="O154" i="12" s="1"/>
  <c r="H158" i="12"/>
  <c r="O158" i="12" s="1"/>
  <c r="H162" i="12"/>
  <c r="O162" i="12" s="1"/>
  <c r="H166" i="12"/>
  <c r="O166" i="12" s="1"/>
  <c r="H168" i="12"/>
  <c r="O168" i="12" s="1"/>
  <c r="H172" i="12"/>
  <c r="O172" i="12" s="1"/>
  <c r="H176" i="12"/>
  <c r="O176" i="12" s="1"/>
  <c r="H180" i="12"/>
  <c r="O180" i="12" s="1"/>
  <c r="H184" i="12"/>
  <c r="O184" i="12" s="1"/>
  <c r="H188" i="12"/>
  <c r="O188" i="12" s="1"/>
  <c r="H192" i="12"/>
  <c r="O192" i="12" s="1"/>
  <c r="H196" i="12"/>
  <c r="O196" i="12" s="1"/>
  <c r="H200" i="12"/>
  <c r="O200" i="12" s="1"/>
  <c r="H204" i="12"/>
  <c r="O204" i="12" s="1"/>
  <c r="H208" i="12"/>
  <c r="O208" i="12" s="1"/>
  <c r="H212" i="12"/>
  <c r="H216" i="12"/>
  <c r="H220" i="12"/>
  <c r="O220" i="12" s="1"/>
  <c r="H224" i="12"/>
  <c r="H35" i="11"/>
  <c r="K37" i="11"/>
  <c r="H39" i="11"/>
  <c r="O39" i="11" s="1"/>
  <c r="L33" i="10"/>
  <c r="K20" i="7"/>
  <c r="K33" i="7"/>
  <c r="O34" i="7"/>
  <c r="O42" i="7"/>
  <c r="M18" i="7"/>
  <c r="N35" i="10"/>
  <c r="N27" i="10"/>
  <c r="N45" i="9"/>
  <c r="N35" i="7"/>
  <c r="L14" i="11"/>
  <c r="H14" i="11"/>
  <c r="K49" i="8"/>
  <c r="K81" i="8"/>
  <c r="K15" i="10"/>
  <c r="K57" i="9"/>
  <c r="K45" i="8"/>
  <c r="K31" i="10"/>
  <c r="K28" i="7"/>
  <c r="K32" i="7"/>
  <c r="L25" i="11"/>
  <c r="L31" i="10"/>
  <c r="L23" i="10"/>
  <c r="L15" i="10"/>
  <c r="L75" i="8"/>
  <c r="M25" i="4"/>
  <c r="M45" i="4"/>
  <c r="O45" i="4"/>
  <c r="M15" i="4"/>
  <c r="P15" i="4" s="1"/>
  <c r="O15" i="4"/>
  <c r="O26" i="4"/>
  <c r="M28" i="4"/>
  <c r="O28" i="4"/>
  <c r="M37" i="4"/>
  <c r="O37" i="4"/>
  <c r="P37" i="4" s="1"/>
  <c r="M19" i="4"/>
  <c r="O19" i="4"/>
  <c r="P19" i="4" s="1"/>
  <c r="M20" i="4"/>
  <c r="O20" i="4"/>
  <c r="O22" i="4"/>
  <c r="O23" i="4"/>
  <c r="P23" i="4" s="1"/>
  <c r="O31" i="4"/>
  <c r="M32" i="4"/>
  <c r="O32" i="4"/>
  <c r="M33" i="4"/>
  <c r="O33" i="4"/>
  <c r="O34" i="4"/>
  <c r="P34" i="4" s="1"/>
  <c r="O42" i="4"/>
  <c r="O43" i="4"/>
  <c r="P43" i="4" s="1"/>
  <c r="M24" i="4"/>
  <c r="O24" i="4"/>
  <c r="M44" i="4"/>
  <c r="O44" i="4"/>
  <c r="M16" i="4"/>
  <c r="O16" i="4"/>
  <c r="O27" i="4"/>
  <c r="O38" i="4"/>
  <c r="O46" i="4"/>
  <c r="O35" i="4"/>
  <c r="O17" i="4"/>
  <c r="M29" i="4"/>
  <c r="P29" i="4" s="1"/>
  <c r="O29" i="4"/>
  <c r="M36" i="4"/>
  <c r="O36" i="4"/>
  <c r="O39" i="4"/>
  <c r="P39" i="4" s="1"/>
  <c r="O18" i="4"/>
  <c r="O30" i="4"/>
  <c r="P30" i="4" s="1"/>
  <c r="M35" i="4"/>
  <c r="M40" i="4"/>
  <c r="O40" i="4"/>
  <c r="M41" i="4"/>
  <c r="M153" i="12"/>
  <c r="P153" i="12" s="1"/>
  <c r="O153" i="12"/>
  <c r="K21" i="11"/>
  <c r="K53" i="9"/>
  <c r="K55" i="8"/>
  <c r="M60" i="8"/>
  <c r="O60" i="8"/>
  <c r="O38" i="7"/>
  <c r="M38" i="7"/>
  <c r="M16" i="12"/>
  <c r="O16" i="12"/>
  <c r="M157" i="12"/>
  <c r="O157" i="12"/>
  <c r="M165" i="12"/>
  <c r="P165" i="12" s="1"/>
  <c r="O165" i="12"/>
  <c r="M171" i="12"/>
  <c r="O171" i="12"/>
  <c r="M179" i="12"/>
  <c r="O179" i="12"/>
  <c r="M187" i="12"/>
  <c r="O187" i="12"/>
  <c r="M195" i="12"/>
  <c r="O195" i="12"/>
  <c r="M203" i="12"/>
  <c r="O203" i="12"/>
  <c r="K205" i="12"/>
  <c r="M211" i="12"/>
  <c r="O211" i="12"/>
  <c r="O212" i="12"/>
  <c r="M219" i="12"/>
  <c r="P219" i="12" s="1"/>
  <c r="O219" i="12"/>
  <c r="M227" i="12"/>
  <c r="O227" i="12"/>
  <c r="K33" i="11"/>
  <c r="M29" i="10"/>
  <c r="O29" i="10"/>
  <c r="K44" i="9"/>
  <c r="M54" i="9"/>
  <c r="O54" i="9"/>
  <c r="M68" i="8"/>
  <c r="O68" i="8"/>
  <c r="M145" i="12"/>
  <c r="O145" i="12"/>
  <c r="K16" i="11"/>
  <c r="O40" i="11"/>
  <c r="M20" i="10"/>
  <c r="K23" i="10"/>
  <c r="M28" i="10"/>
  <c r="K28" i="10"/>
  <c r="M36" i="10"/>
  <c r="P36" i="10" s="1"/>
  <c r="O36" i="10"/>
  <c r="O34" i="9"/>
  <c r="K51" i="9"/>
  <c r="K31" i="8"/>
  <c r="K51" i="8"/>
  <c r="K65" i="8"/>
  <c r="K79" i="8"/>
  <c r="K16" i="7"/>
  <c r="O30" i="7"/>
  <c r="M30" i="7"/>
  <c r="M149" i="12"/>
  <c r="O149" i="12"/>
  <c r="K155" i="12"/>
  <c r="M161" i="12"/>
  <c r="O161" i="12"/>
  <c r="K163" i="12"/>
  <c r="M175" i="12"/>
  <c r="O175" i="12"/>
  <c r="M183" i="12"/>
  <c r="O183" i="12"/>
  <c r="K185" i="12"/>
  <c r="M191" i="12"/>
  <c r="P191" i="12" s="1"/>
  <c r="O191" i="12"/>
  <c r="K193" i="12"/>
  <c r="M199" i="12"/>
  <c r="O199" i="12"/>
  <c r="M207" i="12"/>
  <c r="O207" i="12"/>
  <c r="M215" i="12"/>
  <c r="O215" i="12"/>
  <c r="O216" i="12"/>
  <c r="M223" i="12"/>
  <c r="O223" i="12"/>
  <c r="O224" i="12"/>
  <c r="M33" i="10"/>
  <c r="K52" i="9"/>
  <c r="K21" i="8"/>
  <c r="M64" i="8"/>
  <c r="O64" i="8"/>
  <c r="M72" i="8"/>
  <c r="O72" i="8"/>
  <c r="K30" i="8"/>
  <c r="K34" i="8"/>
  <c r="K38" i="8"/>
  <c r="K46" i="8"/>
  <c r="K50" i="8"/>
  <c r="K54" i="8"/>
  <c r="K59" i="8"/>
  <c r="K74" i="8"/>
  <c r="K82" i="8"/>
  <c r="K40" i="7"/>
  <c r="K42" i="6"/>
  <c r="K37" i="9"/>
  <c r="M16" i="6"/>
  <c r="K16" i="6"/>
  <c r="K18" i="6"/>
  <c r="O33" i="6"/>
  <c r="O49" i="6"/>
  <c r="K54" i="6"/>
  <c r="O42" i="9"/>
  <c r="M46" i="9"/>
  <c r="O50" i="9"/>
  <c r="P50" i="9" s="1"/>
  <c r="M32" i="8"/>
  <c r="M40" i="8"/>
  <c r="M44" i="8"/>
  <c r="O44" i="8"/>
  <c r="M52" i="8"/>
  <c r="M76" i="8"/>
  <c r="O76" i="8"/>
  <c r="K50" i="6"/>
  <c r="K17" i="7"/>
  <c r="M16" i="8"/>
  <c r="K62" i="8"/>
  <c r="K66" i="8"/>
  <c r="K30" i="6"/>
  <c r="K46" i="6"/>
  <c r="N37" i="10"/>
  <c r="N33" i="10"/>
  <c r="N29" i="10"/>
  <c r="L29" i="10"/>
  <c r="N25" i="10"/>
  <c r="L55" i="9"/>
  <c r="N55" i="9"/>
  <c r="M51" i="9"/>
  <c r="L51" i="9"/>
  <c r="N51" i="9"/>
  <c r="L47" i="9"/>
  <c r="N47" i="9"/>
  <c r="N43" i="9"/>
  <c r="L43" i="9"/>
  <c r="L39" i="9"/>
  <c r="N39" i="9"/>
  <c r="N35" i="9"/>
  <c r="M35" i="9"/>
  <c r="L35" i="9"/>
  <c r="L15" i="9"/>
  <c r="N15" i="9"/>
  <c r="O81" i="8"/>
  <c r="N81" i="8"/>
  <c r="M81" i="8"/>
  <c r="L81" i="8"/>
  <c r="N77" i="8"/>
  <c r="M77" i="8"/>
  <c r="L77" i="8"/>
  <c r="N73" i="8"/>
  <c r="L73" i="8"/>
  <c r="N69" i="8"/>
  <c r="M69" i="8"/>
  <c r="L69" i="8"/>
  <c r="N65" i="8"/>
  <c r="L65" i="8"/>
  <c r="N61" i="8"/>
  <c r="L61" i="8"/>
  <c r="O61" i="8"/>
  <c r="L57" i="8"/>
  <c r="O57" i="8"/>
  <c r="N57" i="8"/>
  <c r="O53" i="8"/>
  <c r="N53" i="8"/>
  <c r="L53" i="8"/>
  <c r="N49" i="8"/>
  <c r="L49" i="8"/>
  <c r="O49" i="8"/>
  <c r="L45" i="8"/>
  <c r="O45" i="8"/>
  <c r="N45" i="8"/>
  <c r="O41" i="8"/>
  <c r="N41" i="8"/>
  <c r="L41" i="8"/>
  <c r="O37" i="8"/>
  <c r="N37" i="8"/>
  <c r="L37" i="8"/>
  <c r="N33" i="8"/>
  <c r="L33" i="8"/>
  <c r="O33" i="8"/>
  <c r="L29" i="8"/>
  <c r="O29" i="8"/>
  <c r="N29" i="8"/>
  <c r="N25" i="8"/>
  <c r="L25" i="8"/>
  <c r="N21" i="8"/>
  <c r="L21" i="8"/>
  <c r="N17" i="8"/>
  <c r="L17" i="8"/>
  <c r="N43" i="7"/>
  <c r="L43" i="7"/>
  <c r="O43" i="7"/>
  <c r="L39" i="7"/>
  <c r="O39" i="7"/>
  <c r="N39" i="7"/>
  <c r="L35" i="7"/>
  <c r="O35" i="7"/>
  <c r="L31" i="7"/>
  <c r="N31" i="7"/>
  <c r="L27" i="7"/>
  <c r="N27" i="7"/>
  <c r="O27" i="7"/>
  <c r="O23" i="7"/>
  <c r="N23" i="7"/>
  <c r="L23" i="7"/>
  <c r="O19" i="7"/>
  <c r="N19" i="7"/>
  <c r="L19" i="7"/>
  <c r="O15" i="7"/>
  <c r="N15" i="7"/>
  <c r="L15" i="7"/>
  <c r="L53" i="6"/>
  <c r="N53" i="6"/>
  <c r="M53" i="6"/>
  <c r="N49" i="6"/>
  <c r="M49" i="6"/>
  <c r="L49" i="6"/>
  <c r="N45" i="6"/>
  <c r="M45" i="6"/>
  <c r="L45" i="6"/>
  <c r="M41" i="6"/>
  <c r="L41" i="6"/>
  <c r="N41" i="6"/>
  <c r="L37" i="6"/>
  <c r="N37" i="6"/>
  <c r="M37" i="6"/>
  <c r="N33" i="6"/>
  <c r="M33" i="6"/>
  <c r="L33" i="6"/>
  <c r="N29" i="6"/>
  <c r="M29" i="6"/>
  <c r="L29" i="6"/>
  <c r="N25" i="6"/>
  <c r="M25" i="6"/>
  <c r="L25" i="6"/>
  <c r="L21" i="6"/>
  <c r="N21" i="6"/>
  <c r="M21" i="6"/>
  <c r="L17" i="6"/>
  <c r="N17" i="6"/>
  <c r="M49" i="8"/>
  <c r="M17" i="8"/>
  <c r="M25" i="8"/>
  <c r="M19" i="7"/>
  <c r="M53" i="8"/>
  <c r="M45" i="8"/>
  <c r="M21" i="8"/>
  <c r="M57" i="8"/>
  <c r="M37" i="8"/>
  <c r="M65" i="8"/>
  <c r="M73" i="8"/>
  <c r="M23" i="7"/>
  <c r="M31" i="7"/>
  <c r="M43" i="7"/>
  <c r="M35" i="7"/>
  <c r="M39" i="7"/>
  <c r="O32" i="7"/>
  <c r="N151" i="12"/>
  <c r="L151" i="12"/>
  <c r="N18" i="12"/>
  <c r="L18" i="12"/>
  <c r="L14" i="12"/>
  <c r="H14" i="12"/>
  <c r="O14" i="12" s="1"/>
  <c r="L14" i="8"/>
  <c r="H14" i="8"/>
  <c r="M14" i="8" s="1"/>
  <c r="K22" i="6"/>
  <c r="K27" i="11"/>
  <c r="K26" i="6"/>
  <c r="K14" i="4"/>
  <c r="K14" i="9"/>
  <c r="O26" i="11"/>
  <c r="O22" i="11"/>
  <c r="O18" i="11"/>
  <c r="O25" i="10"/>
  <c r="O26" i="7"/>
  <c r="O22" i="7"/>
  <c r="O18" i="7"/>
  <c r="O25" i="6"/>
  <c r="O21" i="6"/>
  <c r="O17" i="6"/>
  <c r="O14" i="9"/>
  <c r="O14" i="5"/>
  <c r="P14" i="5" s="1"/>
  <c r="O226" i="12"/>
  <c r="N226" i="12"/>
  <c r="L226" i="12"/>
  <c r="L222" i="12"/>
  <c r="O222" i="12"/>
  <c r="N222" i="12"/>
  <c r="O218" i="12"/>
  <c r="N218" i="12"/>
  <c r="L218" i="12"/>
  <c r="O214" i="12"/>
  <c r="N214" i="12"/>
  <c r="L214" i="12"/>
  <c r="N210" i="12"/>
  <c r="L210" i="12"/>
  <c r="O210" i="12"/>
  <c r="O206" i="12"/>
  <c r="N206" i="12"/>
  <c r="L206" i="12"/>
  <c r="L202" i="12"/>
  <c r="O202" i="12"/>
  <c r="N202" i="12"/>
  <c r="N198" i="12"/>
  <c r="L198" i="12"/>
  <c r="O198" i="12"/>
  <c r="O194" i="12"/>
  <c r="N194" i="12"/>
  <c r="L194" i="12"/>
  <c r="L190" i="12"/>
  <c r="O190" i="12"/>
  <c r="N190" i="12"/>
  <c r="O186" i="12"/>
  <c r="N186" i="12"/>
  <c r="L186" i="12"/>
  <c r="O182" i="12"/>
  <c r="N182" i="12"/>
  <c r="L182" i="12"/>
  <c r="N178" i="12"/>
  <c r="L178" i="12"/>
  <c r="O178" i="12"/>
  <c r="O174" i="12"/>
  <c r="N174" i="12"/>
  <c r="L174" i="12"/>
  <c r="L170" i="12"/>
  <c r="O170" i="12"/>
  <c r="N170" i="12"/>
  <c r="O164" i="12"/>
  <c r="N164" i="12"/>
  <c r="L164" i="12"/>
  <c r="L160" i="12"/>
  <c r="O160" i="12"/>
  <c r="N160" i="12"/>
  <c r="O156" i="12"/>
  <c r="N156" i="12"/>
  <c r="L156" i="12"/>
  <c r="N152" i="12"/>
  <c r="L152" i="12"/>
  <c r="N148" i="12"/>
  <c r="L148" i="12"/>
  <c r="N19" i="12"/>
  <c r="L19" i="12"/>
  <c r="L15" i="12"/>
  <c r="N15" i="12"/>
  <c r="M41" i="11"/>
  <c r="P41" i="11" s="1"/>
  <c r="N41" i="11"/>
  <c r="O37" i="11"/>
  <c r="L37" i="11"/>
  <c r="O33" i="11"/>
  <c r="N33" i="11"/>
  <c r="N29" i="11"/>
  <c r="M29" i="11"/>
  <c r="M21" i="11"/>
  <c r="N21" i="11"/>
  <c r="M17" i="11"/>
  <c r="L17" i="11"/>
  <c r="O152" i="12"/>
  <c r="O148" i="12"/>
  <c r="O19" i="12"/>
  <c r="O15" i="12"/>
  <c r="M218" i="12"/>
  <c r="M210" i="12"/>
  <c r="M15" i="12"/>
  <c r="P15" i="12" s="1"/>
  <c r="M222" i="12"/>
  <c r="M214" i="12"/>
  <c r="M226" i="12"/>
  <c r="K36" i="9"/>
  <c r="K15" i="8"/>
  <c r="K19" i="8"/>
  <c r="K21" i="6"/>
  <c r="K18" i="7"/>
  <c r="O24" i="10"/>
  <c r="O16" i="10"/>
  <c r="O43" i="9"/>
  <c r="O39" i="9"/>
  <c r="O35" i="9"/>
  <c r="O15" i="9"/>
  <c r="O28" i="6"/>
  <c r="O24" i="6"/>
  <c r="O20" i="6"/>
  <c r="K25" i="6"/>
  <c r="K23" i="8"/>
  <c r="N225" i="12"/>
  <c r="L225" i="12"/>
  <c r="O221" i="12"/>
  <c r="N221" i="12"/>
  <c r="N217" i="12"/>
  <c r="L217" i="12"/>
  <c r="O213" i="12"/>
  <c r="N213" i="12"/>
  <c r="N209" i="12"/>
  <c r="L209" i="12"/>
  <c r="O205" i="12"/>
  <c r="N205" i="12"/>
  <c r="N201" i="12"/>
  <c r="L201" i="12"/>
  <c r="N197" i="12"/>
  <c r="N193" i="12"/>
  <c r="L193" i="12"/>
  <c r="N189" i="12"/>
  <c r="N185" i="12"/>
  <c r="L185" i="12"/>
  <c r="N181" i="12"/>
  <c r="N177" i="12"/>
  <c r="L177" i="12"/>
  <c r="N173" i="12"/>
  <c r="N169" i="12"/>
  <c r="L169" i="12"/>
  <c r="N167" i="12"/>
  <c r="N163" i="12"/>
  <c r="L163" i="12"/>
  <c r="N159" i="12"/>
  <c r="N155" i="12"/>
  <c r="L155" i="12"/>
  <c r="N147" i="12"/>
  <c r="L147" i="12"/>
  <c r="L40" i="11"/>
  <c r="N40" i="11"/>
  <c r="L36" i="11"/>
  <c r="N36" i="11"/>
  <c r="N32" i="11"/>
  <c r="L32" i="11"/>
  <c r="N28" i="11"/>
  <c r="L28" i="11"/>
  <c r="N24" i="11"/>
  <c r="L24" i="11"/>
  <c r="N20" i="11"/>
  <c r="L20" i="11"/>
  <c r="N16" i="11"/>
  <c r="L16" i="11"/>
  <c r="O151" i="12"/>
  <c r="O147" i="12"/>
  <c r="O18" i="12"/>
  <c r="O25" i="11"/>
  <c r="K25" i="11"/>
  <c r="K18" i="12"/>
  <c r="K147" i="12"/>
  <c r="K151" i="12"/>
  <c r="K15" i="9"/>
  <c r="K18" i="8"/>
  <c r="K35" i="9"/>
  <c r="K39" i="9"/>
  <c r="K43" i="9"/>
  <c r="K26" i="8"/>
  <c r="K22" i="8"/>
  <c r="L14" i="7"/>
  <c r="N14" i="7"/>
  <c r="P17" i="4"/>
  <c r="L14" i="10"/>
  <c r="O14" i="10"/>
  <c r="O14" i="6"/>
  <c r="N14" i="6"/>
  <c r="L14" i="6"/>
  <c r="L41" i="11"/>
  <c r="O41" i="11"/>
  <c r="N37" i="11"/>
  <c r="M37" i="11"/>
  <c r="M33" i="11"/>
  <c r="L33" i="11"/>
  <c r="L29" i="11"/>
  <c r="N25" i="11"/>
  <c r="M25" i="11"/>
  <c r="L21" i="11"/>
  <c r="O21" i="11"/>
  <c r="N17" i="11"/>
  <c r="L35" i="10"/>
  <c r="O35" i="10"/>
  <c r="O31" i="10"/>
  <c r="N31" i="10"/>
  <c r="L27" i="10"/>
  <c r="O27" i="10"/>
  <c r="O23" i="10"/>
  <c r="N23" i="10"/>
  <c r="L19" i="10"/>
  <c r="O19" i="10"/>
  <c r="O15" i="10"/>
  <c r="N15" i="10"/>
  <c r="N14" i="10"/>
  <c r="L57" i="9"/>
  <c r="O57" i="9"/>
  <c r="N57" i="9"/>
  <c r="L53" i="9"/>
  <c r="O53" i="9"/>
  <c r="N53" i="9"/>
  <c r="L49" i="9"/>
  <c r="O49" i="9"/>
  <c r="N49" i="9"/>
  <c r="L45" i="9"/>
  <c r="L41" i="9"/>
  <c r="N41" i="9"/>
  <c r="O41" i="9"/>
  <c r="O37" i="9"/>
  <c r="N37" i="9"/>
  <c r="L37" i="9"/>
  <c r="O33" i="9"/>
  <c r="N33" i="9"/>
  <c r="L33" i="9"/>
  <c r="N83" i="8"/>
  <c r="L83" i="8"/>
  <c r="L79" i="8"/>
  <c r="N79" i="8"/>
  <c r="O75" i="8"/>
  <c r="N75" i="8"/>
  <c r="N71" i="8"/>
  <c r="L71" i="8"/>
  <c r="N67" i="8"/>
  <c r="L67" i="8"/>
  <c r="O67" i="8"/>
  <c r="O63" i="8"/>
  <c r="N63" i="8"/>
  <c r="L63" i="8"/>
  <c r="N59" i="8"/>
  <c r="M59" i="8"/>
  <c r="L59" i="8"/>
  <c r="L55" i="8"/>
  <c r="O55" i="8"/>
  <c r="N55" i="8"/>
  <c r="M55" i="8"/>
  <c r="O51" i="8"/>
  <c r="N51" i="8"/>
  <c r="L51" i="8"/>
  <c r="N47" i="8"/>
  <c r="L47" i="8"/>
  <c r="L43" i="8"/>
  <c r="O43" i="8"/>
  <c r="N43" i="8"/>
  <c r="N39" i="8"/>
  <c r="M39" i="8"/>
  <c r="L39" i="8"/>
  <c r="N35" i="8"/>
  <c r="M35" i="8"/>
  <c r="L35" i="8"/>
  <c r="L31" i="8"/>
  <c r="N31" i="8"/>
  <c r="N27" i="8"/>
  <c r="L27" i="8"/>
  <c r="O27" i="8"/>
  <c r="O23" i="8"/>
  <c r="N23" i="8"/>
  <c r="L23" i="8"/>
  <c r="N19" i="8"/>
  <c r="M19" i="8"/>
  <c r="L19" i="8"/>
  <c r="O19" i="8"/>
  <c r="N15" i="8"/>
  <c r="L15" i="8"/>
  <c r="O15" i="8"/>
  <c r="O41" i="7"/>
  <c r="N41" i="7"/>
  <c r="L41" i="7"/>
  <c r="O37" i="7"/>
  <c r="N37" i="7"/>
  <c r="L37" i="7"/>
  <c r="M33" i="7"/>
  <c r="L33" i="7"/>
  <c r="O33" i="7"/>
  <c r="N33" i="7"/>
  <c r="O29" i="7"/>
  <c r="N29" i="7"/>
  <c r="L29" i="7"/>
  <c r="L25" i="7"/>
  <c r="O25" i="7"/>
  <c r="N25" i="7"/>
  <c r="O21" i="7"/>
  <c r="N21" i="7"/>
  <c r="L21" i="7"/>
  <c r="N17" i="7"/>
  <c r="L17" i="7"/>
  <c r="O17" i="7"/>
  <c r="O55" i="6"/>
  <c r="N55" i="6"/>
  <c r="L55" i="6"/>
  <c r="L51" i="6"/>
  <c r="O51" i="6"/>
  <c r="N51" i="6"/>
  <c r="O47" i="6"/>
  <c r="N47" i="6"/>
  <c r="L47" i="6"/>
  <c r="L43" i="6"/>
  <c r="O43" i="6"/>
  <c r="N43" i="6"/>
  <c r="O39" i="6"/>
  <c r="N39" i="6"/>
  <c r="L39" i="6"/>
  <c r="L35" i="6"/>
  <c r="O35" i="6"/>
  <c r="N35" i="6"/>
  <c r="O31" i="6"/>
  <c r="N31" i="6"/>
  <c r="L31" i="6"/>
  <c r="L27" i="6"/>
  <c r="O27" i="6"/>
  <c r="N27" i="6"/>
  <c r="O23" i="6"/>
  <c r="N23" i="6"/>
  <c r="L23" i="6"/>
  <c r="L19" i="6"/>
  <c r="O19" i="6"/>
  <c r="N19" i="6"/>
  <c r="O15" i="6"/>
  <c r="N15" i="6"/>
  <c r="L15" i="6"/>
  <c r="K14" i="11"/>
  <c r="M14" i="10"/>
  <c r="M15" i="10"/>
  <c r="M19" i="10"/>
  <c r="M23" i="10"/>
  <c r="M27" i="10"/>
  <c r="M31" i="10"/>
  <c r="M35" i="10"/>
  <c r="M45" i="9"/>
  <c r="M57" i="9"/>
  <c r="M53" i="9"/>
  <c r="M37" i="9"/>
  <c r="M17" i="7"/>
  <c r="O14" i="11"/>
  <c r="K16" i="4"/>
  <c r="M26" i="4"/>
  <c r="M31" i="4"/>
  <c r="P31" i="4" s="1"/>
  <c r="K33" i="4"/>
  <c r="M22" i="4"/>
  <c r="M27" i="4"/>
  <c r="P27" i="4" s="1"/>
  <c r="M38" i="4"/>
  <c r="M42" i="4"/>
  <c r="M46" i="4"/>
  <c r="K20" i="4"/>
  <c r="K37" i="4"/>
  <c r="M19" i="12"/>
  <c r="K19" i="12"/>
  <c r="M148" i="12"/>
  <c r="K148" i="12"/>
  <c r="K150" i="12"/>
  <c r="M150" i="12"/>
  <c r="M152" i="12"/>
  <c r="K152" i="12"/>
  <c r="M156" i="12"/>
  <c r="K156" i="12"/>
  <c r="M160" i="12"/>
  <c r="K160" i="12"/>
  <c r="K162" i="12"/>
  <c r="M164" i="12"/>
  <c r="K164" i="12"/>
  <c r="M166" i="12"/>
  <c r="P166" i="12" s="1"/>
  <c r="M168" i="12"/>
  <c r="P168" i="12" s="1"/>
  <c r="M170" i="12"/>
  <c r="K170" i="12"/>
  <c r="M172" i="12"/>
  <c r="P172" i="12" s="1"/>
  <c r="M174" i="12"/>
  <c r="K174" i="12"/>
  <c r="M178" i="12"/>
  <c r="K178" i="12"/>
  <c r="K180" i="12"/>
  <c r="M180" i="12"/>
  <c r="P180" i="12" s="1"/>
  <c r="M182" i="12"/>
  <c r="K182" i="12"/>
  <c r="M186" i="12"/>
  <c r="K186" i="12"/>
  <c r="M190" i="12"/>
  <c r="K190" i="12"/>
  <c r="M192" i="12"/>
  <c r="P192" i="12" s="1"/>
  <c r="M194" i="12"/>
  <c r="K194" i="12"/>
  <c r="K196" i="12"/>
  <c r="M196" i="12"/>
  <c r="P196" i="12" s="1"/>
  <c r="M198" i="12"/>
  <c r="K198" i="12"/>
  <c r="M202" i="12"/>
  <c r="K202" i="12"/>
  <c r="K204" i="12"/>
  <c r="M204" i="12"/>
  <c r="P204" i="12" s="1"/>
  <c r="M206" i="12"/>
  <c r="K206" i="12"/>
  <c r="K15" i="12"/>
  <c r="K210" i="12"/>
  <c r="M212" i="12"/>
  <c r="K214" i="12"/>
  <c r="M216" i="12"/>
  <c r="K218" i="12"/>
  <c r="K222" i="12"/>
  <c r="M224" i="12"/>
  <c r="K226" i="12"/>
  <c r="K22" i="11"/>
  <c r="M22" i="11"/>
  <c r="K38" i="11"/>
  <c r="M38" i="11"/>
  <c r="P38" i="11" s="1"/>
  <c r="M41" i="8"/>
  <c r="K41" i="8"/>
  <c r="K67" i="8"/>
  <c r="M67" i="8"/>
  <c r="K18" i="11"/>
  <c r="M18" i="11"/>
  <c r="M27" i="11"/>
  <c r="K34" i="11"/>
  <c r="M34" i="11"/>
  <c r="P34" i="11" s="1"/>
  <c r="M23" i="11"/>
  <c r="K30" i="11"/>
  <c r="M30" i="11"/>
  <c r="M39" i="11"/>
  <c r="K26" i="11"/>
  <c r="M26" i="11"/>
  <c r="M16" i="10"/>
  <c r="K16" i="10"/>
  <c r="M24" i="10"/>
  <c r="K24" i="10"/>
  <c r="M32" i="10"/>
  <c r="K32" i="10"/>
  <c r="K21" i="7"/>
  <c r="M21" i="7"/>
  <c r="K29" i="7"/>
  <c r="M29" i="7"/>
  <c r="K37" i="7"/>
  <c r="M37" i="7"/>
  <c r="M17" i="6"/>
  <c r="K17" i="6"/>
  <c r="M41" i="9"/>
  <c r="K41" i="9"/>
  <c r="M49" i="9"/>
  <c r="K49" i="9"/>
  <c r="K19" i="10"/>
  <c r="K27" i="10"/>
  <c r="K35" i="10"/>
  <c r="M33" i="9"/>
  <c r="K33" i="9"/>
  <c r="M24" i="8"/>
  <c r="P24" i="8" s="1"/>
  <c r="K24" i="8"/>
  <c r="M33" i="8"/>
  <c r="K33" i="8"/>
  <c r="M38" i="9"/>
  <c r="K38" i="9"/>
  <c r="K42" i="8"/>
  <c r="M42" i="8"/>
  <c r="M61" i="8"/>
  <c r="K61" i="8"/>
  <c r="K27" i="8"/>
  <c r="M27" i="8"/>
  <c r="M29" i="8"/>
  <c r="K29" i="8"/>
  <c r="K53" i="8"/>
  <c r="K57" i="8"/>
  <c r="K70" i="8"/>
  <c r="M70" i="8"/>
  <c r="M25" i="7"/>
  <c r="K25" i="7"/>
  <c r="K34" i="7"/>
  <c r="M34" i="7"/>
  <c r="M15" i="9"/>
  <c r="M47" i="9"/>
  <c r="M47" i="8"/>
  <c r="K41" i="7"/>
  <c r="M41" i="7"/>
  <c r="K68" i="8"/>
  <c r="K23" i="7"/>
  <c r="K35" i="7"/>
  <c r="K43" i="7"/>
  <c r="M79" i="8"/>
  <c r="M83" i="8"/>
  <c r="M20" i="6"/>
  <c r="K20" i="6"/>
  <c r="M28" i="6"/>
  <c r="K28" i="6"/>
  <c r="M36" i="6"/>
  <c r="P36" i="6" s="1"/>
  <c r="K36" i="6"/>
  <c r="M44" i="6"/>
  <c r="K44" i="6"/>
  <c r="M52" i="6"/>
  <c r="P52" i="6" s="1"/>
  <c r="K52" i="6"/>
  <c r="M24" i="6"/>
  <c r="K24" i="6"/>
  <c r="M32" i="6"/>
  <c r="P32" i="6" s="1"/>
  <c r="K32" i="6"/>
  <c r="M40" i="6"/>
  <c r="K40" i="6"/>
  <c r="M48" i="6"/>
  <c r="P48" i="6" s="1"/>
  <c r="K48" i="6"/>
  <c r="M14" i="4"/>
  <c r="P14" i="4" s="1"/>
  <c r="N31" i="5"/>
  <c r="G17" i="2" s="1"/>
  <c r="P18" i="4"/>
  <c r="N14" i="9"/>
  <c r="L14" i="9"/>
  <c r="O38" i="10"/>
  <c r="N38" i="10"/>
  <c r="O34" i="10"/>
  <c r="N34" i="10"/>
  <c r="O30" i="10"/>
  <c r="N30" i="10"/>
  <c r="O26" i="10"/>
  <c r="N26" i="10"/>
  <c r="O22" i="10"/>
  <c r="N22" i="10"/>
  <c r="O18" i="10"/>
  <c r="N18" i="10"/>
  <c r="M14" i="9"/>
  <c r="O56" i="9"/>
  <c r="N56" i="9"/>
  <c r="O52" i="9"/>
  <c r="N52" i="9"/>
  <c r="L52" i="9"/>
  <c r="O48" i="9"/>
  <c r="N48" i="9"/>
  <c r="L44" i="9"/>
  <c r="O44" i="9"/>
  <c r="L40" i="9"/>
  <c r="O40" i="9"/>
  <c r="O36" i="9"/>
  <c r="N36" i="9"/>
  <c r="L32" i="9"/>
  <c r="O32" i="9"/>
  <c r="M82" i="8"/>
  <c r="L82" i="8"/>
  <c r="O82" i="8"/>
  <c r="N82" i="8"/>
  <c r="M78" i="8"/>
  <c r="L78" i="8"/>
  <c r="N78" i="8"/>
  <c r="L74" i="8"/>
  <c r="O74" i="8"/>
  <c r="N74" i="8"/>
  <c r="M74" i="8"/>
  <c r="L70" i="8"/>
  <c r="O70" i="8"/>
  <c r="N70" i="8"/>
  <c r="N66" i="8"/>
  <c r="M66" i="8"/>
  <c r="O66" i="8"/>
  <c r="L66" i="8"/>
  <c r="L62" i="8"/>
  <c r="O62" i="8"/>
  <c r="N62" i="8"/>
  <c r="M62" i="8"/>
  <c r="L58" i="8"/>
  <c r="N58" i="8"/>
  <c r="M58" i="8"/>
  <c r="L54" i="8"/>
  <c r="O54" i="8"/>
  <c r="M54" i="8"/>
  <c r="L50" i="8"/>
  <c r="O50" i="8"/>
  <c r="N50" i="8"/>
  <c r="M50" i="8"/>
  <c r="O46" i="8"/>
  <c r="N46" i="8"/>
  <c r="M46" i="8"/>
  <c r="O42" i="8"/>
  <c r="N42" i="8"/>
  <c r="L42" i="8"/>
  <c r="O38" i="8"/>
  <c r="N38" i="8"/>
  <c r="M38" i="8"/>
  <c r="L38" i="8"/>
  <c r="O34" i="8"/>
  <c r="N34" i="8"/>
  <c r="M34" i="8"/>
  <c r="L34" i="8"/>
  <c r="N30" i="8"/>
  <c r="M30" i="8"/>
  <c r="L30" i="8"/>
  <c r="O30" i="8"/>
  <c r="M26" i="8"/>
  <c r="L26" i="8"/>
  <c r="O26" i="8"/>
  <c r="N26" i="8"/>
  <c r="L22" i="8"/>
  <c r="O22" i="8"/>
  <c r="N22" i="8"/>
  <c r="M22" i="8"/>
  <c r="O18" i="8"/>
  <c r="N18" i="8"/>
  <c r="M18" i="8"/>
  <c r="L18" i="8"/>
  <c r="N40" i="7"/>
  <c r="O40" i="7"/>
  <c r="L40" i="7"/>
  <c r="L36" i="7"/>
  <c r="N36" i="7"/>
  <c r="O36" i="7"/>
  <c r="N32" i="7"/>
  <c r="L32" i="7"/>
  <c r="N28" i="7"/>
  <c r="O28" i="7"/>
  <c r="L28" i="7"/>
  <c r="L24" i="7"/>
  <c r="O24" i="7"/>
  <c r="N24" i="7"/>
  <c r="L20" i="7"/>
  <c r="O20" i="7"/>
  <c r="N20" i="7"/>
  <c r="L16" i="7"/>
  <c r="N16" i="7"/>
  <c r="O16" i="7"/>
  <c r="O54" i="6"/>
  <c r="N54" i="6"/>
  <c r="M54" i="6"/>
  <c r="L54" i="6"/>
  <c r="O50" i="6"/>
  <c r="N50" i="6"/>
  <c r="M50" i="6"/>
  <c r="L50" i="6"/>
  <c r="L46" i="6"/>
  <c r="O46" i="6"/>
  <c r="N46" i="6"/>
  <c r="M46" i="6"/>
  <c r="L42" i="6"/>
  <c r="O42" i="6"/>
  <c r="N42" i="6"/>
  <c r="M42" i="6"/>
  <c r="L38" i="6"/>
  <c r="N38" i="6"/>
  <c r="M38" i="6"/>
  <c r="L34" i="6"/>
  <c r="N34" i="6"/>
  <c r="M34" i="6"/>
  <c r="M30" i="6"/>
  <c r="L30" i="6"/>
  <c r="O30" i="6"/>
  <c r="N30" i="6"/>
  <c r="M26" i="6"/>
  <c r="L26" i="6"/>
  <c r="O26" i="6"/>
  <c r="N26" i="6"/>
  <c r="M22" i="6"/>
  <c r="L22" i="6"/>
  <c r="O22" i="6"/>
  <c r="N22" i="6"/>
  <c r="M18" i="6"/>
  <c r="L18" i="6"/>
  <c r="O18" i="6"/>
  <c r="N18" i="6"/>
  <c r="M44" i="9"/>
  <c r="M24" i="7"/>
  <c r="M36" i="9"/>
  <c r="M40" i="9"/>
  <c r="M18" i="10"/>
  <c r="M22" i="10"/>
  <c r="M26" i="10"/>
  <c r="M30" i="10"/>
  <c r="M34" i="10"/>
  <c r="M38" i="10"/>
  <c r="M52" i="9"/>
  <c r="M56" i="9"/>
  <c r="M16" i="7"/>
  <c r="M20" i="7"/>
  <c r="M32" i="7"/>
  <c r="M36" i="7"/>
  <c r="M28" i="7"/>
  <c r="K14" i="6"/>
  <c r="M14" i="6"/>
  <c r="M40" i="7"/>
  <c r="L31" i="5"/>
  <c r="I17" i="2" s="1"/>
  <c r="P24" i="4"/>
  <c r="P33" i="4"/>
  <c r="P214" i="12"/>
  <c r="P226" i="12"/>
  <c r="P16" i="12"/>
  <c r="P171" i="12"/>
  <c r="P187" i="12"/>
  <c r="P195" i="12"/>
  <c r="P203" i="12"/>
  <c r="P207" i="12"/>
  <c r="P18" i="7"/>
  <c r="M14" i="11"/>
  <c r="O14" i="7"/>
  <c r="N14" i="11"/>
  <c r="M14" i="12"/>
  <c r="K16" i="12"/>
  <c r="M18" i="12"/>
  <c r="K145" i="12"/>
  <c r="M147" i="12"/>
  <c r="K149" i="12"/>
  <c r="M151" i="12"/>
  <c r="K153" i="12"/>
  <c r="M155" i="12"/>
  <c r="K157" i="12"/>
  <c r="M159" i="12"/>
  <c r="K161" i="12"/>
  <c r="M163" i="12"/>
  <c r="K165" i="12"/>
  <c r="M167" i="12"/>
  <c r="M169" i="12"/>
  <c r="K171" i="12"/>
  <c r="K175" i="12"/>
  <c r="M177" i="12"/>
  <c r="K179" i="12"/>
  <c r="M181" i="12"/>
  <c r="K183" i="12"/>
  <c r="M185" i="12"/>
  <c r="K187" i="12"/>
  <c r="K191" i="12"/>
  <c r="M193" i="12"/>
  <c r="K195" i="12"/>
  <c r="M197" i="12"/>
  <c r="K199" i="12"/>
  <c r="M201" i="12"/>
  <c r="K203" i="12"/>
  <c r="M205" i="12"/>
  <c r="K207" i="12"/>
  <c r="M209" i="12"/>
  <c r="K211" i="12"/>
  <c r="M213" i="12"/>
  <c r="K215" i="12"/>
  <c r="M217" i="12"/>
  <c r="K219" i="12"/>
  <c r="M221" i="12"/>
  <c r="K223" i="12"/>
  <c r="M225" i="12"/>
  <c r="K227" i="12"/>
  <c r="M16" i="11"/>
  <c r="M20" i="11"/>
  <c r="M24" i="11"/>
  <c r="M28" i="11"/>
  <c r="M32" i="11"/>
  <c r="M36" i="11"/>
  <c r="M40" i="11"/>
  <c r="K14" i="10"/>
  <c r="K18" i="10"/>
  <c r="K22" i="10"/>
  <c r="K26" i="10"/>
  <c r="K30" i="10"/>
  <c r="K34" i="10"/>
  <c r="K38" i="10"/>
  <c r="M32" i="9"/>
  <c r="K32" i="9"/>
  <c r="M43" i="9"/>
  <c r="M39" i="9"/>
  <c r="K40" i="9"/>
  <c r="M55" i="9"/>
  <c r="K56" i="9"/>
  <c r="M48" i="8"/>
  <c r="P48" i="8" s="1"/>
  <c r="K48" i="8"/>
  <c r="M56" i="8"/>
  <c r="P56" i="8" s="1"/>
  <c r="K56" i="8"/>
  <c r="K63" i="8"/>
  <c r="M63" i="8"/>
  <c r="K42" i="7"/>
  <c r="M42" i="7"/>
  <c r="K75" i="8"/>
  <c r="M75" i="8"/>
  <c r="K22" i="7"/>
  <c r="M22" i="7"/>
  <c r="M20" i="8"/>
  <c r="P20" i="8" s="1"/>
  <c r="K20" i="8"/>
  <c r="M28" i="8"/>
  <c r="P28" i="8" s="1"/>
  <c r="K28" i="8"/>
  <c r="M36" i="8"/>
  <c r="P36" i="8" s="1"/>
  <c r="K36" i="8"/>
  <c r="K43" i="8"/>
  <c r="M43" i="8"/>
  <c r="M80" i="8"/>
  <c r="P80" i="8" s="1"/>
  <c r="K80" i="8"/>
  <c r="P44" i="8"/>
  <c r="K44" i="8"/>
  <c r="K64" i="8"/>
  <c r="K76" i="8"/>
  <c r="K19" i="7"/>
  <c r="K39" i="7"/>
  <c r="M15" i="8"/>
  <c r="P15" i="8" s="1"/>
  <c r="M23" i="8"/>
  <c r="M31" i="8"/>
  <c r="M51" i="8"/>
  <c r="M71" i="8"/>
  <c r="K14" i="7"/>
  <c r="M14" i="7"/>
  <c r="M15" i="7"/>
  <c r="K15" i="7"/>
  <c r="K26" i="7"/>
  <c r="M26" i="7"/>
  <c r="P26" i="7" s="1"/>
  <c r="M27" i="7"/>
  <c r="K27" i="7"/>
  <c r="P43" i="7"/>
  <c r="M15" i="6"/>
  <c r="K15" i="6"/>
  <c r="M31" i="6"/>
  <c r="K31" i="6"/>
  <c r="M47" i="6"/>
  <c r="K47" i="6"/>
  <c r="M19" i="6"/>
  <c r="K19" i="6"/>
  <c r="M35" i="6"/>
  <c r="P35" i="6" s="1"/>
  <c r="K35" i="6"/>
  <c r="M51" i="6"/>
  <c r="K51" i="6"/>
  <c r="M23" i="6"/>
  <c r="P23" i="6" s="1"/>
  <c r="K23" i="6"/>
  <c r="M39" i="6"/>
  <c r="K39" i="6"/>
  <c r="M55" i="6"/>
  <c r="P55" i="6" s="1"/>
  <c r="K55" i="6"/>
  <c r="M27" i="6"/>
  <c r="K27" i="6"/>
  <c r="M43" i="6"/>
  <c r="K43" i="6"/>
  <c r="N47" i="4"/>
  <c r="G16" i="2" s="1"/>
  <c r="K19" i="4"/>
  <c r="K24" i="4"/>
  <c r="K28" i="4"/>
  <c r="K32" i="4"/>
  <c r="K15" i="4"/>
  <c r="K36" i="4"/>
  <c r="K40" i="4"/>
  <c r="K44" i="4"/>
  <c r="L47" i="4"/>
  <c r="I16" i="2" s="1"/>
  <c r="M189" i="12" l="1"/>
  <c r="M173" i="12"/>
  <c r="K172" i="12"/>
  <c r="K168" i="12"/>
  <c r="M17" i="12"/>
  <c r="P17" i="12" s="1"/>
  <c r="M200" i="12"/>
  <c r="P200" i="12" s="1"/>
  <c r="M184" i="12"/>
  <c r="M154" i="12"/>
  <c r="P154" i="12" s="1"/>
  <c r="P183" i="12"/>
  <c r="P149" i="12"/>
  <c r="K184" i="12"/>
  <c r="K154" i="12"/>
  <c r="P27" i="6"/>
  <c r="K208" i="12"/>
  <c r="M176" i="12"/>
  <c r="P176" i="12" s="1"/>
  <c r="K146" i="12"/>
  <c r="P35" i="4"/>
  <c r="P18" i="12"/>
  <c r="P213" i="12"/>
  <c r="P30" i="11"/>
  <c r="K176" i="12"/>
  <c r="M162" i="12"/>
  <c r="P162" i="12" s="1"/>
  <c r="P72" i="8"/>
  <c r="P212" i="12"/>
  <c r="M208" i="12"/>
  <c r="P208" i="12" s="1"/>
  <c r="K192" i="12"/>
  <c r="P150" i="12"/>
  <c r="M146" i="12"/>
  <c r="P146" i="12" s="1"/>
  <c r="P23" i="7"/>
  <c r="P68" i="8"/>
  <c r="P38" i="7"/>
  <c r="P38" i="4"/>
  <c r="P34" i="9"/>
  <c r="P35" i="7"/>
  <c r="P40" i="6"/>
  <c r="P44" i="6"/>
  <c r="P19" i="6"/>
  <c r="P43" i="6"/>
  <c r="P51" i="6"/>
  <c r="P39" i="6"/>
  <c r="P42" i="4"/>
  <c r="P22" i="4"/>
  <c r="P218" i="12"/>
  <c r="P199" i="12"/>
  <c r="P175" i="12"/>
  <c r="P145" i="12"/>
  <c r="P211" i="12"/>
  <c r="P151" i="12"/>
  <c r="P147" i="12"/>
  <c r="K200" i="12"/>
  <c r="K166" i="12"/>
  <c r="P223" i="12"/>
  <c r="K188" i="12"/>
  <c r="M220" i="12"/>
  <c r="P220" i="12" s="1"/>
  <c r="P184" i="12"/>
  <c r="P221" i="12"/>
  <c r="P205" i="12"/>
  <c r="M158" i="12"/>
  <c r="P158" i="12" s="1"/>
  <c r="K158" i="12"/>
  <c r="M188" i="12"/>
  <c r="P188" i="12" s="1"/>
  <c r="P27" i="7"/>
  <c r="P15" i="7"/>
  <c r="P42" i="7"/>
  <c r="P215" i="12"/>
  <c r="P161" i="12"/>
  <c r="P25" i="11"/>
  <c r="P39" i="11"/>
  <c r="P27" i="11"/>
  <c r="P32" i="10"/>
  <c r="K25" i="10"/>
  <c r="K48" i="9"/>
  <c r="P38" i="9"/>
  <c r="P49" i="8"/>
  <c r="P76" i="8"/>
  <c r="P43" i="8"/>
  <c r="P75" i="8"/>
  <c r="P63" i="8"/>
  <c r="P64" i="8"/>
  <c r="P14" i="6"/>
  <c r="P47" i="6"/>
  <c r="P31" i="6"/>
  <c r="P15" i="6"/>
  <c r="P36" i="4"/>
  <c r="P44" i="4"/>
  <c r="P32" i="4"/>
  <c r="P20" i="4"/>
  <c r="P45" i="4"/>
  <c r="P40" i="4"/>
  <c r="P16" i="4"/>
  <c r="P28" i="4"/>
  <c r="P39" i="9"/>
  <c r="P43" i="9"/>
  <c r="P51" i="8"/>
  <c r="P23" i="8"/>
  <c r="P22" i="7"/>
  <c r="P34" i="7"/>
  <c r="P30" i="7"/>
  <c r="P210" i="12"/>
  <c r="P33" i="11"/>
  <c r="P222" i="12"/>
  <c r="P57" i="8"/>
  <c r="P227" i="12"/>
  <c r="P179" i="12"/>
  <c r="P157" i="12"/>
  <c r="P14" i="10"/>
  <c r="P15" i="9"/>
  <c r="O31" i="8"/>
  <c r="P31" i="8" s="1"/>
  <c r="O79" i="8"/>
  <c r="P32" i="9"/>
  <c r="P54" i="9"/>
  <c r="K73" i="8"/>
  <c r="O73" i="8"/>
  <c r="P73" i="8" s="1"/>
  <c r="K77" i="8"/>
  <c r="O77" i="8"/>
  <c r="P77" i="8" s="1"/>
  <c r="P26" i="4"/>
  <c r="P46" i="4"/>
  <c r="K31" i="7"/>
  <c r="O31" i="7"/>
  <c r="P31" i="7" s="1"/>
  <c r="O21" i="10"/>
  <c r="M21" i="10"/>
  <c r="M31" i="11"/>
  <c r="O31" i="11"/>
  <c r="O23" i="11"/>
  <c r="P23" i="11" s="1"/>
  <c r="O185" i="12"/>
  <c r="P185" i="12" s="1"/>
  <c r="P21" i="6"/>
  <c r="P25" i="6"/>
  <c r="P39" i="7"/>
  <c r="K58" i="8"/>
  <c r="O58" i="8"/>
  <c r="K34" i="6"/>
  <c r="O34" i="6"/>
  <c r="K38" i="6"/>
  <c r="O38" i="6"/>
  <c r="O173" i="12"/>
  <c r="P173" i="12" s="1"/>
  <c r="P24" i="6"/>
  <c r="P60" i="8"/>
  <c r="K71" i="8"/>
  <c r="O71" i="8"/>
  <c r="K47" i="8"/>
  <c r="O47" i="8"/>
  <c r="K35" i="8"/>
  <c r="O35" i="8"/>
  <c r="P35" i="8" s="1"/>
  <c r="P71" i="8"/>
  <c r="O25" i="4"/>
  <c r="P25" i="4" s="1"/>
  <c r="K25" i="4"/>
  <c r="K24" i="11"/>
  <c r="O24" i="11"/>
  <c r="P24" i="11" s="1"/>
  <c r="O20" i="10"/>
  <c r="P20" i="10" s="1"/>
  <c r="K20" i="10"/>
  <c r="O14" i="8"/>
  <c r="P14" i="8" s="1"/>
  <c r="M17" i="10"/>
  <c r="O181" i="12"/>
  <c r="P181" i="12" s="1"/>
  <c r="P27" i="8"/>
  <c r="M19" i="11"/>
  <c r="P81" i="8"/>
  <c r="P19" i="7"/>
  <c r="K78" i="8"/>
  <c r="O78" i="8"/>
  <c r="P78" i="8" s="1"/>
  <c r="P29" i="8"/>
  <c r="P61" i="8"/>
  <c r="P198" i="12"/>
  <c r="P224" i="12"/>
  <c r="P216" i="12"/>
  <c r="K32" i="11"/>
  <c r="O32" i="11"/>
  <c r="P32" i="11" s="1"/>
  <c r="K29" i="11"/>
  <c r="O29" i="11"/>
  <c r="P29" i="11" s="1"/>
  <c r="K39" i="8"/>
  <c r="O39" i="8"/>
  <c r="P39" i="8" s="1"/>
  <c r="K25" i="8"/>
  <c r="O25" i="8"/>
  <c r="P25" i="8" s="1"/>
  <c r="K17" i="8"/>
  <c r="O17" i="8"/>
  <c r="P17" i="8" s="1"/>
  <c r="P26" i="11"/>
  <c r="P33" i="8"/>
  <c r="P28" i="6"/>
  <c r="P18" i="11"/>
  <c r="P52" i="9"/>
  <c r="O16" i="6"/>
  <c r="P16" i="6" s="1"/>
  <c r="P41" i="8"/>
  <c r="N56" i="6"/>
  <c r="G18" i="2" s="1"/>
  <c r="O155" i="12"/>
  <c r="P155" i="12" s="1"/>
  <c r="P45" i="8"/>
  <c r="K17" i="11"/>
  <c r="O17" i="11"/>
  <c r="P17" i="11" s="1"/>
  <c r="K83" i="8"/>
  <c r="O83" i="8"/>
  <c r="P83" i="8" s="1"/>
  <c r="K45" i="9"/>
  <c r="O45" i="9"/>
  <c r="P45" i="9" s="1"/>
  <c r="K197" i="12"/>
  <c r="O197" i="12"/>
  <c r="P197" i="12" s="1"/>
  <c r="K167" i="12"/>
  <c r="O167" i="12"/>
  <c r="P167" i="12" s="1"/>
  <c r="K28" i="11"/>
  <c r="O28" i="11"/>
  <c r="P28" i="11" s="1"/>
  <c r="O28" i="10"/>
  <c r="P28" i="10" s="1"/>
  <c r="P67" i="8"/>
  <c r="M35" i="11"/>
  <c r="O35" i="11"/>
  <c r="O37" i="10"/>
  <c r="P37" i="10" s="1"/>
  <c r="O59" i="8"/>
  <c r="P59" i="8" s="1"/>
  <c r="P206" i="12"/>
  <c r="P202" i="12"/>
  <c r="P174" i="12"/>
  <c r="P170" i="12"/>
  <c r="K36" i="11"/>
  <c r="O36" i="11"/>
  <c r="P36" i="11" s="1"/>
  <c r="K201" i="12"/>
  <c r="O201" i="12"/>
  <c r="P201" i="12" s="1"/>
  <c r="K169" i="12"/>
  <c r="O169" i="12"/>
  <c r="P169" i="12" s="1"/>
  <c r="K45" i="4"/>
  <c r="O15" i="11"/>
  <c r="K15" i="11"/>
  <c r="M15" i="11"/>
  <c r="L56" i="6"/>
  <c r="I18" i="2" s="1"/>
  <c r="P36" i="9"/>
  <c r="N42" i="11"/>
  <c r="G23" i="2" s="1"/>
  <c r="P33" i="9"/>
  <c r="P37" i="8"/>
  <c r="P16" i="10"/>
  <c r="O163" i="12"/>
  <c r="P163" i="12" s="1"/>
  <c r="P194" i="12"/>
  <c r="P190" i="12"/>
  <c r="P182" i="12"/>
  <c r="P164" i="12"/>
  <c r="P160" i="12"/>
  <c r="P152" i="12"/>
  <c r="P148" i="12"/>
  <c r="P19" i="12"/>
  <c r="O193" i="12"/>
  <c r="P193" i="12" s="1"/>
  <c r="P41" i="9"/>
  <c r="P25" i="10"/>
  <c r="P29" i="10"/>
  <c r="K45" i="6"/>
  <c r="O45" i="6"/>
  <c r="P45" i="6" s="1"/>
  <c r="K20" i="11"/>
  <c r="O20" i="11"/>
  <c r="P20" i="11" s="1"/>
  <c r="K225" i="12"/>
  <c r="O225" i="12"/>
  <c r="P225" i="12" s="1"/>
  <c r="K217" i="12"/>
  <c r="O217" i="12"/>
  <c r="P217" i="12" s="1"/>
  <c r="K209" i="12"/>
  <c r="O209" i="12"/>
  <c r="P209" i="12" s="1"/>
  <c r="K177" i="12"/>
  <c r="O177" i="12"/>
  <c r="P177" i="12" s="1"/>
  <c r="K29" i="10"/>
  <c r="P33" i="7"/>
  <c r="P34" i="8"/>
  <c r="P37" i="7"/>
  <c r="P31" i="10"/>
  <c r="P15" i="10"/>
  <c r="K37" i="6"/>
  <c r="O37" i="6"/>
  <c r="P37" i="6" s="1"/>
  <c r="O159" i="12"/>
  <c r="P159" i="12" s="1"/>
  <c r="O189" i="12"/>
  <c r="P189" i="12" s="1"/>
  <c r="P26" i="6"/>
  <c r="P32" i="7"/>
  <c r="O16" i="8"/>
  <c r="P16" i="8" s="1"/>
  <c r="K16" i="8"/>
  <c r="K47" i="9"/>
  <c r="O47" i="9"/>
  <c r="P47" i="9" s="1"/>
  <c r="K33" i="10"/>
  <c r="O33" i="10"/>
  <c r="P33" i="10" s="1"/>
  <c r="K36" i="10"/>
  <c r="P40" i="9"/>
  <c r="P48" i="9"/>
  <c r="P34" i="6"/>
  <c r="P42" i="6"/>
  <c r="P46" i="6"/>
  <c r="P54" i="8"/>
  <c r="P53" i="8"/>
  <c r="P30" i="6"/>
  <c r="O51" i="9"/>
  <c r="P51" i="9" s="1"/>
  <c r="P35" i="9"/>
  <c r="O65" i="8"/>
  <c r="P65" i="8" s="1"/>
  <c r="P19" i="10"/>
  <c r="P35" i="10"/>
  <c r="K55" i="9"/>
  <c r="O55" i="9"/>
  <c r="P55" i="9" s="1"/>
  <c r="K41" i="6"/>
  <c r="O41" i="6"/>
  <c r="P41" i="6" s="1"/>
  <c r="K29" i="6"/>
  <c r="O29" i="6"/>
  <c r="P29" i="6" s="1"/>
  <c r="K53" i="6"/>
  <c r="O53" i="6"/>
  <c r="P53" i="6" s="1"/>
  <c r="K69" i="8"/>
  <c r="O69" i="8"/>
  <c r="P69" i="8" s="1"/>
  <c r="K46" i="4"/>
  <c r="K17" i="12"/>
  <c r="K29" i="4"/>
  <c r="P19" i="8"/>
  <c r="P55" i="8"/>
  <c r="K27" i="4"/>
  <c r="K39" i="11"/>
  <c r="P79" i="8"/>
  <c r="K216" i="12"/>
  <c r="P37" i="11"/>
  <c r="K220" i="12"/>
  <c r="P24" i="7"/>
  <c r="P18" i="6"/>
  <c r="P50" i="6"/>
  <c r="N44" i="7"/>
  <c r="G19" i="2" s="1"/>
  <c r="L44" i="7"/>
  <c r="I19" i="2" s="1"/>
  <c r="N84" i="8"/>
  <c r="G20" i="2" s="1"/>
  <c r="P46" i="8"/>
  <c r="P44" i="9"/>
  <c r="L58" i="9"/>
  <c r="I21" i="2" s="1"/>
  <c r="P17" i="7"/>
  <c r="P21" i="7"/>
  <c r="P186" i="12"/>
  <c r="P178" i="12"/>
  <c r="P156" i="12"/>
  <c r="P23" i="10"/>
  <c r="L39" i="10"/>
  <c r="I22" i="2" s="1"/>
  <c r="P14" i="9"/>
  <c r="P21" i="11"/>
  <c r="N228" i="12"/>
  <c r="G24" i="2" s="1"/>
  <c r="P20" i="6"/>
  <c r="L228" i="12"/>
  <c r="I24" i="2" s="1"/>
  <c r="P49" i="6"/>
  <c r="K224" i="12"/>
  <c r="K34" i="9"/>
  <c r="K31" i="11"/>
  <c r="K38" i="7"/>
  <c r="P41" i="7"/>
  <c r="P33" i="6"/>
  <c r="P17" i="6"/>
  <c r="O16" i="11"/>
  <c r="P16" i="11" s="1"/>
  <c r="K52" i="8"/>
  <c r="O52" i="8"/>
  <c r="P52" i="8" s="1"/>
  <c r="K40" i="8"/>
  <c r="O40" i="8"/>
  <c r="P40" i="8" s="1"/>
  <c r="K49" i="6"/>
  <c r="K33" i="6"/>
  <c r="K54" i="9"/>
  <c r="K40" i="11"/>
  <c r="K35" i="11"/>
  <c r="K18" i="4"/>
  <c r="K17" i="4"/>
  <c r="K35" i="4"/>
  <c r="K43" i="4"/>
  <c r="K34" i="4"/>
  <c r="K23" i="4"/>
  <c r="P40" i="11"/>
  <c r="O21" i="8"/>
  <c r="K72" i="8"/>
  <c r="K30" i="7"/>
  <c r="K212" i="12"/>
  <c r="K60" i="8"/>
  <c r="K30" i="4"/>
  <c r="K39" i="4"/>
  <c r="K38" i="4"/>
  <c r="N58" i="9"/>
  <c r="G21" i="2" s="1"/>
  <c r="P36" i="7"/>
  <c r="P24" i="10"/>
  <c r="P22" i="11"/>
  <c r="K32" i="8"/>
  <c r="O32" i="8"/>
  <c r="P32" i="8" s="1"/>
  <c r="K50" i="9"/>
  <c r="K42" i="9"/>
  <c r="K42" i="4"/>
  <c r="K31" i="4"/>
  <c r="K22" i="4"/>
  <c r="K26" i="4"/>
  <c r="O46" i="9"/>
  <c r="K46" i="9"/>
  <c r="O41" i="4"/>
  <c r="K41" i="4"/>
  <c r="P47" i="8"/>
  <c r="P49" i="9"/>
  <c r="K14" i="12"/>
  <c r="P37" i="9"/>
  <c r="P42" i="8"/>
  <c r="K14" i="5"/>
  <c r="P62" i="8"/>
  <c r="N39" i="10"/>
  <c r="G22" i="2" s="1"/>
  <c r="P29" i="7"/>
  <c r="P53" i="9"/>
  <c r="P27" i="10"/>
  <c r="L84" i="8"/>
  <c r="I20" i="2" s="1"/>
  <c r="P25" i="7"/>
  <c r="P57" i="9"/>
  <c r="P16" i="7"/>
  <c r="P30" i="10"/>
  <c r="P38" i="10"/>
  <c r="P22" i="10"/>
  <c r="P56" i="9"/>
  <c r="P34" i="10"/>
  <c r="P18" i="10"/>
  <c r="L42" i="11"/>
  <c r="I23" i="2" s="1"/>
  <c r="P40" i="7"/>
  <c r="P20" i="7"/>
  <c r="P26" i="10"/>
  <c r="P74" i="8"/>
  <c r="P58" i="8"/>
  <c r="P18" i="8"/>
  <c r="P22" i="8"/>
  <c r="P38" i="6"/>
  <c r="P50" i="8"/>
  <c r="P54" i="6"/>
  <c r="P26" i="8"/>
  <c r="P66" i="8"/>
  <c r="P22" i="6"/>
  <c r="P28" i="7"/>
  <c r="P38" i="8"/>
  <c r="P70" i="8"/>
  <c r="P30" i="8"/>
  <c r="P82" i="8"/>
  <c r="P14" i="11"/>
  <c r="M44" i="7"/>
  <c r="F19" i="2" s="1"/>
  <c r="P14" i="7"/>
  <c r="M39" i="10"/>
  <c r="F22" i="2" s="1"/>
  <c r="M58" i="9"/>
  <c r="F21" i="2" s="1"/>
  <c r="M56" i="6"/>
  <c r="F18" i="2" s="1"/>
  <c r="M31" i="5"/>
  <c r="F17" i="2" s="1"/>
  <c r="M84" i="8"/>
  <c r="F20" i="2" s="1"/>
  <c r="P14" i="12"/>
  <c r="M47" i="4"/>
  <c r="F16" i="2" s="1"/>
  <c r="P21" i="10" l="1"/>
  <c r="K21" i="10"/>
  <c r="K23" i="11"/>
  <c r="P31" i="11"/>
  <c r="K14" i="8"/>
  <c r="O17" i="10"/>
  <c r="P17" i="10" s="1"/>
  <c r="P39" i="10" s="1"/>
  <c r="E22" i="2" s="1"/>
  <c r="K17" i="10"/>
  <c r="O19" i="11"/>
  <c r="P19" i="11" s="1"/>
  <c r="K19" i="11"/>
  <c r="M228" i="12"/>
  <c r="F24" i="2" s="1"/>
  <c r="M42" i="11"/>
  <c r="F23" i="2" s="1"/>
  <c r="P35" i="11"/>
  <c r="K37" i="10"/>
  <c r="P15" i="11"/>
  <c r="O44" i="7"/>
  <c r="H19" i="2" s="1"/>
  <c r="P41" i="4"/>
  <c r="P47" i="4" s="1"/>
  <c r="E16" i="2" s="1"/>
  <c r="O47" i="4"/>
  <c r="H16" i="2" s="1"/>
  <c r="P46" i="9"/>
  <c r="O84" i="8"/>
  <c r="H20" i="2" s="1"/>
  <c r="P21" i="8"/>
  <c r="P84" i="8" s="1"/>
  <c r="N9" i="8" s="1"/>
  <c r="O56" i="6"/>
  <c r="H18" i="2" s="1"/>
  <c r="O31" i="5"/>
  <c r="H17" i="2" s="1"/>
  <c r="P31" i="5"/>
  <c r="E17" i="2" s="1"/>
  <c r="P44" i="7"/>
  <c r="E19" i="2" s="1"/>
  <c r="P56" i="6"/>
  <c r="N9" i="6" s="1"/>
  <c r="O39" i="10" l="1"/>
  <c r="H22" i="2" s="1"/>
  <c r="B16" i="2"/>
  <c r="D1" i="4"/>
  <c r="B17" i="2"/>
  <c r="D1" i="5"/>
  <c r="B22" i="2"/>
  <c r="D1" i="10"/>
  <c r="B19" i="2"/>
  <c r="D1" i="7"/>
  <c r="N9" i="4"/>
  <c r="O58" i="9"/>
  <c r="H21" i="2" s="1"/>
  <c r="O42" i="11"/>
  <c r="H23" i="2" s="1"/>
  <c r="P58" i="9"/>
  <c r="N9" i="9" s="1"/>
  <c r="O228" i="12"/>
  <c r="H24" i="2" s="1"/>
  <c r="P228" i="12"/>
  <c r="N9" i="12" s="1"/>
  <c r="E18" i="2"/>
  <c r="N9" i="5"/>
  <c r="P42" i="11"/>
  <c r="E23" i="2" s="1"/>
  <c r="N9" i="10"/>
  <c r="N9" i="7"/>
  <c r="E20" i="2"/>
  <c r="B18" i="2" l="1"/>
  <c r="D1" i="6"/>
  <c r="B20" i="2"/>
  <c r="D1" i="8"/>
  <c r="B23" i="2"/>
  <c r="D1" i="11"/>
  <c r="E21" i="2"/>
  <c r="E24" i="2"/>
  <c r="N9" i="11"/>
  <c r="B24" i="2" l="1"/>
  <c r="D1" i="12"/>
  <c r="B21" i="2"/>
  <c r="D1" i="9"/>
  <c r="H14" i="3"/>
  <c r="M14" i="3" s="1"/>
  <c r="N56" i="3"/>
  <c r="L56" i="3"/>
  <c r="H56" i="3"/>
  <c r="N55" i="3"/>
  <c r="L55" i="3"/>
  <c r="H55" i="3"/>
  <c r="N54" i="3"/>
  <c r="L54" i="3"/>
  <c r="H54" i="3"/>
  <c r="N53" i="3"/>
  <c r="L53" i="3"/>
  <c r="H53" i="3"/>
  <c r="N52" i="3"/>
  <c r="L52" i="3"/>
  <c r="H52" i="3"/>
  <c r="N51" i="3"/>
  <c r="L51" i="3"/>
  <c r="H51" i="3"/>
  <c r="N50" i="3"/>
  <c r="L50" i="3"/>
  <c r="H50" i="3"/>
  <c r="N49" i="3"/>
  <c r="L49" i="3"/>
  <c r="H49" i="3"/>
  <c r="N48" i="3"/>
  <c r="L48" i="3"/>
  <c r="H48" i="3"/>
  <c r="N47" i="3"/>
  <c r="L47" i="3"/>
  <c r="H47" i="3"/>
  <c r="N46" i="3"/>
  <c r="L46" i="3"/>
  <c r="H46" i="3"/>
  <c r="N45" i="3"/>
  <c r="L45" i="3"/>
  <c r="H45" i="3"/>
  <c r="N44" i="3"/>
  <c r="L44" i="3"/>
  <c r="H44" i="3"/>
  <c r="N43" i="3"/>
  <c r="L43" i="3"/>
  <c r="H43" i="3"/>
  <c r="N42" i="3"/>
  <c r="L42" i="3"/>
  <c r="H42" i="3"/>
  <c r="N41" i="3"/>
  <c r="L41" i="3"/>
  <c r="H41" i="3"/>
  <c r="N40" i="3"/>
  <c r="L40" i="3"/>
  <c r="H40" i="3"/>
  <c r="N39" i="3"/>
  <c r="L39" i="3"/>
  <c r="H39" i="3"/>
  <c r="N38" i="3"/>
  <c r="L38" i="3"/>
  <c r="H38" i="3"/>
  <c r="N37" i="3"/>
  <c r="L37" i="3"/>
  <c r="H37" i="3"/>
  <c r="N36" i="3"/>
  <c r="L36" i="3"/>
  <c r="H36" i="3"/>
  <c r="N35" i="3"/>
  <c r="L35" i="3"/>
  <c r="H35" i="3"/>
  <c r="N34" i="3"/>
  <c r="L34" i="3"/>
  <c r="H34" i="3"/>
  <c r="N33" i="3"/>
  <c r="L33" i="3"/>
  <c r="H33" i="3"/>
  <c r="N32" i="3"/>
  <c r="L32" i="3"/>
  <c r="H32" i="3"/>
  <c r="N31" i="3"/>
  <c r="L31" i="3"/>
  <c r="H31" i="3"/>
  <c r="N30" i="3"/>
  <c r="L30" i="3"/>
  <c r="H30" i="3"/>
  <c r="N29" i="3"/>
  <c r="L29" i="3"/>
  <c r="H29" i="3"/>
  <c r="N28" i="3"/>
  <c r="L28" i="3"/>
  <c r="H28" i="3"/>
  <c r="N27" i="3"/>
  <c r="L27" i="3"/>
  <c r="H27" i="3"/>
  <c r="N26" i="3"/>
  <c r="L26" i="3"/>
  <c r="H26" i="3"/>
  <c r="N25" i="3"/>
  <c r="L25" i="3"/>
  <c r="H25" i="3"/>
  <c r="N24" i="3"/>
  <c r="L24" i="3"/>
  <c r="H24" i="3"/>
  <c r="N23" i="3"/>
  <c r="L23" i="3"/>
  <c r="H23" i="3"/>
  <c r="N22" i="3"/>
  <c r="L22" i="3"/>
  <c r="H22" i="3"/>
  <c r="N21" i="3"/>
  <c r="L21" i="3"/>
  <c r="H21" i="3"/>
  <c r="N20" i="3"/>
  <c r="L20" i="3"/>
  <c r="H20" i="3"/>
  <c r="N19" i="3"/>
  <c r="L19" i="3"/>
  <c r="H19" i="3"/>
  <c r="N18" i="3"/>
  <c r="L18" i="3"/>
  <c r="H18" i="3"/>
  <c r="N17" i="3"/>
  <c r="L17" i="3"/>
  <c r="H17" i="3"/>
  <c r="N16" i="3"/>
  <c r="L16" i="3"/>
  <c r="H16" i="3"/>
  <c r="N15" i="3"/>
  <c r="L15" i="3"/>
  <c r="H15" i="3"/>
  <c r="N14" i="3"/>
  <c r="L14" i="3"/>
  <c r="O54" i="3" l="1"/>
  <c r="O55" i="3"/>
  <c r="M56" i="3"/>
  <c r="O56" i="3"/>
  <c r="O15" i="3"/>
  <c r="M16" i="3"/>
  <c r="O16" i="3"/>
  <c r="M17" i="3"/>
  <c r="O17" i="3"/>
  <c r="O18" i="3"/>
  <c r="O19" i="3"/>
  <c r="M20" i="3"/>
  <c r="O20" i="3"/>
  <c r="M21" i="3"/>
  <c r="O21" i="3"/>
  <c r="O22" i="3"/>
  <c r="O23" i="3"/>
  <c r="M24" i="3"/>
  <c r="O24" i="3"/>
  <c r="M25" i="3"/>
  <c r="O25" i="3"/>
  <c r="O26" i="3"/>
  <c r="O27" i="3"/>
  <c r="M28" i="3"/>
  <c r="O28" i="3"/>
  <c r="M29" i="3"/>
  <c r="O29" i="3"/>
  <c r="O30" i="3"/>
  <c r="O31" i="3"/>
  <c r="M32" i="3"/>
  <c r="O32" i="3"/>
  <c r="M33" i="3"/>
  <c r="O33" i="3"/>
  <c r="O34" i="3"/>
  <c r="O35" i="3"/>
  <c r="M36" i="3"/>
  <c r="O36" i="3"/>
  <c r="M37" i="3"/>
  <c r="O37" i="3"/>
  <c r="O38" i="3"/>
  <c r="O39" i="3"/>
  <c r="M40" i="3"/>
  <c r="O40" i="3"/>
  <c r="M41" i="3"/>
  <c r="O41" i="3"/>
  <c r="O42" i="3"/>
  <c r="O43" i="3"/>
  <c r="M44" i="3"/>
  <c r="O44" i="3"/>
  <c r="M45" i="3"/>
  <c r="O46" i="3"/>
  <c r="O47" i="3"/>
  <c r="M48" i="3"/>
  <c r="O48" i="3"/>
  <c r="M49" i="3"/>
  <c r="O49" i="3"/>
  <c r="O50" i="3"/>
  <c r="O51" i="3"/>
  <c r="M52" i="3"/>
  <c r="O52" i="3"/>
  <c r="M53" i="3"/>
  <c r="O14" i="3"/>
  <c r="P14" i="3" s="1"/>
  <c r="M18" i="3"/>
  <c r="M22" i="3"/>
  <c r="M26" i="3"/>
  <c r="M30" i="3"/>
  <c r="M34" i="3"/>
  <c r="M38" i="3"/>
  <c r="M42" i="3"/>
  <c r="M46" i="3"/>
  <c r="M50" i="3"/>
  <c r="M54" i="3"/>
  <c r="L57" i="3"/>
  <c r="M15" i="3"/>
  <c r="M19" i="3"/>
  <c r="M23" i="3"/>
  <c r="M27" i="3"/>
  <c r="M31" i="3"/>
  <c r="M35" i="3"/>
  <c r="M39" i="3"/>
  <c r="M43" i="3"/>
  <c r="M47" i="3"/>
  <c r="M51" i="3"/>
  <c r="M55" i="3"/>
  <c r="N57" i="3"/>
  <c r="P41" i="3" l="1"/>
  <c r="P55" i="3"/>
  <c r="P16" i="3"/>
  <c r="P26" i="3"/>
  <c r="P18" i="3"/>
  <c r="P21" i="3"/>
  <c r="P54" i="3"/>
  <c r="P42" i="3"/>
  <c r="P34" i="3"/>
  <c r="P30" i="3"/>
  <c r="P49" i="3"/>
  <c r="P38" i="3"/>
  <c r="P22" i="3"/>
  <c r="P44" i="3"/>
  <c r="P36" i="3"/>
  <c r="P33" i="3"/>
  <c r="P28" i="3"/>
  <c r="P25" i="3"/>
  <c r="P20" i="3"/>
  <c r="P17" i="3"/>
  <c r="P56" i="3"/>
  <c r="P31" i="3"/>
  <c r="K20" i="3"/>
  <c r="K41" i="3"/>
  <c r="P46" i="3"/>
  <c r="P40" i="3"/>
  <c r="P37" i="3"/>
  <c r="P32" i="3"/>
  <c r="P29" i="3"/>
  <c r="P24" i="3"/>
  <c r="P47" i="3"/>
  <c r="K28" i="3"/>
  <c r="P39" i="3"/>
  <c r="K17" i="3"/>
  <c r="K25" i="3"/>
  <c r="P15" i="3"/>
  <c r="K36" i="3"/>
  <c r="P51" i="3"/>
  <c r="K33" i="3"/>
  <c r="P23" i="3"/>
  <c r="K56" i="3"/>
  <c r="K44" i="3"/>
  <c r="K52" i="3"/>
  <c r="K37" i="3"/>
  <c r="K29" i="3"/>
  <c r="P43" i="3"/>
  <c r="P35" i="3"/>
  <c r="P27" i="3"/>
  <c r="P19" i="3"/>
  <c r="G15" i="2"/>
  <c r="K21" i="3"/>
  <c r="K16" i="3"/>
  <c r="K48" i="3"/>
  <c r="K40" i="3"/>
  <c r="K32" i="3"/>
  <c r="K24" i="3"/>
  <c r="P48" i="3"/>
  <c r="K46" i="3"/>
  <c r="P50" i="3"/>
  <c r="P52" i="3"/>
  <c r="K49" i="3"/>
  <c r="K47" i="3"/>
  <c r="K45" i="3"/>
  <c r="O45" i="3"/>
  <c r="P45" i="3" s="1"/>
  <c r="K50" i="3"/>
  <c r="K43" i="3"/>
  <c r="K39" i="3"/>
  <c r="K35" i="3"/>
  <c r="K31" i="3"/>
  <c r="K27" i="3"/>
  <c r="K23" i="3"/>
  <c r="K19" i="3"/>
  <c r="K15" i="3"/>
  <c r="K55" i="3"/>
  <c r="O53" i="3"/>
  <c r="P53" i="3" s="1"/>
  <c r="K53" i="3"/>
  <c r="K51" i="3"/>
  <c r="K42" i="3"/>
  <c r="K38" i="3"/>
  <c r="K34" i="3"/>
  <c r="K30" i="3"/>
  <c r="K26" i="3"/>
  <c r="K22" i="3"/>
  <c r="K18" i="3"/>
  <c r="K54" i="3"/>
  <c r="K14" i="3"/>
  <c r="I15" i="2"/>
  <c r="M57" i="3"/>
  <c r="P57" i="3" l="1"/>
  <c r="O57" i="3"/>
  <c r="F15" i="2"/>
  <c r="H15" i="2" l="1"/>
  <c r="N9" i="3"/>
  <c r="E15" i="2"/>
  <c r="B15" i="2" l="1"/>
  <c r="D1" i="3"/>
  <c r="I25" i="2"/>
  <c r="H25" i="2"/>
  <c r="G25" i="2"/>
  <c r="F25" i="2"/>
  <c r="E25" i="2"/>
  <c r="E28" i="2" s="1"/>
  <c r="D11" i="2" l="1"/>
  <c r="E26" i="2"/>
  <c r="E27" i="2" s="1"/>
  <c r="E29" i="2" l="1"/>
  <c r="D10" i="2" l="1"/>
  <c r="C20" i="1"/>
  <c r="C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00000000-0006-0000-00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00000000-0006-0000-01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Artis Smiltāns</author>
  </authors>
  <commentList>
    <comment ref="D5" authorId="0" shapeId="0" xr:uid="{00000000-0006-0000-02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 ref="C32" authorId="1" shapeId="0" xr:uid="{00000000-0006-0000-0200-000002000000}">
      <text>
        <r>
          <rPr>
            <b/>
            <sz val="9"/>
            <color indexed="81"/>
            <rFont val="Tahoma"/>
            <family val="2"/>
            <charset val="186"/>
          </rPr>
          <t>Artis Smiltāns:</t>
        </r>
        <r>
          <rPr>
            <sz val="9"/>
            <color indexed="81"/>
            <rFont val="Tahoma"/>
            <family val="2"/>
            <charset val="186"/>
          </rPr>
          <t xml:space="preserve">
Biezums neatbilst projektam 
</t>
        </r>
        <r>
          <rPr>
            <b/>
            <sz val="9"/>
            <color indexed="81"/>
            <rFont val="Tahoma"/>
            <family val="2"/>
            <charset val="186"/>
          </rPr>
          <t>WS:</t>
        </r>
        <r>
          <rPr>
            <sz val="9"/>
            <color indexed="81"/>
            <rFont val="Tahoma"/>
            <family val="2"/>
            <charset val="186"/>
          </rPr>
          <t xml:space="preserve"> Labots biezums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3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4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5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6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7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8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9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A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B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<sst xmlns="http://schemas.openxmlformats.org/spreadsheetml/2006/main" count="1718" uniqueCount="509">
  <si>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</si>
  <si>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</si>
  <si>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</si>
  <si>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</si>
  <si>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</si>
  <si>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</si>
  <si>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</si>
  <si>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</si>
  <si>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</si>
  <si>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</si>
  <si>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</si>
  <si>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</si>
  <si>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</si>
  <si>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</si>
  <si>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</si>
  <si>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</si>
  <si>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</si>
  <si>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</si>
  <si>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</si>
  <si>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</si>
  <si>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</si>
  <si>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</si>
  <si>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</si>
  <si>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</si>
  <si>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</si>
  <si>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</si>
  <si>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</si>
  <si>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</si>
  <si>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</si>
  <si>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</si>
  <si>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</si>
  <si>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</si>
  <si>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</si>
  <si>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</si>
  <si>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</si>
  <si>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</si>
  <si>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</si>
  <si>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</si>
  <si>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</si>
  <si>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</si>
  <si>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</si>
  <si>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</si>
  <si>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</si>
  <si>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</si>
  <si>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</si>
  <si>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</si>
  <si>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</si>
  <si>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</si>
  <si>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</si>
  <si>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</si>
  <si>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</si>
  <si>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</si>
  <si>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</si>
  <si>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</si>
  <si>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</si>
  <si>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Dzīvojamās ēkas vienkāršotā atjaunošana</t>
  </si>
  <si>
    <t>Daudzdzīvokļu dzīvojamās ēkas energoefektivitātes paaugstināšanas pasākumi</t>
  </si>
  <si>
    <t>Daudzdzīvokļu dzīvojamās ēkas Ģenerāļa Baloža ielā 11, Liepājā, energoefektivitātes paaugstināšanas pasākumi</t>
  </si>
  <si>
    <t>Ievērībai!</t>
  </si>
  <si>
    <t>Pretendents ir tiesīgs izmantot tikai Pasūtītāja pievienoto būvizmaksu noteikšanas tāmes veidni.</t>
  </si>
  <si>
    <t>Ģenerāļa Baloža iela 11, Liepāja</t>
  </si>
  <si>
    <t>WS-89-17</t>
  </si>
  <si>
    <t>Finanšu rezerve</t>
  </si>
  <si>
    <t>Kopā ar finanšu rezervi</t>
  </si>
  <si>
    <t>Ārsienu siltināšanas darbi</t>
  </si>
  <si>
    <t>Tāme sastādīta  20__. gada tirgus cenās, pamatojoties uz AR un BK daļas rasējumiem</t>
  </si>
  <si>
    <t>līg.c.</t>
  </si>
  <si>
    <t>Metāla nožogojuma montāža, h=2,0 m</t>
  </si>
  <si>
    <t>m</t>
  </si>
  <si>
    <t xml:space="preserve"> </t>
  </si>
  <si>
    <t>Žogs 3,5×2m</t>
  </si>
  <si>
    <t>gb</t>
  </si>
  <si>
    <t>Pēda</t>
  </si>
  <si>
    <t>m²</t>
  </si>
  <si>
    <t>Sastatnes</t>
  </si>
  <si>
    <t>Moduļu tualetes uzstādīšana</t>
  </si>
  <si>
    <t>Tualetes izvešana</t>
  </si>
  <si>
    <t>reizes</t>
  </si>
  <si>
    <t>Moduļu mājas uzstādīšana. Paredzēts 24 cilvēkiem.</t>
  </si>
  <si>
    <t>Grunts</t>
  </si>
  <si>
    <t>kg</t>
  </si>
  <si>
    <t>Līmjava</t>
  </si>
  <si>
    <t>Stūra profils</t>
  </si>
  <si>
    <t>Paligmateriāli</t>
  </si>
  <si>
    <t>kpl</t>
  </si>
  <si>
    <t>Būvgružu savākšana un aizvešana</t>
  </si>
  <si>
    <t>m³</t>
  </si>
  <si>
    <t>Gružu konteiners</t>
  </si>
  <si>
    <t xml:space="preserve">Tiešās izmaksas kopā, t. sk. darba devēja sociālais nodoklis 24.09% </t>
  </si>
  <si>
    <t>Logu un durvju nomaiņa</t>
  </si>
  <si>
    <t>Esošo skārda āra palodžu demontāža, b=0,25.</t>
  </si>
  <si>
    <t>montāžas skavas</t>
  </si>
  <si>
    <t>dibeļi</t>
  </si>
  <si>
    <t>l</t>
  </si>
  <si>
    <t>skrūves</t>
  </si>
  <si>
    <t>silikona hermētiķis</t>
  </si>
  <si>
    <t>gab</t>
  </si>
  <si>
    <t>Līmlente</t>
  </si>
  <si>
    <t>Pagraba siltināšana</t>
  </si>
  <si>
    <t>Dzelzsbetona pārsegumu notīrīšana, izlīdzināšana, sagatavošana siltināšanai</t>
  </si>
  <si>
    <t>Siltumizolācija</t>
  </si>
  <si>
    <t>m3</t>
  </si>
  <si>
    <t>Cokola siltināšanas darbi</t>
  </si>
  <si>
    <t>Grunts hidroizolācijai</t>
  </si>
  <si>
    <t>Armējošā līmjava</t>
  </si>
  <si>
    <t>Jaunu bruģakmens lietusūdens novadīšanas apmaļu ierīkošana:</t>
  </si>
  <si>
    <t>Ģeotekstila plēves ieklāšana</t>
  </si>
  <si>
    <t>šķembas</t>
  </si>
  <si>
    <t>Grants kārtas ieklāšana 50mm</t>
  </si>
  <si>
    <t>grants</t>
  </si>
  <si>
    <t>Izsijas -50mm</t>
  </si>
  <si>
    <t>Bortakmens 80x200x1000 malas likšana 1gb/t.m</t>
  </si>
  <si>
    <t>Vienpola slēdža montēšana.</t>
  </si>
  <si>
    <t>Kustību sensoru ar krēslas slēdža f-ju montēšana.</t>
  </si>
  <si>
    <t>Elektrības kabelis 3x1,5mm² ar kopējo garumu 10m.</t>
  </si>
  <si>
    <t>Āra apgaismojuma sienas lampas montēšana</t>
  </si>
  <si>
    <t>Lieveņu  atjaunošana:</t>
  </si>
  <si>
    <t>java</t>
  </si>
  <si>
    <t>Stiegru apstrāde ar suspensiju</t>
  </si>
  <si>
    <t>Tāme sastādīta  20__. gada tirgus cenās, pamatojoties uz AVK daļas rasējumiem</t>
  </si>
  <si>
    <t>Esošās apkures sistēmas demontāža</t>
  </si>
  <si>
    <t>kmpl</t>
  </si>
  <si>
    <t>Ventilis lodveida; t=110°C; P=8 bar; Dn15</t>
  </si>
  <si>
    <t>Cauruļvadu un pievienojumu fasondetaļas un veidgabali</t>
  </si>
  <si>
    <t>Ventilācijas sistēma</t>
  </si>
  <si>
    <t>Sastatņu montēšana</t>
  </si>
  <si>
    <t>aizargsiets</t>
  </si>
  <si>
    <t>pretnokrišņu jumtiņš virs sastanēm, platums precizējams izbūves laikā</t>
  </si>
  <si>
    <t>Ārsienas sagatavošana siltināšanai - virsmu notīrīšana un gruntēšana</t>
  </si>
  <si>
    <t>Virsmas apstrāde ar biocīdu  (vietās kur nepieciešams)</t>
  </si>
  <si>
    <t>Bīocīdu preparāts</t>
  </si>
  <si>
    <t>Ārsienu  siltināšana ar akmensvati līmējot un piestiprinot to pie ārsienas ar mehāniskajiem stiprinājumiem</t>
  </si>
  <si>
    <t>S1 Vieglbetona paneļu ārējās sienas siltinājums</t>
  </si>
  <si>
    <t>Apmetuma sistēma virs siltinājuma (AS-1); grunts; siltinājums - akmensvate  λ=0,036W/m²K, b=150mm; līmjava; grunts; esošā siena - vieglbetona panelis,b=250mm</t>
  </si>
  <si>
    <t>Sb Vieglbetona paneļu ārējās sienas siltinājums</t>
  </si>
  <si>
    <t>Dībeli virsmas klasifikācija ETA A,B,C,D,E, galvas Ø60, nagla tērauda Ø8-10, Punkta siltumatdeves koeficients 0,002 W/K, min iestrādes dziļums &gt;25mm, vai ekvivalents 215mm</t>
  </si>
  <si>
    <t>Durvju un logu aiļu apdare ar akmensvates plātnēm b=30mm,platums~ 0,15*m</t>
  </si>
  <si>
    <t xml:space="preserve">Līmjava </t>
  </si>
  <si>
    <t>Siltumizolācija sienām b=30mm, λ=0,037W/mK</t>
  </si>
  <si>
    <t>1. meh. klases apmetuma izveidošana: 1 kārtas armējošās javas un armējošā stikla šķiedras sieta uzklāšana, zemapmetuma grunts uzklāšana, dekoratīvā gatavā silikona apmetuma ar tonējumu uznešana.</t>
  </si>
  <si>
    <t>Siets stikla šķiedra 160gr/m²</t>
  </si>
  <si>
    <t>Papildus armējums apkārt  loga un durvju  ailām ar sietu, platums=0,3×0,5m, b=3mm</t>
  </si>
  <si>
    <t>Blīvējošās lentas montēšana ap logu ailām u.c. vietām.</t>
  </si>
  <si>
    <t>Zemapmetuma PVC ārējā stūra profila montāža</t>
  </si>
  <si>
    <t>Stūra profils, universāls stūra profils ar sietu, ar armējumu visā augstumā visos ēkas stūros</t>
  </si>
  <si>
    <t>Metāla karoga kāta turētāja montāža</t>
  </si>
  <si>
    <t>Esošo koka logu, tsk. ārdurvju demontāža</t>
  </si>
  <si>
    <t>Ārējo palodžu - skārda, montēšana  b=0,5m  (t.sk.1.st.lodžiju apakš. mala)</t>
  </si>
  <si>
    <t>D-3 Alumīnija konstrukcijas ārdurvis, slēdzamas
Durvju kopējais siltuma transmisijas koeficents (Uw) 
ne lielāks par 1.6W/m² K.
Paredzēt slieksni (10mm)
Tipu precizēt autoruzraudzības kārtībā.
Ierīkot atdures ieejas lievenī.
Krāsas tonis pēc krāsu pases.</t>
  </si>
  <si>
    <t>palodzes profils</t>
  </si>
  <si>
    <t xml:space="preserve">ventilācijas vārstu montāža logu veramajās daļā </t>
  </si>
  <si>
    <t xml:space="preserve">Hidroizolācijas lentas montēšana logos </t>
  </si>
  <si>
    <t xml:space="preserve">Difūzujas lentas montēšana nomaināmajos logos </t>
  </si>
  <si>
    <t>Jaunu iekštelpu PVC palodžu montēšana, b=350mm.</t>
  </si>
  <si>
    <t>reģipsis</t>
  </si>
  <si>
    <t>akmensvate 10-20mm cietā</t>
  </si>
  <si>
    <t>montāžas līme</t>
  </si>
  <si>
    <t>gatavā špaktele</t>
  </si>
  <si>
    <t>krāsa, balta pusmatēta</t>
  </si>
  <si>
    <t>gab.</t>
  </si>
  <si>
    <t>kompl.</t>
  </si>
  <si>
    <t>Pagraba pārseguma pastiprināšana</t>
  </si>
  <si>
    <t>Dubult-T profils HEA160</t>
  </si>
  <si>
    <t>U Profils UPN 120</t>
  </si>
  <si>
    <t>U profils UPE 160</t>
  </si>
  <si>
    <t>Tērauda leņķis ar stiprības ribu RSA00509 S355 160x160x15mm</t>
  </si>
  <si>
    <t>Ķīmiskais dībelis/vītņstienis Ø12 180mm, 160gb.</t>
  </si>
  <si>
    <t xml:space="preserve">Pagraba pārseguma virsmu atjaunošana </t>
  </si>
  <si>
    <t>P2 Pagraba pārseguma siltinājums</t>
  </si>
  <si>
    <t>Betona plātņu un apmales demontāža</t>
  </si>
  <si>
    <t>Jaunas šķidrās hidroizolācijas uzklāšana  visā siltinājuma augstumā</t>
  </si>
  <si>
    <t>bitumena bāzes hidroizolācijas uzklāšana</t>
  </si>
  <si>
    <t>S2 Pamatu sienu siltinājums</t>
  </si>
  <si>
    <t>Dībeli virsmas klasifikācija ETA A,B,C galvas Ø60, nagla tērauda Ø8-10, Punkta siltumatdeves koeficients 0,002 W/K, min iestrādes dziļums:urbums 35mm iesišnas&gt;25mm, vai ekvivalents 195mm</t>
  </si>
  <si>
    <t>Atrakto vietu aizbēršana ar esošo minerālgrunti</t>
  </si>
  <si>
    <t>Cokola apmešana ar apmetumu uz minerālšķiedru sieta (b=7mm) un krāsošana</t>
  </si>
  <si>
    <t>Siets stikla šķiedra 2k</t>
  </si>
  <si>
    <t>Kvarca apmetums</t>
  </si>
  <si>
    <t>Cementa bāzes hidroizolācijas l=375*mm ieklāšana cokola daļā</t>
  </si>
  <si>
    <t>Hidroizolācija, 2mm</t>
  </si>
  <si>
    <t>Šķembas (fr.40-70mm) kārtas ieklāšana 100mm</t>
  </si>
  <si>
    <t>Šķembas (fr.0-40mm) kārtas ieklāšana 50mm</t>
  </si>
  <si>
    <t>Bruģakmens 700mm biez.likšana 26gab/m²</t>
  </si>
  <si>
    <t>Betona bruģis, b=50mm</t>
  </si>
  <si>
    <t>Bortakmens 80x200x1000 mala</t>
  </si>
  <si>
    <t>betons b15</t>
  </si>
  <si>
    <t>Lietus ūdens izvadīšanas mezgls</t>
  </si>
  <si>
    <t>Pieslēgums pie esošās lietus kanalizācijas caurules</t>
  </si>
  <si>
    <t>Tērauda aizsargcaurule Dn160</t>
  </si>
  <si>
    <t>Hermetizācija starp aizsargcauruli un tērauda cauruli, mitrumizturīga, elastīga un blīvējoša mastika</t>
  </si>
  <si>
    <t>PVC lietus kanalizācijas caurule Ø160</t>
  </si>
  <si>
    <t>PVC lietus kanalizācijas caurules trejgabals Ø160 45°</t>
  </si>
  <si>
    <t>PVC lietus kanalizācijas caurules līkums Ø160 45°</t>
  </si>
  <si>
    <t>PVC lietus kanalizācijas caurules vāks Ø160</t>
  </si>
  <si>
    <t>Metāla siets, acs izmērs 0,5mm</t>
  </si>
  <si>
    <t>Betona lietus ūdens novadīšanas tekne 320x600mm</t>
  </si>
  <si>
    <t>Balkonu paneļi</t>
  </si>
  <si>
    <t>Balkonu dekoratīvo apšuvumu, margu un citu visu detaļu demontāža</t>
  </si>
  <si>
    <t>Koku un PVC stiklojuma demontāža</t>
  </si>
  <si>
    <t>Balkonu hidroizolācijas sistēma</t>
  </si>
  <si>
    <t>Bojātās pamatnes attīrīšana. Armētās stiegras notīrāmas no rūsas līdz tīrības pakāpei “Sa 2,5”.</t>
  </si>
  <si>
    <t>Vienkomponenta minerālā pretkorozijas kontaktjava</t>
  </si>
  <si>
    <t>Ātri cietējoša java slīpumu veidošanai 20-40mm</t>
  </si>
  <si>
    <t>Kontaktemulsija</t>
  </si>
  <si>
    <t>Putu aukla deformācijas šuvēm d=10</t>
  </si>
  <si>
    <t>Poliuretāna mastika deformācijas šuvēm</t>
  </si>
  <si>
    <t>Hidroizolējošs cementa pārklājums</t>
  </si>
  <si>
    <t>Hidroizolācijas lente</t>
  </si>
  <si>
    <t>Hidroizolācija balkonu virsmām, uzklājamias beizums 1mm</t>
  </si>
  <si>
    <t>Balkonu margu izgatavošana</t>
  </si>
  <si>
    <t>Balkona margu caurule Ø42x2</t>
  </si>
  <si>
    <t>Margu stati, plakantērauds -10x50x1100</t>
  </si>
  <si>
    <t>Margu statu konsoles, plakantērauds -10x50x200</t>
  </si>
  <si>
    <t>Margu statu režģa elementi, plakantērauds -10x50x4600</t>
  </si>
  <si>
    <t>Plakantērauda joslas -6x30x4700 apšuvuma stiprināšanai</t>
  </si>
  <si>
    <t>Statu atblastplāksne -8x100x150</t>
  </si>
  <si>
    <t>Margu atbalstplātne -8x200x200</t>
  </si>
  <si>
    <t>Ķīmiskie dībeļi Ø10, l=80 statu enkurošanai</t>
  </si>
  <si>
    <t>Ķīmiskie dībeļi Ø12, l=12 margu enkurošanai</t>
  </si>
  <si>
    <t>Metāla detaļu KARSTĀ CINKOŠANA cinkojuma BIEZUMS 80 mikroni</t>
  </si>
  <si>
    <t>Cinkoto metāla detaļu pasivēšana</t>
  </si>
  <si>
    <t>Skārda nosegpanelis PP20 profils 0,5mm
krāsu pases noteiktajā tonī</t>
  </si>
  <si>
    <t>paneļu stiprināšanas kniedes</t>
  </si>
  <si>
    <t>Alumīnija konstrukcijas jumtiņš, ar caurspīdīga polikarbonāta virsmu 3000x1000 mm, pelēks</t>
  </si>
  <si>
    <t>Ķīļenkuri 10/220*, M10</t>
  </si>
  <si>
    <t>ķīmiska masa</t>
  </si>
  <si>
    <t>Jumta atjaunošana</t>
  </si>
  <si>
    <t>Demontāžas darbi</t>
  </si>
  <si>
    <t>Ruberoīda seguma novākšana 
(pieņemts 2-3 kārtu segums, pamatplakne un jumta izejas)</t>
  </si>
  <si>
    <t>Uzliektā ruberoīda seguma novākšana parapetiem (pieņemts 2-3 kārtas)</t>
  </si>
  <si>
    <t>Skārda apšuvuma noņemšana no parapetiem</t>
  </si>
  <si>
    <t xml:space="preserve">Skārda apšuvuma noņemšana no vēdināšanas izvadiem </t>
  </si>
  <si>
    <t>Tehnoloģisko atvērumu 600x800 mm 
izbūve ribotu dzelzsbetona paneļu plātnē, b=30 mm:</t>
  </si>
  <si>
    <t>* jumta sastāva izgriešana līdz panelim (4*- kārtu ruberoīds, cem.java-20), pa 0,5 m²</t>
  </si>
  <si>
    <t>* dzelzsbetona plātnes 600x800 izzāģēsana ar b=30 mm, 13 vietas pa 0,5 m²</t>
  </si>
  <si>
    <t>Tehnoloģisko atvērumu aizbetonēšana pēc bēniņu pārseguma siltināšanas</t>
  </si>
  <si>
    <t>* metāla sijas U-profils Nr.8 atvēruma malās, kop.l=0,8 m;</t>
  </si>
  <si>
    <t>U-profils Nr.8</t>
  </si>
  <si>
    <t>* leņķdzelzs 50x5, metināts pie U-profila sijām, kop.l=0,8 m</t>
  </si>
  <si>
    <t>leņķdzelzs 50x5</t>
  </si>
  <si>
    <t>* stiegru Ø8AIII siets 100x100 mm atvērumu aizbetonēšanai, (0,6x0,8 m),</t>
  </si>
  <si>
    <t>* betons B20 F50, b=50 mm, atvērumu 600x800 mm aizbetonēšanai</t>
  </si>
  <si>
    <t>* mitruma izturīgās OSB plātnes, b=15 mm, 600x800 mm</t>
  </si>
  <si>
    <t>* metāla elementu pretkorozijas krāsošana</t>
  </si>
  <si>
    <t>gruntējama pretkorozijas krāsa metālam</t>
  </si>
  <si>
    <t>Atvērumu aizbetonēšana pēc gružvadu demontāžas</t>
  </si>
  <si>
    <t>Demontējams izvads no pagraba 
līdz jumtam, ∅500</t>
  </si>
  <si>
    <t>U profils 300x50x8</t>
  </si>
  <si>
    <t>L75x50x5</t>
  </si>
  <si>
    <t>Enkuri M12x80</t>
  </si>
  <si>
    <t xml:space="preserve">Siets ∅8 AI, 100x100 </t>
  </si>
  <si>
    <t xml:space="preserve">Siets ∅6 AI, 100x100 </t>
  </si>
  <si>
    <t>Tērauda profilu apstrāde ar pretkorozijas sastāvu</t>
  </si>
  <si>
    <t>Betons B15 F50</t>
  </si>
  <si>
    <t>Jumta seguma iesegums</t>
  </si>
  <si>
    <t>* stūra elementi 100x100, gar parapetiem, izvadiem un lūkām</t>
  </si>
  <si>
    <t>*  ruberoīds 2 kārtās jumta segumam un pieslēgumiem pie parapeta, vēdin. izvadiem un lūkām</t>
  </si>
  <si>
    <t>Projektēta apakšējā ruberoīda kārta</t>
  </si>
  <si>
    <t>Projektēta augšējā ruberoīda kārta</t>
  </si>
  <si>
    <t>Gāze</t>
  </si>
  <si>
    <t>Ruberoīda papildkārtas ieklāšana savācējpiltuves vietāsØ 500</t>
  </si>
  <si>
    <t>Ruberoīds apakš.</t>
  </si>
  <si>
    <t>Bitumena izolācijas ieklāšana savācējpiltuves vietās Ø 500 ,b=4mm</t>
  </si>
  <si>
    <t>Lietus ūdens piltuve Ø160 ar aptveri no nerūs. Tērauda, ar lapu režģi un pagarinošās caurules nomaiņa esošajās vietās</t>
  </si>
  <si>
    <t>Savienojuma pārejas veidgabals no esošās PVC caurules un lietus ūdens savienojošo cauruli 1,5-2m</t>
  </si>
  <si>
    <t>Parapetu paaugstināšana, parapetu detaļas pa jumta perimetru:</t>
  </si>
  <si>
    <t>* ārsienu parapetu augšējās virsmas attīrīšana mūra darbu veikšanai-parapetu paaugstināšanai</t>
  </si>
  <si>
    <t>* uz paneļu sienu parapeta uzklāt javas kārtu</t>
  </si>
  <si>
    <t>Keramzīta bloki 250mm, 3MPa</t>
  </si>
  <si>
    <t>armatūra Ø4 starp blokiem</t>
  </si>
  <si>
    <t>Mūrjava</t>
  </si>
  <si>
    <t>* liekti metāla enkuri -4x40, l=750, s=600, parapeta skārda aplocīšanai</t>
  </si>
  <si>
    <t>* jumta skārds parapetu apšūšanai pēc sienu siltināšanas</t>
  </si>
  <si>
    <t>Skārds</t>
  </si>
  <si>
    <t>Jumta margas motāža h=290mm</t>
  </si>
  <si>
    <t>2∅12 AI</t>
  </si>
  <si>
    <t>Metāla plāksne: - 6x40; l=365, s=1,2m</t>
  </si>
  <si>
    <t>Metāla plāksne: - 6x60; l=450, s=1,2m</t>
  </si>
  <si>
    <t>enkurs 4×40, s=0,7m</t>
  </si>
  <si>
    <t>āra hermētiķis</t>
  </si>
  <si>
    <t>ķīm. masa</t>
  </si>
  <si>
    <t>Bēniņu pārseguma siltināšana</t>
  </si>
  <si>
    <t>* būvgružu, citu uzslāņojumu izdedžu siltinājuma izvākšana izvākšana no mikrobēniņu telpas, biezums pieņemts ~0,300m</t>
  </si>
  <si>
    <t>* tvaika izolācijas ieklāšana uz izlīdzinātas virsmas, ar uzliekumu uz sienām, izvadien, lūkām</t>
  </si>
  <si>
    <t>* urbumu Ø100 izveidošana augšējos ārsienu paneļos, b=200mm, nerūsējošā tērauda restītes montāžai</t>
  </si>
  <si>
    <t>Lūku izbūve</t>
  </si>
  <si>
    <t>Uzstādāma rūpnieciskisi izgatavota lūka ar brīvo atvērumu 800×600mm, kas atbilst EI30 prasībām, t.sk. komplektā rokturis, slēdzene, spec. blīvgumijas un montāžas enkuri</t>
  </si>
  <si>
    <t>Izbūvējama gāzbetona b=0,4m norobežojoša sieniņa</t>
  </si>
  <si>
    <t>Java</t>
  </si>
  <si>
    <t>Bloki</t>
  </si>
  <si>
    <t>Ieejas mezglu atjaunošana</t>
  </si>
  <si>
    <t>Esošo lieveņu demontāža austrumu pusē</t>
  </si>
  <si>
    <t>Ieejas apgaismjums</t>
  </si>
  <si>
    <t xml:space="preserve">kpl </t>
  </si>
  <si>
    <t>Austrumu puses lieveņu atjaunošana 5gb.</t>
  </si>
  <si>
    <t>Projektēta betona platforma 1000×3000* pie ieejas mezgla</t>
  </si>
  <si>
    <t>B20 F50 (C16/20) betona kārta 200mm</t>
  </si>
  <si>
    <t>Blietētas šķembas -150mm</t>
  </si>
  <si>
    <t>Stiegrojuma siets integrēts betonā uz distanceriem</t>
  </si>
  <si>
    <t>Stiegrojuma siets Ø6AI, 100x100</t>
  </si>
  <si>
    <t>distanceri</t>
  </si>
  <si>
    <t>Pakāpienu gala atduras iebetonēšana patā Ø16, l=0,2m</t>
  </si>
  <si>
    <t>Sausā tipa betona pakāpienu montāža b=300mm, l=3,0m ar savienojuma malas pieslēgumu 45°</t>
  </si>
  <si>
    <t>metāla atbalsta detaļa</t>
  </si>
  <si>
    <t>Ieejas jumtiņu atjaunošana: 10gb 1200x3000</t>
  </si>
  <si>
    <t xml:space="preserve">     Jumtiņa skārda loksnes pieslēguma pie ārsienas demontāža, b=0,3m</t>
  </si>
  <si>
    <t xml:space="preserve">      Esošās jumtiņa apmales demontāža, b=0,3m</t>
  </si>
  <si>
    <t xml:space="preserve">      Esošo sewguma demontāža</t>
  </si>
  <si>
    <t xml:space="preserve">      Esošās jumtiņa plātnes virsmas notīrīšana</t>
  </si>
  <si>
    <t>Parapeta gludā jumta skārda iesegšana jumta seguma tonī, b=0,25m</t>
  </si>
  <si>
    <t>skārds</t>
  </si>
  <si>
    <t>Skrūves</t>
  </si>
  <si>
    <t>Metāla kabu montāža, plakandzelzs b-5mm, 20 gab</t>
  </si>
  <si>
    <t>Skārda loksnes montāža plātnes malas nosegšanai, b=0,25m</t>
  </si>
  <si>
    <t>Skārda teknes Ø80 montāža virs galvenām ieejām</t>
  </si>
  <si>
    <t>tekne</t>
  </si>
  <si>
    <t>Skrūves ar stirpinājumiem</t>
  </si>
  <si>
    <t>Notekas zem 45° montāža</t>
  </si>
  <si>
    <t>kmpl.</t>
  </si>
  <si>
    <t>Jumtiņa skārda pieslēguma vietas pie ārsienas izveidošana, b=150mm un hermetizēšana</t>
  </si>
  <si>
    <t>Cementa bāzes hidroizolācijas l=375*mm ieklāšana pieslēguma vietā</t>
  </si>
  <si>
    <t>Stūra lāsenis</t>
  </si>
  <si>
    <t>Betona aizsargkārtas nokalšana no plātnes sāniem un apakšas</t>
  </si>
  <si>
    <t>Plātnes apakšas un sānu fragmentu aizsargkārtas atjaunošana ar remontjavu 15 mm biezumā</t>
  </si>
  <si>
    <t>Plātnes virsmas špaktelēšana pirms krāsošanas</t>
  </si>
  <si>
    <t>Plātnes apakšējās virsmas krāsošana ar krāsu uz gruntējuma</t>
  </si>
  <si>
    <t>Gāzes apgādes sistēmas atjaunošana</t>
  </si>
  <si>
    <t>Termosarūkošā materiāla uzmava l=700mm;  caurulei, Dn50</t>
  </si>
  <si>
    <t>Uzmavu krāns gāzei PN1 bar (gali piemetināmi), Dn50</t>
  </si>
  <si>
    <t>Izolējošais izjaucams, savienojums Pn10, Dn50</t>
  </si>
  <si>
    <t>Atloku savienojumssavienojums Pn10</t>
  </si>
  <si>
    <t>Tērauda ievadlīkums PN10, EN10208-1, Dn50</t>
  </si>
  <si>
    <t xml:space="preserve"> ar trīskāršo PE pretkarozijas pārklājumu EN10285, Dn50</t>
  </si>
  <si>
    <t>Tērauda caurule ar polimēra izolāciju EN10285, Ø60,3×3.6</t>
  </si>
  <si>
    <t>Tērauda caurules ar polimēra izolāciju līkums 3D-90° EN10253-1, Ø60,3×3.6</t>
  </si>
  <si>
    <t>Tērauda caurules pāreja Pn=4 bar; LVS EN 10208-2, Dn50&gt;Dn40</t>
  </si>
  <si>
    <t>Tērauda caurule gar ēkas fasādi; Pn=4 bar;  LVS EN 10208-2, Dn50</t>
  </si>
  <si>
    <t>PE aizsargčaula Dn100 ar polipropilēnu un silikonu uz izvada no zemes pie ievada ēkā</t>
  </si>
  <si>
    <t>k-ts</t>
  </si>
  <si>
    <t>Tērauda caurules antikorozijas apstrāde un krāsošana ar eļļas krāsu</t>
  </si>
  <si>
    <t>Indikācijas kabeļu savienojuma nozaruzmava</t>
  </si>
  <si>
    <t>Signālvads S=2×2,5 mm², ar vara dzīslām un izolāciju 
(Ar izvadu)</t>
  </si>
  <si>
    <t>Mitruma izturīga līmlenta signālkabeļa stiprināšanai</t>
  </si>
  <si>
    <t>Marķējuma lenta ar uzrakstu "Gāze"</t>
  </si>
  <si>
    <t>Smilšu seguma pabērums zem un virs gāzes vada B=100 mm</t>
  </si>
  <si>
    <t xml:space="preserve">Caurumu Ø15÷20mm izurbšana citu komunikāciju  aku vākos </t>
  </si>
  <si>
    <t>vietas</t>
  </si>
  <si>
    <t>Gāzes vadu un iekārtu sazemēšana pēc RD34.12.122-87</t>
  </si>
  <si>
    <t>Metināto šuvju pārbaude 100%</t>
  </si>
  <si>
    <t>asfaltbetona seguma atjaunošana</t>
  </si>
  <si>
    <t>Gāzes vada digitālā uzmērīšana un nodošana ekspluatācijā</t>
  </si>
  <si>
    <t>Tērauda aizsargcaurule, l=0,5m, DN100</t>
  </si>
  <si>
    <t>Īscaurule Dn15 ar noslēgtapu kontrolmonometra pielēgšanai (uz gāzes vada Dn50)</t>
  </si>
  <si>
    <t>Gāzes piecievojuma veidgabals</t>
  </si>
  <si>
    <t>Zibens aizsardzības sistēmas izbūve</t>
  </si>
  <si>
    <t>Pasīvs, izolēts zibens uztvērējs Al 3000, ø 10 mm</t>
  </si>
  <si>
    <t xml:space="preserve">Stieple Al, ø 8 mm, </t>
  </si>
  <si>
    <t xml:space="preserve">Stieple Al, ø 10 mm, </t>
  </si>
  <si>
    <t xml:space="preserve">Lenta St/Zn, 3,0×30 mm, </t>
  </si>
  <si>
    <t>Kabelis Cu 1×25 mm²</t>
  </si>
  <si>
    <t xml:space="preserve">Kronšteins stieples montāžai uz jumta </t>
  </si>
  <si>
    <t>gb.*</t>
  </si>
  <si>
    <t xml:space="preserve">Kronšteins caurules montāžai uz sienas </t>
  </si>
  <si>
    <t xml:space="preserve"> Zemēšanas elektrods ø 20 mm, l-1,5 m, apaļdzelzs</t>
  </si>
  <si>
    <t>gb.</t>
  </si>
  <si>
    <t xml:space="preserve"> Kontūra pievienojuma klemme JAB 5</t>
  </si>
  <si>
    <t xml:space="preserve"> Elektrodu uzmava</t>
  </si>
  <si>
    <t xml:space="preserve"> Kontūra mērklemme ar kasti</t>
  </si>
  <si>
    <t xml:space="preserve">Savienotāj klemme </t>
  </si>
  <si>
    <t>Savienotāj klemme ar barjeru</t>
  </si>
  <si>
    <t>PE lenta iezīmēšanai</t>
  </si>
  <si>
    <t>Tranšejas rakšana un aizbēršana zemējuma kontūram</t>
  </si>
  <si>
    <t>Elektrodu ø 20 mm, l= 1,5 m iedzīšana zemē</t>
  </si>
  <si>
    <t>Zemāšanas kon. guldīšana tranšejā, montāža pie elektrodiem</t>
  </si>
  <si>
    <t xml:space="preserve"> Zemējuma kontūra ierīkošana, mērījumi</t>
  </si>
  <si>
    <t xml:space="preserve"> Šķērsojums ar inženiertehniskajiem tīkliem</t>
  </si>
  <si>
    <t>Grunts blietēšana</t>
  </si>
  <si>
    <t>Sistēmas montāža, palaišana</t>
  </si>
  <si>
    <t>Sistēmas nodošana ekspluatācijā</t>
  </si>
  <si>
    <t xml:space="preserve"> Dalāma aizsargcaurule, d 110 mm, l  3,0 m, 450 N, EL un VS tīklu aizsardzībai.</t>
  </si>
  <si>
    <t>Apkures sistēma</t>
  </si>
  <si>
    <t>Tāme sastādīta  20__. gada tirgus cenās, pamatojoties uz ELT daļas rasējumiem</t>
  </si>
  <si>
    <t>Tāme sastādīta  20__. gada tirgus cenās, pamatojoties uz GA daļas rasējumiem</t>
  </si>
  <si>
    <t>Koplietošanas  apkures tīkli</t>
  </si>
  <si>
    <t>Polipropilēna caurules, Dn50, montāža, stiprināšana pie sienas</t>
  </si>
  <si>
    <t>Polipropilēna caurules, Dn40, montāža, stiprināšana pie sienas</t>
  </si>
  <si>
    <t>Polipropilēna caurules, Dn32, montāža, stiprināšana pie sienas</t>
  </si>
  <si>
    <t>Polipropilēna caurules, Dn25, montāža, stiprināšana pie sienas</t>
  </si>
  <si>
    <t>Polipropilēna caurules, Dn20, montāža, stiprināšana pie sienas</t>
  </si>
  <si>
    <t>Polipropilēna caurules, Dn15, montāža, stiprināšana pie sienas</t>
  </si>
  <si>
    <t>Ventilis lodveida; t=110 °C; P=8 bar; Dn50; uzstādīšana</t>
  </si>
  <si>
    <t>Ventilis lodveida; t=110 °C; P=8 bar; Dn32; uzstādīšana</t>
  </si>
  <si>
    <t>Polipropilēna cauruļvadu diametru maiņa Dn50→Dn40, montāža</t>
  </si>
  <si>
    <t>Polipropilēna cauruļvadu diametru maiņa Dn40→Dn32, montāža</t>
  </si>
  <si>
    <t>Polipropilēna cauruļvadu diametru maiņa Dn32→Dn25, montāža</t>
  </si>
  <si>
    <t>Polipropilēna cauruļvadu diametru maiņa Dn25→Dn20, montāža</t>
  </si>
  <si>
    <t>Polipropilēna cauruļvadu diametru maiņa Dn20→Dn15 montāža</t>
  </si>
  <si>
    <t>Polipropilēna cauruļvadu trejgabali Dn50, montāža</t>
  </si>
  <si>
    <t>Polipropilēna cauruļvadu trejgabali Dn40, montāža</t>
  </si>
  <si>
    <t>Polipropilēna cauruļvadu trejgabali Dn25, montāža</t>
  </si>
  <si>
    <t>Polipropilēna cauruļvadu trejgabali Dn20, montāža</t>
  </si>
  <si>
    <t>Polipropilēna cauruļvadu X veida savienojums  Dn20, montāža</t>
  </si>
  <si>
    <t>Polipropilēna cauruļvadu X veida savienojums  Dn32, montāža</t>
  </si>
  <si>
    <t>Polipropilēna cauruļvadu X veida savienojums  Dn25, montāža</t>
  </si>
  <si>
    <t>Polipropilēna cauruļvadu X veida savienojums  Dn15, montāža</t>
  </si>
  <si>
    <t>Polipropilēna cauruļvadu Dn50 pagrieziens 90°, montāža</t>
  </si>
  <si>
    <t>Polipropilēna cauruļvadu Dn32 pagrieziens 90°, montāža</t>
  </si>
  <si>
    <t>Polipropilēna cauruļvadu Dn15 pagrieziens 90°, montāža</t>
  </si>
  <si>
    <t>Atgaisotājs automātisks, t-110°C, P-9 bar, uzstādīšana</t>
  </si>
  <si>
    <t>Atvēruma Ø180 izveidošana sienā</t>
  </si>
  <si>
    <t>Metāla konstrukcijas cauruļvadu un iekārtu stiprināšanai</t>
  </si>
  <si>
    <t>Palīgmateriāli</t>
  </si>
  <si>
    <t>Apkures sistēmas ieregulēšana pārbaude un nodošana ekspluatācijā</t>
  </si>
  <si>
    <t>Netīrumu savācējs; t=110°C; P=8 bar; Dn15</t>
  </si>
  <si>
    <t>pavisam 1 šāds dzīvoklis</t>
  </si>
  <si>
    <t>Ventilis lodveida; t=110°C; P=8 bar; Dn15; uzstādīšana</t>
  </si>
  <si>
    <t>Cauruļvada Dn15 termokompensējošs balsts, izbūve caur sienu, hermetizācija, apmetuma un krāsojuma atjaunošana</t>
  </si>
  <si>
    <t>Cauruļvada Dn15 siltumizolācijas čaula, b=&gt;30 mm, caurules siltumizolēšana</t>
  </si>
  <si>
    <t>Cauruļvada Dn15 siltumizolācijas čaula, b=&gt;30 mm, caurules siltumizolēšana un ievietošana grīdas rievā</t>
  </si>
  <si>
    <t>Apkures sistēmas ieregulēšana pārbaude un nodošana ekspluatācijā.</t>
  </si>
  <si>
    <t>pavisam 12 šādi dzīvokļi</t>
  </si>
  <si>
    <t>Piezīme:</t>
  </si>
  <si>
    <t>• Siltināšanas un apmešanas darbi veicami saskaņā ar ETAG 004 „Eiropas tehniskā apstiprinājuma pamatnostādne ārējās siltumizolācijas sistēmām un
 apmetumam”.</t>
  </si>
  <si>
    <t xml:space="preserve">• Visiem būvmateriāliem jābūt marķētiem ar CE zīmi. </t>
  </si>
  <si>
    <t>Loga pielaiduma profils</t>
  </si>
  <si>
    <t>Palodzes montāžas profils</t>
  </si>
  <si>
    <t>Cokola profils</t>
  </si>
  <si>
    <t xml:space="preserve">grunts </t>
  </si>
  <si>
    <t>būvjava</t>
  </si>
  <si>
    <t>nobeiguma slānis</t>
  </si>
  <si>
    <t>3050×900</t>
  </si>
  <si>
    <t>700×900</t>
  </si>
  <si>
    <t>Ø8</t>
  </si>
  <si>
    <t>PE caurule, ø 12 mm</t>
  </si>
  <si>
    <t>Zibens uztvērēja pamatne ar adapteri 250×200×4 mm, stiprināma ar skrūvēm 4×11 mm</t>
  </si>
  <si>
    <t>Pasīvs zibens uztvērējs Al 2000 mm, ø 16 mm, vītne M16</t>
  </si>
  <si>
    <t>Kronšteins uztvērēja stāvokļa korekcijai, M16</t>
  </si>
  <si>
    <t>Esošs grīdas sastāvs, b=80mm, esošais dz-betona pārsegums, b=300mm; līmjava; akmensvates lamele 0,038 W/m²K, b=100mm;</t>
  </si>
  <si>
    <t>Apmetuma sistēma virs siltinājuma (AS-2), b=7mm; grunts; putupolistirola plāksne, λ=0,031W/m²K,b=100mm; līmjava; vertikālā hidroizolācija; grunts; esošā  siena -ribotais panelis, b=350/140mm</t>
  </si>
  <si>
    <t>Polipropilēna cauruļvadu Dn40 pagrieziens 90°, montāža</t>
  </si>
  <si>
    <t>Cauruļvada Dn50 termokompensācijas balsts, izbūve caur sienu/ griestiem, hermetizācija, apmetuma un krāsojuma atjaunošana</t>
  </si>
  <si>
    <t>Cauruļvada Dn40 termokompensācijas balsts, izbūve caur sienu/ griestiem, hermetizācija, apmetuma un krāsojuma atjaunošana</t>
  </si>
  <si>
    <t>Cauruļvada Dn32 termokompensācijas balsts, izbūve caur sienu/ griestiem, hermetizācija, apmetuma un krāsojuma atjaunošana</t>
  </si>
  <si>
    <t>Cauruļvada Dn25 termokompensācijas balsts, izbūve caur sienu/ griestiem, hermetizācija, apmetuma un krāsojuma atjaunošana</t>
  </si>
  <si>
    <t>Cauruļvada Dn20 termokompensācijas balsts, izbūve caur sienu/ griestiem, hermetizācija, apmetuma un krāsojuma atjaunošana</t>
  </si>
  <si>
    <r>
      <t xml:space="preserve">Cauruļvada Dn50 siltumizolācijas čaula, b=&gt;50 mm, </t>
    </r>
    <r>
      <rPr>
        <sz val="8"/>
        <rFont val="Symbol"/>
        <family val="1"/>
        <charset val="2"/>
      </rPr>
      <t>l</t>
    </r>
    <r>
      <rPr>
        <sz val="8"/>
        <rFont val="Arial"/>
        <family val="2"/>
        <charset val="186"/>
      </rPr>
      <t>= 0.040 W/K×m², caurules siltumizolēšana</t>
    </r>
  </si>
  <si>
    <r>
      <t xml:space="preserve">Cauruļvada Dn40 siltumizolācijas čaula, b=&gt;50 mm, </t>
    </r>
    <r>
      <rPr>
        <sz val="8"/>
        <rFont val="Symbol"/>
        <family val="1"/>
        <charset val="2"/>
      </rPr>
      <t>l</t>
    </r>
    <r>
      <rPr>
        <sz val="8"/>
        <rFont val="Arial"/>
        <family val="2"/>
        <charset val="186"/>
      </rPr>
      <t>= 0.040 W/K×m², caurules siltumizolēšana</t>
    </r>
  </si>
  <si>
    <r>
      <t xml:space="preserve">Cauruļvada Dn32 siltumizolācijas čaula, b=&gt;50 mm, </t>
    </r>
    <r>
      <rPr>
        <sz val="8"/>
        <rFont val="Symbol"/>
        <family val="1"/>
        <charset val="2"/>
      </rPr>
      <t>l</t>
    </r>
    <r>
      <rPr>
        <sz val="8"/>
        <rFont val="Arial"/>
        <family val="2"/>
        <charset val="186"/>
      </rPr>
      <t>= 0.040 W/K×m², caurules siltumizolēšana</t>
    </r>
  </si>
  <si>
    <r>
      <t xml:space="preserve">Cauruļvada Dn25 siltumizolācijas čaula, b=&gt;30 mm, </t>
    </r>
    <r>
      <rPr>
        <sz val="8"/>
        <rFont val="Symbol"/>
        <family val="1"/>
        <charset val="2"/>
      </rPr>
      <t>l</t>
    </r>
    <r>
      <rPr>
        <sz val="8"/>
        <rFont val="Arial"/>
        <family val="2"/>
        <charset val="186"/>
      </rPr>
      <t>= 0.040 W/K×m², caurules siltumizolēšana</t>
    </r>
  </si>
  <si>
    <r>
      <t xml:space="preserve">Cauruļvada Dn20 siltumizolācijas čaula, b=&gt;30 mm, </t>
    </r>
    <r>
      <rPr>
        <sz val="8"/>
        <rFont val="Symbol"/>
        <family val="1"/>
        <charset val="2"/>
      </rPr>
      <t>l</t>
    </r>
    <r>
      <rPr>
        <sz val="8"/>
        <rFont val="Arial"/>
        <family val="2"/>
        <charset val="186"/>
      </rPr>
      <t>= 0.040 W/K×m², caurules siltumizolēšana</t>
    </r>
  </si>
  <si>
    <r>
      <t xml:space="preserve">Cauruļvada Dn15 siltumizolācijas čaula, b=&gt;30 mm, </t>
    </r>
    <r>
      <rPr>
        <sz val="8"/>
        <rFont val="Symbol"/>
        <family val="1"/>
        <charset val="2"/>
      </rPr>
      <t>l</t>
    </r>
    <r>
      <rPr>
        <sz val="8"/>
        <rFont val="Arial"/>
        <family val="2"/>
        <charset val="186"/>
      </rPr>
      <t>= 0.040 W/K×m², caurules siltumizolēšana</t>
    </r>
  </si>
  <si>
    <t>Dzīvokļu siltuma uzskaites mezgls (pavisam uzstāda 75 dzīvokļos)</t>
  </si>
  <si>
    <t>Ultraskaņas siltuma skaitītājs Dn15 “Ultego III smart" firmas ISTA vai ekvivalents, ūdens caurplūde: Lmax=1,2 m³/st; Lopt=0,6 m³/st; Lmin=6 l/st; ūdens t° diapazons: 5–130°C; Precizitātes klase EN 1434; Spiediens 16 bar; t° sensori DIN IC 751 Pt 500 Ar di</t>
  </si>
  <si>
    <t>Esošo ventilācijas kanālu (skursteņu, cuku) apskate, tīrīšana</t>
  </si>
  <si>
    <t>Kāpņu telpu apkure</t>
  </si>
  <si>
    <t>Polipropilēna caurule, Dn15, montāža, stiprināšana pie sienas</t>
  </si>
  <si>
    <t>Polipropilēna caurules, pagrieziens 90°, Dn15, montāža</t>
  </si>
  <si>
    <t>Trīsistabu dzīvoklim Nr. 1,6,9,12,15</t>
  </si>
  <si>
    <t>pavisam 5 šādi dzīvokļi</t>
  </si>
  <si>
    <t>Vara caurule apkurei, Dn15, montāža, stiprināšana pie sienas</t>
  </si>
  <si>
    <t>Vara caurules pagrieziens 90°, Dn15, montāža</t>
  </si>
  <si>
    <t>Vara caurules trejgabals Dn15, montāža</t>
  </si>
  <si>
    <t>Trīsistabu dzīvoklim Nr. 16; 21; 24; 27; 30; 31,36,39,42,45,46,51,54,57,60,61,66,69,72,75</t>
  </si>
  <si>
    <t>pavisam  20 šādi dzīvokļi</t>
  </si>
  <si>
    <t>Vara caurule apkurei, Dn15, montāža, stiprināšana pie sienas vai grīdlīstē</t>
  </si>
  <si>
    <t>Divistabu dzīvoklim Nr. 64,67,70,73</t>
  </si>
  <si>
    <t>pavisam 4 šādi dzīvokļi</t>
  </si>
  <si>
    <t>Vienistabas dzīvoklim Nr. 2, 17, 32,47</t>
  </si>
  <si>
    <t>pavisam  4 šādi dzīvokļi</t>
  </si>
  <si>
    <t>Divistabu dzīvoklim Nr. 20,23,26,29,35,38,41,44,50,53,56,59</t>
  </si>
  <si>
    <t>Vienistabas dzīvoklim Nr. 3,5,8,11,14,18,33,48,65,68,71,74</t>
  </si>
  <si>
    <t>Divistabu dzīvoklim Nr. 4; 7; 10; 13; 19; 22; 25; 28;34;37;40;43;49;52;55;58</t>
  </si>
  <si>
    <t>pavisam 16 šādi dzīvokļi</t>
  </si>
  <si>
    <t>Vienistabas dzīvoklim Nr. 62</t>
  </si>
  <si>
    <t>Vienistabas dzīvoklim Nr. 63</t>
  </si>
  <si>
    <t xml:space="preserve"> siltinājums - akmensvate  λ=0,036W/m²K, b=150mm;</t>
  </si>
  <si>
    <t>Apmetuma sistēma virs siltinājuma balkonu plātnes pieslēguma vietās (AS-1), b=7mm; grunts; putupolistirola plāksne, λ=0,036W/m²K,b=150mm; līmjava; vertikālā hidroizolācija; grunts;  esošā siena - vieglbetona panelis,b=100mm</t>
  </si>
  <si>
    <t xml:space="preserve"> putupolistirola plāksne, λ=0,031W/m²K,b=150mm</t>
  </si>
  <si>
    <t>Siliktā -silikona homogēnais apmetums, 2mm graudu lielums</t>
  </si>
  <si>
    <t>Loga rāmja profila materiāls - PVC, stiklojums - selektīva stikla pakete. Logu kopējais siltuma transmisijas koeficients Uw&lt;=1,0W/m²×K.
Jāparedz logu vārstu montēšana veramajos PVC rāmjos (ekvivalents Ventsys pieplūdes iekārtas hermētiskiem logiem (&gt;33db(А)): EMM + arejā nojume ar restīti, balts (RAL9010))  l=400*mm
Pirms izgatavošanas saskaņot ar dzīvokļu īpašniekiem veramās daļas.</t>
  </si>
  <si>
    <t>L1 1500x1760mm</t>
  </si>
  <si>
    <t>L2 bloks - durvis 2000x800, logs 1500x880mm</t>
  </si>
  <si>
    <t>D-1 Alumīnija konstrukcijas ārdurvis ar stiklojumu (stikla pakete)
Durvju kopējais siltuma transmisijas koeficents (Uw) 
ne lielāks par 1.6W/m² K.
Paredzēt slieksni (10mm)
Durvis aprīkotas ar koda atslēgu, domofonu pievienot 
domofonus (ievietot ikdienā neveramajā durvju daļā), 
tipu precizēt autoruzraudzības kārtībā. Veramajā durvju daļā neverama stikla pakete 500x900(h) mm, virs durvju konstrukcijas neverama stikla pakete 1460*500(h) mm.
Ierīkot atdures ieejas lievenī.
Krāsas tonis pēc krāsu pases.</t>
  </si>
  <si>
    <t>D2 Metāla konstrukcijas lūka izejai uz jumta Uw=1.6 W/m2/K 850x800</t>
  </si>
  <si>
    <t>LB-1 Siltināta metāla konstrukcijas lūka uz bēniņiem Siltināta metāla konstrukcijas lūka uz bēniņiem, tipu, toni, furnitūru precizēt autoruzraudzības kārtibā. Kopējais siltuma transmisijas koeficents (Uw) ne lielāks par 1.6W/m² K.
Lūkas izmērus precizēt uz vietas - ekvivalents esošajai lūkai</t>
  </si>
  <si>
    <t>R1 nerūsējošo tērauda žalūzijas 680x430</t>
  </si>
  <si>
    <t>R2  nerūsējošo tērauda žalūzijas 200x200</t>
  </si>
  <si>
    <t>Logu, durvju un restu montāžas palīgmateriāli uz  apjomu</t>
  </si>
  <si>
    <t>Apmetuma atjaunošana pēc logu un durvju nomaiņas telpu iekšpusē, remonts ap ailu.</t>
  </si>
  <si>
    <t>Gružu izvākšana, grīdas attīrīšana, Būvgružu savākšana un aizvešana, t.sk. saimniecības būvgruži</t>
  </si>
  <si>
    <t>Grunts rakšanas darbi 1m dziļumā,0,6m platumā</t>
  </si>
  <si>
    <t>Cokola sienas sagatavošana siltināšanai - virsmu notīrīšana un gruntēšana, 1,5m virszemes un 0,6m apakšzemes daļā</t>
  </si>
  <si>
    <t>Bēniņu pārsegumu siltumizolēšanu (300mm λ≤0,041W/m×K) virs pārseguma pirms tam paredzot tvaika izolācijas kārtu</t>
  </si>
  <si>
    <t>Betona seguma atjaunošana</t>
  </si>
  <si>
    <t>D-1a Metāla konstrukcijas durvis, 
no pagraba uz kāpņu telpu, slēdzamas
Durvju kopējais siltuma transmisijas koeficents (Uw) 
ne lielāks par 1.6W/m² K.
Tipu precizēt autoruzraudzības kārtībā. 1900x1000</t>
  </si>
  <si>
    <t>Tāme sastādīta 2020. gada</t>
  </si>
  <si>
    <t xml:space="preserve">Balansējošais vārsts, Dn15; uzstādīšana, ieregulēšana </t>
  </si>
  <si>
    <t>Vēdināšanas komplekts, montāža ārsienā</t>
  </si>
  <si>
    <t xml:space="preserve">Tērauda radiatori; h=600 mm; N=989 W; l=700;70/50/16 °C; komplektā ar atgaisotāju un uzstādīšanas mezglu </t>
  </si>
  <si>
    <t>Sildķermeņa pievienojuma krāns komplektā ar tukšošanas krānu, t=110°C; P=8bar; Dn15</t>
  </si>
  <si>
    <r>
      <t xml:space="preserve">Termoregulators (vārsts) Dn 15 ar termostatisko sensoru, t=120°C, P=10 bar, </t>
    </r>
    <r>
      <rPr>
        <sz val="8"/>
        <color rgb="FFFF0000"/>
        <rFont val="Symbol"/>
        <family val="1"/>
        <charset val="2"/>
      </rPr>
      <t>D</t>
    </r>
    <r>
      <rPr>
        <sz val="8"/>
        <color rgb="FFFF0000"/>
        <rFont val="Arial"/>
        <family val="2"/>
        <charset val="186"/>
      </rPr>
      <t>P=0.6 bar</t>
    </r>
  </si>
  <si>
    <t>Tērauda radiatori; h= 400 mm; N=307 W; l=400; t 70/50/24°C; komplektā ar atgaisotāju un uzstādīšanas mezglu</t>
  </si>
  <si>
    <t>Tērauda radiatori; h=400 mm; N=538 W; l=700; t 70/50/24°C; komplektā ar atgaisotāju un uzstādīšanas mezglu</t>
  </si>
  <si>
    <t>Tērauda radiatori; h= 400 mm; N=384 W; l=500; t 70/50/24°C; komplektā ar atgaisotāju un uzstādīšanas mezglu</t>
  </si>
  <si>
    <t>Tērauda radiatori; h= 400 mm; N=461 W; l=600; t 70/50/24°C; komplektā ar atgaisotāju un uzstādīšanas mezglu</t>
  </si>
  <si>
    <t>Tērauda radiatori; h=400 mm; N=307 W; l=400; t 70/50/24°C; komplektā ar atgaisotāju un uzstādīšanas mezglu</t>
  </si>
  <si>
    <t>Automātiskais balansējošais vārsts,  Dn25; t=110°C; P=8 bar, uzstādīšana, ieregulēšana</t>
  </si>
  <si>
    <t>Automātiskais balansējošais vārsts Dn25; t=110°C; P=8 bar, uzstādīšana, ieregulēšana</t>
  </si>
  <si>
    <t>Slēdzams metāla skapis (siltuma skaitītāja uzstādīšanai)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</si>
</sst>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
    <numFmt numFmtId="166" formatCode="0.0%"/>
    <numFmt numFmtId="167" formatCode="_-* #,##0.00_-;\-* #,##0.00_-;_-* \-??_-;_-@_-"/>
  </numFmts>
  <fonts count="26"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9"/>
      <color indexed="81"/>
      <name val="Tahoma"/>
      <family val="2"/>
      <charset val="186"/>
    </font>
    <font>
      <b/>
      <sz val="9"/>
      <color indexed="81"/>
      <name val="Tahoma"/>
      <family val="2"/>
      <charset val="186"/>
    </font>
    <font>
      <sz val="11"/>
      <color theme="1"/>
      <name val="Calibri"/>
      <family val="2"/>
      <charset val="186"/>
      <scheme val="minor"/>
    </font>
    <font>
      <b/>
      <sz val="9"/>
      <name val="Arial"/>
      <family val="2"/>
    </font>
    <font>
      <sz val="9"/>
      <name val="Arial"/>
      <family val="2"/>
    </font>
    <font>
      <sz val="10"/>
      <name val="Arial"/>
      <family val="2"/>
      <charset val="186"/>
    </font>
    <font>
      <sz val="10"/>
      <name val="Helv"/>
    </font>
    <font>
      <b/>
      <i/>
      <sz val="8"/>
      <name val="Arial"/>
      <family val="2"/>
      <charset val="186"/>
    </font>
    <font>
      <i/>
      <sz val="8"/>
      <name val="Arial"/>
      <family val="2"/>
      <charset val="186"/>
    </font>
    <font>
      <sz val="8"/>
      <name val="Symbol"/>
      <family val="1"/>
      <charset val="2"/>
    </font>
    <font>
      <sz val="8"/>
      <name val="Arial"/>
      <family val="2"/>
    </font>
    <font>
      <sz val="8"/>
      <name val="Arial"/>
      <family val="2"/>
      <charset val="204"/>
    </font>
    <font>
      <sz val="10"/>
      <name val="Arial"/>
      <family val="2"/>
      <charset val="186"/>
    </font>
    <font>
      <i/>
      <sz val="8"/>
      <color indexed="12"/>
      <name val="Arial"/>
      <family val="2"/>
      <charset val="186"/>
    </font>
    <font>
      <sz val="8"/>
      <color rgb="FFFF0000"/>
      <name val="Arial"/>
      <family val="2"/>
      <charset val="186"/>
    </font>
    <font>
      <sz val="8"/>
      <color theme="1"/>
      <name val="Arial"/>
      <family val="2"/>
      <charset val="186"/>
    </font>
    <font>
      <b/>
      <sz val="8"/>
      <color theme="1"/>
      <name val="Arial"/>
      <family val="2"/>
      <charset val="186"/>
    </font>
    <font>
      <sz val="11"/>
      <name val="Calibri"/>
      <family val="2"/>
      <charset val="186"/>
      <scheme val="minor"/>
    </font>
    <font>
      <sz val="8"/>
      <color rgb="FFFF0000"/>
      <name val="Arial"/>
      <family val="2"/>
    </font>
    <font>
      <sz val="8"/>
      <color rgb="FFFF0000"/>
      <name val="Symbol"/>
      <family val="1"/>
      <charset val="2"/>
    </font>
    <font>
      <sz val="8"/>
      <color rgb="FFFF0000"/>
      <name val="Arial"/>
      <family val="2"/>
      <charset val="204"/>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s>
  <cellStyleXfs count="8">
    <xf numFmtId="0" fontId="0" fillId="0" borderId="0"/>
    <xf numFmtId="0" fontId="3" fillId="0" borderId="0"/>
    <xf numFmtId="0" fontId="3" fillId="0" borderId="0"/>
    <xf numFmtId="0" fontId="4" fillId="0" borderId="0"/>
    <xf numFmtId="43" fontId="7" fillId="0" borderId="0" applyFont="0" applyFill="0" applyBorder="0" applyAlignment="0" applyProtection="0"/>
    <xf numFmtId="0" fontId="10" fillId="0" borderId="0"/>
    <xf numFmtId="0" fontId="11" fillId="0" borderId="0"/>
    <xf numFmtId="0" fontId="3" fillId="0" borderId="0"/>
  </cellStyleXfs>
  <cellXfs count="265">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4"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4"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3" xfId="0" applyFont="1" applyBorder="1" applyAlignment="1">
      <alignment horizontal="center" vertical="center" textRotation="90"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164" fontId="2" fillId="0" borderId="42" xfId="0" applyNumberFormat="1" applyFont="1" applyBorder="1" applyAlignment="1">
      <alignment horizontal="center" vertical="center" wrapText="1"/>
    </xf>
    <xf numFmtId="164" fontId="1" fillId="0" borderId="42" xfId="2" applyNumberFormat="1" applyFont="1" applyBorder="1" applyAlignment="1">
      <alignment horizontal="center" vertical="center"/>
    </xf>
    <xf numFmtId="164" fontId="2" fillId="0" borderId="43" xfId="2" applyNumberFormat="1" applyFont="1" applyBorder="1" applyAlignment="1">
      <alignment horizontal="center" vertical="center"/>
    </xf>
    <xf numFmtId="164" fontId="1" fillId="0" borderId="43" xfId="0" applyNumberFormat="1" applyFont="1" applyBorder="1" applyAlignment="1">
      <alignment horizontal="center" vertical="center" wrapText="1"/>
    </xf>
    <xf numFmtId="164" fontId="1" fillId="0" borderId="41"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39" xfId="0" applyFont="1" applyBorder="1" applyAlignment="1">
      <alignment wrapText="1"/>
    </xf>
    <xf numFmtId="0" fontId="2" fillId="0" borderId="39" xfId="0" applyFont="1" applyBorder="1" applyAlignment="1">
      <alignment wrapText="1"/>
    </xf>
    <xf numFmtId="0" fontId="2" fillId="0" borderId="37"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vertical="justify"/>
    </xf>
    <xf numFmtId="9" fontId="1" fillId="0" borderId="38"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2" fillId="0" borderId="31" xfId="0" applyFont="1" applyBorder="1" applyAlignment="1">
      <alignment horizontal="right"/>
    </xf>
    <xf numFmtId="0" fontId="2" fillId="0" borderId="0" xfId="0" applyFont="1"/>
    <xf numFmtId="0" fontId="8" fillId="0" borderId="0" xfId="0" applyFont="1"/>
    <xf numFmtId="0" fontId="9" fillId="0" borderId="0" xfId="0" applyFont="1" applyAlignment="1">
      <alignment wrapText="1"/>
    </xf>
    <xf numFmtId="0" fontId="9" fillId="0" borderId="0" xfId="0" applyFont="1"/>
    <xf numFmtId="0" fontId="9" fillId="0" borderId="0" xfId="0" applyFont="1" applyAlignment="1">
      <alignment vertical="center"/>
    </xf>
    <xf numFmtId="2" fontId="9" fillId="0" borderId="0" xfId="5" applyNumberFormat="1" applyFont="1" applyAlignment="1">
      <alignment horizontal="center" vertical="center" wrapText="1"/>
    </xf>
    <xf numFmtId="2" fontId="9" fillId="0" borderId="0" xfId="0" applyNumberFormat="1" applyFont="1" applyAlignment="1">
      <alignment horizontal="center" vertical="center" wrapText="1"/>
    </xf>
    <xf numFmtId="167" fontId="9" fillId="0" borderId="0" xfId="4" applyNumberFormat="1" applyFont="1" applyAlignment="1">
      <alignment horizontal="center" vertical="center"/>
    </xf>
    <xf numFmtId="167" fontId="9" fillId="0" borderId="0" xfId="4" applyNumberFormat="1" applyFont="1" applyAlignment="1">
      <alignment horizontal="center" vertical="center" wrapText="1"/>
    </xf>
    <xf numFmtId="0" fontId="13" fillId="0" borderId="42" xfId="6" applyFont="1" applyFill="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42" xfId="6" applyFont="1" applyFill="1" applyBorder="1" applyAlignment="1">
      <alignment horizontal="center" vertical="center" wrapText="1"/>
    </xf>
    <xf numFmtId="0" fontId="1" fillId="0" borderId="42" xfId="7" applyFont="1" applyBorder="1" applyAlignment="1">
      <alignment horizontal="center" vertical="center" wrapText="1"/>
    </xf>
    <xf numFmtId="0" fontId="1" fillId="0" borderId="29" xfId="7" applyFont="1" applyBorder="1" applyAlignment="1">
      <alignment horizontal="center" vertical="center" wrapText="1"/>
    </xf>
    <xf numFmtId="0" fontId="0" fillId="0" borderId="29" xfId="0" applyBorder="1" applyAlignment="1">
      <alignment horizontal="center" vertical="center"/>
    </xf>
    <xf numFmtId="0" fontId="1" fillId="0" borderId="0" xfId="0" applyFont="1" applyBorder="1"/>
    <xf numFmtId="0" fontId="12" fillId="0" borderId="0" xfId="6" applyFont="1" applyFill="1" applyBorder="1" applyAlignment="1">
      <alignment horizontal="center" vertical="center" wrapText="1"/>
    </xf>
    <xf numFmtId="0" fontId="13" fillId="0" borderId="0" xfId="6"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0" xfId="0"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2" fillId="0" borderId="0" xfId="0" applyFont="1" applyBorder="1" applyAlignment="1">
      <alignment horizontal="center"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8"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center"/>
    </xf>
    <xf numFmtId="0" fontId="2" fillId="0" borderId="0" xfId="0" applyFont="1" applyFill="1" applyBorder="1" applyAlignment="1">
      <alignment horizontal="center" vertical="center" wrapText="1"/>
    </xf>
    <xf numFmtId="0" fontId="18" fillId="0" borderId="0" xfId="0" applyFont="1" applyBorder="1" applyAlignment="1">
      <alignment vertical="center" wrapText="1"/>
    </xf>
    <xf numFmtId="164" fontId="1" fillId="0" borderId="42" xfId="0" applyNumberFormat="1" applyFont="1" applyBorder="1" applyAlignment="1">
      <alignment vertical="center" wrapText="1"/>
    </xf>
    <xf numFmtId="164" fontId="1" fillId="0" borderId="29" xfId="0" applyNumberFormat="1" applyFont="1" applyBorder="1" applyAlignment="1">
      <alignment vertical="center" wrapText="1"/>
    </xf>
    <xf numFmtId="164" fontId="19" fillId="0" borderId="43" xfId="0" applyNumberFormat="1" applyFont="1" applyBorder="1" applyAlignment="1">
      <alignment horizontal="center" vertical="center" wrapText="1"/>
    </xf>
    <xf numFmtId="164" fontId="20" fillId="0" borderId="29" xfId="0" applyNumberFormat="1" applyFont="1" applyBorder="1" applyAlignment="1">
      <alignment vertical="center" wrapText="1"/>
    </xf>
    <xf numFmtId="164" fontId="20" fillId="0" borderId="29" xfId="0" applyNumberFormat="1" applyFont="1" applyBorder="1" applyAlignment="1">
      <alignment horizontal="center" vertical="center" wrapText="1"/>
    </xf>
    <xf numFmtId="164" fontId="20" fillId="0" borderId="43" xfId="0" applyNumberFormat="1" applyFont="1" applyBorder="1" applyAlignment="1">
      <alignment horizontal="center" vertical="center" wrapText="1"/>
    </xf>
    <xf numFmtId="164" fontId="21" fillId="0" borderId="43" xfId="0" applyNumberFormat="1" applyFont="1" applyBorder="1" applyAlignment="1">
      <alignment horizontal="center" vertical="center" wrapText="1"/>
    </xf>
    <xf numFmtId="164" fontId="20" fillId="0" borderId="42" xfId="0" applyNumberFormat="1" applyFont="1" applyBorder="1" applyAlignment="1">
      <alignment vertical="center" wrapText="1"/>
    </xf>
    <xf numFmtId="164" fontId="21" fillId="0" borderId="42" xfId="0" applyNumberFormat="1" applyFont="1" applyBorder="1" applyAlignment="1">
      <alignment horizontal="center" vertical="center" wrapText="1"/>
    </xf>
    <xf numFmtId="164" fontId="20" fillId="2" borderId="29" xfId="0" applyNumberFormat="1" applyFont="1" applyFill="1" applyBorder="1" applyAlignment="1">
      <alignment vertical="center" wrapText="1"/>
    </xf>
    <xf numFmtId="164" fontId="1" fillId="0" borderId="42"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2" borderId="42" xfId="0" applyNumberFormat="1" applyFont="1" applyFill="1" applyBorder="1" applyAlignment="1">
      <alignment vertical="center" wrapText="1"/>
    </xf>
    <xf numFmtId="164" fontId="20" fillId="2" borderId="42" xfId="0" applyNumberFormat="1" applyFont="1" applyFill="1" applyBorder="1" applyAlignment="1">
      <alignment horizontal="center" vertical="center" wrapText="1"/>
    </xf>
    <xf numFmtId="164" fontId="20" fillId="2" borderId="43" xfId="0" applyNumberFormat="1" applyFont="1" applyFill="1" applyBorder="1" applyAlignment="1">
      <alignment horizontal="center" vertical="center" wrapText="1"/>
    </xf>
    <xf numFmtId="164" fontId="20" fillId="2" borderId="29" xfId="0" applyNumberFormat="1" applyFont="1" applyFill="1" applyBorder="1" applyAlignment="1">
      <alignment horizontal="center" vertical="center" wrapText="1"/>
    </xf>
    <xf numFmtId="164" fontId="1" fillId="2" borderId="42" xfId="0" applyNumberFormat="1" applyFont="1" applyFill="1" applyBorder="1" applyAlignment="1">
      <alignment vertical="center" wrapText="1"/>
    </xf>
    <xf numFmtId="164" fontId="2"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wrapText="1"/>
    </xf>
    <xf numFmtId="164" fontId="1" fillId="2" borderId="29" xfId="0" applyNumberFormat="1" applyFont="1" applyFill="1" applyBorder="1" applyAlignment="1">
      <alignment vertical="center" wrapText="1"/>
    </xf>
    <xf numFmtId="164" fontId="1" fillId="2" borderId="29" xfId="0" applyNumberFormat="1" applyFont="1" applyFill="1" applyBorder="1" applyAlignment="1">
      <alignment horizontal="center" vertical="center" wrapText="1"/>
    </xf>
    <xf numFmtId="164" fontId="2" fillId="2" borderId="29" xfId="0" applyNumberFormat="1" applyFont="1" applyFill="1" applyBorder="1" applyAlignment="1">
      <alignment vertical="center" wrapText="1"/>
    </xf>
    <xf numFmtId="0" fontId="12" fillId="2" borderId="42" xfId="6" applyFont="1" applyFill="1" applyBorder="1" applyAlignment="1">
      <alignment horizontal="center" vertical="center" wrapText="1"/>
    </xf>
    <xf numFmtId="0" fontId="13" fillId="2" borderId="29" xfId="6" applyFont="1" applyFill="1" applyBorder="1" applyAlignment="1">
      <alignment horizontal="center" vertical="center" wrapText="1"/>
    </xf>
    <xf numFmtId="0" fontId="13" fillId="2" borderId="42" xfId="6" applyFont="1"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9"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42" xfId="0" applyFont="1" applyFill="1" applyBorder="1" applyAlignment="1">
      <alignment horizontal="center" vertical="center"/>
    </xf>
    <xf numFmtId="0" fontId="22" fillId="2" borderId="4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29" xfId="0" applyFont="1" applyFill="1" applyBorder="1" applyAlignment="1">
      <alignment horizontal="left" vertical="center" wrapText="1"/>
    </xf>
    <xf numFmtId="0" fontId="15" fillId="2" borderId="2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6" fillId="2" borderId="29"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2" xfId="0" applyFont="1" applyFill="1" applyBorder="1" applyAlignment="1">
      <alignment horizontal="center" vertical="center"/>
    </xf>
    <xf numFmtId="0" fontId="1" fillId="2" borderId="29" xfId="0" applyFont="1" applyFill="1" applyBorder="1" applyAlignment="1">
      <alignment vertical="center" wrapText="1"/>
    </xf>
    <xf numFmtId="0" fontId="2" fillId="2" borderId="29" xfId="0" applyFont="1" applyFill="1" applyBorder="1" applyAlignment="1">
      <alignment horizontal="center" vertical="center"/>
    </xf>
    <xf numFmtId="0" fontId="2" fillId="2" borderId="29" xfId="0" applyFont="1" applyFill="1" applyBorder="1" applyAlignment="1">
      <alignment vertical="center"/>
    </xf>
    <xf numFmtId="0" fontId="2" fillId="2" borderId="48" xfId="0" applyFont="1" applyFill="1" applyBorder="1" applyAlignment="1">
      <alignment horizontal="center" vertical="center"/>
    </xf>
    <xf numFmtId="0" fontId="13" fillId="2" borderId="29" xfId="0" applyFont="1" applyFill="1" applyBorder="1" applyAlignment="1">
      <alignment horizontal="center" vertical="center" wrapText="1"/>
    </xf>
    <xf numFmtId="0" fontId="22" fillId="2" borderId="29" xfId="0" applyFont="1" applyFill="1" applyBorder="1" applyAlignment="1">
      <alignment vertical="center"/>
    </xf>
    <xf numFmtId="0" fontId="1" fillId="2" borderId="29" xfId="0" applyFont="1" applyFill="1" applyBorder="1" applyAlignment="1">
      <alignment vertical="center"/>
    </xf>
    <xf numFmtId="0" fontId="2" fillId="2" borderId="29" xfId="0" applyFont="1" applyFill="1" applyBorder="1" applyAlignment="1">
      <alignment horizontal="center" vertical="center" wrapText="1"/>
    </xf>
    <xf numFmtId="0" fontId="13" fillId="2" borderId="29" xfId="0" applyFont="1" applyFill="1" applyBorder="1" applyAlignment="1">
      <alignment vertical="center" wrapText="1"/>
    </xf>
    <xf numFmtId="0" fontId="1" fillId="0" borderId="6" xfId="0" applyFont="1" applyBorder="1" applyAlignment="1">
      <alignment wrapText="1"/>
    </xf>
    <xf numFmtId="0" fontId="2" fillId="0" borderId="9" xfId="0" applyFont="1" applyBorder="1" applyAlignment="1">
      <alignment horizontal="center"/>
    </xf>
    <xf numFmtId="164" fontId="1" fillId="0" borderId="51" xfId="0" applyNumberFormat="1" applyFont="1" applyBorder="1" applyAlignment="1">
      <alignment horizontal="center"/>
    </xf>
    <xf numFmtId="9" fontId="1" fillId="0" borderId="29" xfId="0" applyNumberFormat="1" applyFont="1" applyBorder="1"/>
    <xf numFmtId="0" fontId="1" fillId="0" borderId="29" xfId="0" applyFont="1" applyBorder="1"/>
    <xf numFmtId="0" fontId="23" fillId="2" borderId="29" xfId="0" applyFont="1" applyFill="1" applyBorder="1" applyAlignment="1">
      <alignment horizontal="left" vertical="center" wrapText="1"/>
    </xf>
    <xf numFmtId="0" fontId="19" fillId="2" borderId="49" xfId="0" applyFont="1" applyFill="1" applyBorder="1" applyAlignment="1">
      <alignment horizontal="left" vertical="center" wrapText="1"/>
    </xf>
    <xf numFmtId="0" fontId="19" fillId="2" borderId="29" xfId="0" applyFont="1" applyFill="1" applyBorder="1" applyAlignment="1">
      <alignment vertical="center" wrapText="1"/>
    </xf>
    <xf numFmtId="0" fontId="19" fillId="2" borderId="50" xfId="0" applyFont="1" applyFill="1" applyBorder="1" applyAlignment="1">
      <alignment vertical="center" wrapText="1"/>
    </xf>
    <xf numFmtId="0" fontId="25" fillId="2" borderId="29" xfId="0" applyFont="1" applyFill="1" applyBorder="1" applyAlignment="1">
      <alignment vertical="center" wrapText="1"/>
    </xf>
    <xf numFmtId="0" fontId="23" fillId="2" borderId="29" xfId="0" applyFont="1" applyFill="1" applyBorder="1" applyAlignment="1">
      <alignment vertical="center" wrapText="1"/>
    </xf>
    <xf numFmtId="0" fontId="19" fillId="2" borderId="29" xfId="0" applyFont="1" applyFill="1" applyBorder="1" applyAlignment="1">
      <alignment horizontal="left" vertical="center" wrapText="1"/>
    </xf>
    <xf numFmtId="0" fontId="19" fillId="0" borderId="0" xfId="0" applyFont="1" applyAlignment="1">
      <alignment wrapText="1"/>
    </xf>
    <xf numFmtId="0" fontId="23" fillId="2" borderId="29"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left" wrapText="1"/>
    </xf>
    <xf numFmtId="0" fontId="2" fillId="0" borderId="35" xfId="0" applyFont="1" applyBorder="1" applyAlignment="1">
      <alignment horizontal="right"/>
    </xf>
    <xf numFmtId="0" fontId="2" fillId="0" borderId="36"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2" fillId="0" borderId="39" xfId="0" applyNumberFormat="1" applyFont="1" applyBorder="1" applyAlignment="1">
      <alignment horizontal="left"/>
    </xf>
    <xf numFmtId="164" fontId="1" fillId="0" borderId="37" xfId="0" applyNumberFormat="1" applyFont="1" applyBorder="1" applyAlignment="1">
      <alignment horizontal="center"/>
    </xf>
    <xf numFmtId="0" fontId="2" fillId="0" borderId="0" xfId="0" applyFont="1" applyAlignment="1">
      <alignment horizontal="right" vertical="justify"/>
    </xf>
    <xf numFmtId="0" fontId="2" fillId="0" borderId="0" xfId="0" applyFont="1" applyAlignment="1">
      <alignment horizontal="center"/>
    </xf>
    <xf numFmtId="0" fontId="1" fillId="0" borderId="15" xfId="0" applyFont="1" applyBorder="1" applyAlignment="1">
      <alignment horizontal="center" vertical="top"/>
    </xf>
    <xf numFmtId="164" fontId="2" fillId="0" borderId="37" xfId="0" applyNumberFormat="1" applyFont="1" applyBorder="1" applyAlignment="1">
      <alignment horizontal="left"/>
    </xf>
    <xf numFmtId="0" fontId="1" fillId="0" borderId="0" xfId="0" applyFont="1" applyAlignment="1">
      <alignment horizontal="center" vertical="justify"/>
    </xf>
    <xf numFmtId="165" fontId="1" fillId="0" borderId="37" xfId="0" applyNumberFormat="1" applyFont="1" applyBorder="1" applyAlignment="1">
      <alignment horizontal="left" wrapText="1"/>
    </xf>
    <xf numFmtId="0" fontId="1" fillId="0" borderId="2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8" fillId="0" borderId="0" xfId="0" applyFont="1" applyAlignment="1">
      <alignment horizontal="left"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1"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32" xfId="0" applyFont="1" applyBorder="1" applyAlignment="1">
      <alignment horizontal="center" vertical="center"/>
    </xf>
    <xf numFmtId="0" fontId="1" fillId="0" borderId="21" xfId="0" applyFont="1" applyBorder="1" applyAlignment="1">
      <alignment horizontal="center" vertical="center" textRotation="90"/>
    </xf>
    <xf numFmtId="0" fontId="1" fillId="0" borderId="32" xfId="0" applyFont="1" applyBorder="1" applyAlignment="1">
      <alignment horizontal="center" vertical="center" textRotation="90"/>
    </xf>
    <xf numFmtId="164" fontId="1" fillId="0" borderId="0" xfId="0" applyNumberFormat="1" applyFont="1" applyAlignment="1">
      <alignment horizontal="center" vertical="center"/>
    </xf>
    <xf numFmtId="164" fontId="1" fillId="0" borderId="27"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2" borderId="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2" fillId="0" borderId="44" xfId="3" applyFont="1" applyBorder="1" applyAlignment="1">
      <alignment horizontal="right" wrapText="1"/>
    </xf>
    <xf numFmtId="0" fontId="2" fillId="0" borderId="45" xfId="3" applyFont="1" applyBorder="1" applyAlignment="1">
      <alignment horizontal="right" wrapText="1"/>
    </xf>
    <xf numFmtId="0" fontId="2" fillId="0" borderId="46" xfId="3" applyFont="1" applyBorder="1" applyAlignment="1">
      <alignment horizontal="right" wrapText="1"/>
    </xf>
    <xf numFmtId="0" fontId="23" fillId="2" borderId="29" xfId="0" applyFont="1" applyFill="1" applyBorder="1" applyAlignment="1">
      <alignment horizontal="center" vertical="center"/>
    </xf>
    <xf numFmtId="0" fontId="19" fillId="2" borderId="29" xfId="0" applyFont="1" applyFill="1" applyBorder="1" applyAlignment="1">
      <alignment horizontal="center" vertical="center"/>
    </xf>
  </cellXfs>
  <cellStyles count="8">
    <cellStyle name="Komats" xfId="4" builtinId="3"/>
    <cellStyle name="Normal 2" xfId="2" xr:uid="{00000000-0005-0000-0000-000002000000}"/>
    <cellStyle name="Normal 2_Tame AVK Uliha 56 07.05.2010." xfId="7" xr:uid="{00000000-0005-0000-0000-000003000000}"/>
    <cellStyle name="Normal_Siguldas 27 - tabulas" xfId="6" xr:uid="{00000000-0005-0000-0000-000004000000}"/>
    <cellStyle name="Parasts" xfId="0" builtinId="0"/>
    <cellStyle name="Style 1" xfId="5" xr:uid="{00000000-0005-0000-0000-000005000000}"/>
    <cellStyle name="Обычный_33. OZOLNIEKU NOVADA DOME_OZO SKOLA_TELPU, GAITENU, KAPNU TELPU REMONTS_TAME_VADIMS_2011_02_25_melnraksts" xfId="1" xr:uid="{00000000-0005-0000-0000-000006000000}"/>
    <cellStyle name="Обычный_saulkrasti_tame" xfId="3" xr:uid="{00000000-0005-0000-0000-000007000000}"/>
  </cellStyles>
  <dxfs count="224">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ENERA\Users$\kbeihman\Documents\G_Baloza%2011\Iesniegt%20Altum\Prieksatzinums%203\DA_G.Baloza_11_ar%20parakstiem_26.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 a"/>
      <sheetName val="Kops a"/>
      <sheetName val="1a"/>
      <sheetName val="2a"/>
      <sheetName val="apjoms"/>
      <sheetName val="3a"/>
      <sheetName val="4a"/>
      <sheetName val="5a"/>
      <sheetName val="6a"/>
      <sheetName val="7a"/>
      <sheetName val="8a"/>
      <sheetName val="9a"/>
      <sheetName val="10a"/>
    </sheetNames>
    <sheetDataSet>
      <sheetData sheetId="0"/>
      <sheetData sheetId="1"/>
      <sheetData sheetId="2"/>
      <sheetData sheetId="3"/>
      <sheetData sheetId="4">
        <row r="14">
          <cell r="D14">
            <v>94</v>
          </cell>
          <cell r="E14">
            <v>313</v>
          </cell>
          <cell r="K14">
            <v>1743.1499999999999</v>
          </cell>
          <cell r="L14">
            <v>746.19</v>
          </cell>
          <cell r="M14">
            <v>260.48250000000002</v>
          </cell>
          <cell r="N14">
            <v>208.31649999999999</v>
          </cell>
          <cell r="O14">
            <v>111.80400000000002</v>
          </cell>
          <cell r="P14">
            <v>414.17376000000002</v>
          </cell>
          <cell r="Q14">
            <v>843.2</v>
          </cell>
          <cell r="R14">
            <v>1265.95</v>
          </cell>
          <cell r="S14">
            <v>454.55000000000007</v>
          </cell>
          <cell r="T14">
            <v>454.55000000000007</v>
          </cell>
          <cell r="U14">
            <v>160.80000000000001</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33"/>
  <sheetViews>
    <sheetView view="pageBreakPreview" topLeftCell="A10" zoomScale="130" zoomScaleNormal="100" zoomScaleSheetLayoutView="130" workbookViewId="0">
      <selection activeCell="A31" sqref="A31"/>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188" t="s">
        <v>1</v>
      </c>
      <c r="C4" s="188"/>
    </row>
    <row r="5" spans="1:3" x14ac:dyDescent="0.2">
      <c r="A5" s="2"/>
      <c r="B5" s="2"/>
      <c r="C5" s="2"/>
    </row>
    <row r="6" spans="1:3" x14ac:dyDescent="0.2">
      <c r="C6" s="4" t="s">
        <v>2</v>
      </c>
    </row>
    <row r="8" spans="1:3" x14ac:dyDescent="0.2">
      <c r="B8" s="189" t="s">
        <v>3</v>
      </c>
      <c r="C8" s="189"/>
    </row>
    <row r="11" spans="1:3" x14ac:dyDescent="0.2">
      <c r="B11" s="2" t="s">
        <v>4</v>
      </c>
    </row>
    <row r="12" spans="1:3" x14ac:dyDescent="0.2">
      <c r="B12" s="77" t="s">
        <v>52</v>
      </c>
    </row>
    <row r="13" spans="1:3" x14ac:dyDescent="0.2">
      <c r="A13" s="4" t="s">
        <v>5</v>
      </c>
      <c r="B13" s="74" t="s">
        <v>55</v>
      </c>
      <c r="C13" s="74"/>
    </row>
    <row r="14" spans="1:3" ht="22.5" x14ac:dyDescent="0.2">
      <c r="A14" s="4" t="s">
        <v>6</v>
      </c>
      <c r="B14" s="74" t="s">
        <v>56</v>
      </c>
      <c r="C14" s="74"/>
    </row>
    <row r="15" spans="1:3" x14ac:dyDescent="0.2">
      <c r="A15" s="4" t="s">
        <v>7</v>
      </c>
      <c r="B15" s="73" t="s">
        <v>60</v>
      </c>
      <c r="C15" s="73"/>
    </row>
    <row r="16" spans="1:3" x14ac:dyDescent="0.2">
      <c r="A16" s="4" t="s">
        <v>8</v>
      </c>
      <c r="B16" s="72" t="s">
        <v>61</v>
      </c>
      <c r="C16" s="72"/>
    </row>
    <row r="17" spans="1:3" ht="12" thickBot="1" x14ac:dyDescent="0.25"/>
    <row r="18" spans="1:3" x14ac:dyDescent="0.2">
      <c r="A18" s="5" t="s">
        <v>9</v>
      </c>
      <c r="B18" s="6" t="s">
        <v>10</v>
      </c>
      <c r="C18" s="7" t="s">
        <v>11</v>
      </c>
    </row>
    <row r="19" spans="1:3" ht="23.25" thickBot="1" x14ac:dyDescent="0.25">
      <c r="A19" s="76">
        <v>1</v>
      </c>
      <c r="B19" s="172" t="s">
        <v>57</v>
      </c>
      <c r="C19" s="8">
        <f>'Kops a'!E31</f>
        <v>0</v>
      </c>
    </row>
    <row r="20" spans="1:3" ht="12" thickBot="1" x14ac:dyDescent="0.25">
      <c r="A20" s="9"/>
      <c r="B20" s="10" t="s">
        <v>12</v>
      </c>
      <c r="C20" s="11">
        <f>SUM(C19:C19)</f>
        <v>0</v>
      </c>
    </row>
    <row r="21" spans="1:3" ht="12" thickBot="1" x14ac:dyDescent="0.25">
      <c r="B21" s="12"/>
      <c r="C21" s="13"/>
    </row>
    <row r="22" spans="1:3" ht="12" thickBot="1" x14ac:dyDescent="0.25">
      <c r="A22" s="190" t="s">
        <v>13</v>
      </c>
      <c r="B22" s="191"/>
      <c r="C22" s="14">
        <f>ROUND(C20*21%,2)</f>
        <v>0</v>
      </c>
    </row>
    <row r="25" spans="1:3" x14ac:dyDescent="0.2">
      <c r="A25" s="1" t="s">
        <v>14</v>
      </c>
      <c r="B25" s="192"/>
      <c r="C25" s="192"/>
    </row>
    <row r="26" spans="1:3" x14ac:dyDescent="0.2">
      <c r="B26" s="187" t="s">
        <v>15</v>
      </c>
      <c r="C26" s="187"/>
    </row>
    <row r="28" spans="1:3" x14ac:dyDescent="0.2">
      <c r="A28" s="1" t="s">
        <v>53</v>
      </c>
      <c r="B28" s="15"/>
      <c r="C28" s="15"/>
    </row>
    <row r="29" spans="1:3" x14ac:dyDescent="0.2">
      <c r="A29" s="15"/>
      <c r="B29" s="15"/>
      <c r="C29" s="15"/>
    </row>
    <row r="30" spans="1:3" x14ac:dyDescent="0.2">
      <c r="A30" s="1" t="s">
        <v>495</v>
      </c>
    </row>
    <row r="32" spans="1:3" x14ac:dyDescent="0.2">
      <c r="A32" s="87" t="s">
        <v>58</v>
      </c>
    </row>
    <row r="33" spans="1:1" x14ac:dyDescent="0.2">
      <c r="A33" s="87" t="s">
        <v>59</v>
      </c>
    </row>
  </sheetData>
  <mergeCells count="5">
    <mergeCell ref="B26:C26"/>
    <mergeCell ref="B4:C4"/>
    <mergeCell ref="B8:C8"/>
    <mergeCell ref="A22:B22"/>
    <mergeCell ref="B25:C25"/>
  </mergeCells>
  <conditionalFormatting sqref="C19:C20 C22">
    <cfRule type="cellIs" dxfId="223" priority="9" operator="equal">
      <formula>0</formula>
    </cfRule>
  </conditionalFormatting>
  <conditionalFormatting sqref="B13:B16">
    <cfRule type="cellIs" dxfId="222" priority="8" operator="equal">
      <formula>0</formula>
    </cfRule>
  </conditionalFormatting>
  <conditionalFormatting sqref="B19">
    <cfRule type="cellIs" dxfId="221" priority="7" operator="equal">
      <formula>0</formula>
    </cfRule>
  </conditionalFormatting>
  <conditionalFormatting sqref="B28">
    <cfRule type="cellIs" dxfId="220" priority="5" operator="equal">
      <formula>0</formula>
    </cfRule>
  </conditionalFormatting>
  <conditionalFormatting sqref="B25:C25">
    <cfRule type="cellIs" dxfId="219" priority="3" operator="equal">
      <formula>0</formula>
    </cfRule>
  </conditionalFormatting>
  <conditionalFormatting sqref="A19">
    <cfRule type="cellIs" dxfId="218" priority="2" operator="equal">
      <formula>0</formula>
    </cfRule>
  </conditionalFormatting>
  <conditionalFormatting sqref="A30">
    <cfRule type="containsText" dxfId="217" priority="1" operator="containsText" text="Tāme sastādīta 20__. gada __. _________">
      <formula>NOT(ISERROR(SEARCH("Tāme sastādīta 20__. gada __. _________",A30)))</formula>
    </cfRule>
  </conditionalFormatting>
  <pageMargins left="0" right="0" top="0.78740157480314965" bottom="0.39370078740157483" header="0" footer="0.31496062992125984"/>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2"/>
  <sheetViews>
    <sheetView view="pageBreakPreview" zoomScaleNormal="100" zoomScaleSheetLayoutView="100" workbookViewId="0">
      <selection activeCell="C42" sqref="C42"/>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189"/>
      <c r="H1" s="189"/>
      <c r="I1" s="189"/>
    </row>
    <row r="2" spans="1:9" x14ac:dyDescent="0.2">
      <c r="A2" s="229" t="s">
        <v>16</v>
      </c>
      <c r="B2" s="229"/>
      <c r="C2" s="229"/>
      <c r="D2" s="229"/>
      <c r="E2" s="229"/>
      <c r="F2" s="229"/>
      <c r="G2" s="229"/>
      <c r="H2" s="229"/>
      <c r="I2" s="229"/>
    </row>
    <row r="3" spans="1:9" x14ac:dyDescent="0.2">
      <c r="A3" s="2"/>
      <c r="B3" s="2"/>
      <c r="C3" s="2"/>
      <c r="D3" s="2"/>
      <c r="E3" s="2"/>
      <c r="F3" s="2"/>
      <c r="G3" s="2"/>
      <c r="H3" s="2"/>
      <c r="I3" s="2"/>
    </row>
    <row r="4" spans="1:9" x14ac:dyDescent="0.2">
      <c r="A4" s="2"/>
      <c r="B4" s="2"/>
      <c r="C4" s="230" t="s">
        <v>17</v>
      </c>
      <c r="D4" s="230"/>
      <c r="E4" s="230"/>
      <c r="F4" s="230"/>
      <c r="G4" s="230"/>
      <c r="H4" s="230"/>
      <c r="I4" s="230"/>
    </row>
    <row r="5" spans="1:9" ht="11.25" customHeight="1" x14ac:dyDescent="0.2">
      <c r="A5" s="78"/>
      <c r="B5" s="78"/>
      <c r="C5" s="232" t="s">
        <v>52</v>
      </c>
      <c r="D5" s="232"/>
      <c r="E5" s="232"/>
      <c r="F5" s="232"/>
      <c r="G5" s="232"/>
      <c r="H5" s="232"/>
      <c r="I5" s="232"/>
    </row>
    <row r="6" spans="1:9" x14ac:dyDescent="0.2">
      <c r="A6" s="228" t="s">
        <v>18</v>
      </c>
      <c r="B6" s="228"/>
      <c r="C6" s="228"/>
      <c r="D6" s="231" t="str">
        <f>'Kopt a'!B13</f>
        <v>Dzīvojamās ēkas vienkāršotā atjaunošana</v>
      </c>
      <c r="E6" s="231"/>
      <c r="F6" s="231"/>
      <c r="G6" s="231"/>
      <c r="H6" s="231"/>
      <c r="I6" s="231"/>
    </row>
    <row r="7" spans="1:9" x14ac:dyDescent="0.2">
      <c r="A7" s="228" t="s">
        <v>6</v>
      </c>
      <c r="B7" s="228"/>
      <c r="C7" s="228"/>
      <c r="D7" s="226" t="str">
        <f>'Kopt a'!B14</f>
        <v>Daudzdzīvokļu dzīvojamās ēkas energoefektivitātes paaugstināšanas pasākumi</v>
      </c>
      <c r="E7" s="226"/>
      <c r="F7" s="226"/>
      <c r="G7" s="226"/>
      <c r="H7" s="226"/>
      <c r="I7" s="226"/>
    </row>
    <row r="8" spans="1:9" x14ac:dyDescent="0.2">
      <c r="A8" s="225" t="s">
        <v>19</v>
      </c>
      <c r="B8" s="225"/>
      <c r="C8" s="225"/>
      <c r="D8" s="226" t="str">
        <f>'Kopt a'!B15</f>
        <v>Ģenerāļa Baloža iela 11, Liepāja</v>
      </c>
      <c r="E8" s="226"/>
      <c r="F8" s="226"/>
      <c r="G8" s="226"/>
      <c r="H8" s="226"/>
      <c r="I8" s="226"/>
    </row>
    <row r="9" spans="1:9" x14ac:dyDescent="0.2">
      <c r="A9" s="225" t="s">
        <v>20</v>
      </c>
      <c r="B9" s="225"/>
      <c r="C9" s="225"/>
      <c r="D9" s="226" t="str">
        <f>'Kopt a'!B16</f>
        <v>WS-89-17</v>
      </c>
      <c r="E9" s="226"/>
      <c r="F9" s="226"/>
      <c r="G9" s="226"/>
      <c r="H9" s="226"/>
      <c r="I9" s="226"/>
    </row>
    <row r="10" spans="1:9" x14ac:dyDescent="0.2">
      <c r="C10" s="4" t="s">
        <v>21</v>
      </c>
      <c r="D10" s="227">
        <f>E29</f>
        <v>0</v>
      </c>
      <c r="E10" s="227"/>
      <c r="F10" s="75"/>
      <c r="G10" s="75"/>
      <c r="H10" s="75"/>
      <c r="I10" s="75"/>
    </row>
    <row r="11" spans="1:9" x14ac:dyDescent="0.2">
      <c r="C11" s="4" t="s">
        <v>22</v>
      </c>
      <c r="D11" s="227">
        <f>I25</f>
        <v>0</v>
      </c>
      <c r="E11" s="227"/>
      <c r="F11" s="75"/>
      <c r="G11" s="75"/>
      <c r="H11" s="75"/>
      <c r="I11" s="75"/>
    </row>
    <row r="12" spans="1:9" ht="12" thickBot="1" x14ac:dyDescent="0.25">
      <c r="F12" s="16"/>
      <c r="G12" s="16"/>
      <c r="H12" s="16"/>
      <c r="I12" s="16"/>
    </row>
    <row r="13" spans="1:9" x14ac:dyDescent="0.2">
      <c r="A13" s="209" t="s">
        <v>23</v>
      </c>
      <c r="B13" s="211" t="s">
        <v>24</v>
      </c>
      <c r="C13" s="213" t="s">
        <v>25</v>
      </c>
      <c r="D13" s="214"/>
      <c r="E13" s="217" t="s">
        <v>26</v>
      </c>
      <c r="F13" s="221" t="s">
        <v>27</v>
      </c>
      <c r="G13" s="222"/>
      <c r="H13" s="222"/>
      <c r="I13" s="223" t="s">
        <v>28</v>
      </c>
    </row>
    <row r="14" spans="1:9" ht="23.25" thickBot="1" x14ac:dyDescent="0.25">
      <c r="A14" s="210"/>
      <c r="B14" s="212"/>
      <c r="C14" s="215"/>
      <c r="D14" s="216"/>
      <c r="E14" s="218"/>
      <c r="F14" s="17" t="s">
        <v>29</v>
      </c>
      <c r="G14" s="18" t="s">
        <v>30</v>
      </c>
      <c r="H14" s="18" t="s">
        <v>31</v>
      </c>
      <c r="I14" s="224"/>
    </row>
    <row r="15" spans="1:9" x14ac:dyDescent="0.2">
      <c r="A15" s="70">
        <v>1</v>
      </c>
      <c r="B15" s="21" t="str">
        <f>IF(A15=0,0,CONCATENATE("Lt-",A15))</f>
        <v>Lt-1</v>
      </c>
      <c r="C15" s="219" t="str">
        <f>'1a'!C2:I2</f>
        <v>Ārsienu siltināšanas darbi</v>
      </c>
      <c r="D15" s="220"/>
      <c r="E15" s="53">
        <f>'1a'!P57</f>
        <v>0</v>
      </c>
      <c r="F15" s="48">
        <f>'1a'!M57</f>
        <v>0</v>
      </c>
      <c r="G15" s="49">
        <f>'1a'!N57</f>
        <v>0</v>
      </c>
      <c r="H15" s="49">
        <f>'1a'!O57</f>
        <v>0</v>
      </c>
      <c r="I15" s="50">
        <f>'1a'!L57</f>
        <v>0</v>
      </c>
    </row>
    <row r="16" spans="1:9" x14ac:dyDescent="0.2">
      <c r="A16" s="71">
        <f>A15+1</f>
        <v>2</v>
      </c>
      <c r="B16" s="22" t="str">
        <f>IF(A16=0,0,CONCATENATE("Lt-",A16))</f>
        <v>Lt-2</v>
      </c>
      <c r="C16" s="207" t="str">
        <f>'2a'!C2:I2</f>
        <v>Logu un durvju nomaiņa</v>
      </c>
      <c r="D16" s="208"/>
      <c r="E16" s="54">
        <f>'2a'!P47</f>
        <v>0</v>
      </c>
      <c r="F16" s="42">
        <f>'2a'!M47</f>
        <v>0</v>
      </c>
      <c r="G16" s="51">
        <f>'2a'!N47</f>
        <v>0</v>
      </c>
      <c r="H16" s="51">
        <f>'2a'!O47</f>
        <v>0</v>
      </c>
      <c r="I16" s="52">
        <f>'2a'!L47</f>
        <v>0</v>
      </c>
    </row>
    <row r="17" spans="1:9" x14ac:dyDescent="0.2">
      <c r="A17" s="71">
        <f t="shared" ref="A17:A24" si="0">A16+1</f>
        <v>3</v>
      </c>
      <c r="B17" s="22" t="str">
        <f t="shared" ref="B17:B24" si="1">IF(A17=0,0,CONCATENATE("Lt-",A17))</f>
        <v>Lt-3</v>
      </c>
      <c r="C17" s="207" t="str">
        <f>'3a'!C2:I2</f>
        <v>Pagraba siltināšana</v>
      </c>
      <c r="D17" s="208"/>
      <c r="E17" s="55">
        <f>'3a'!P31</f>
        <v>0</v>
      </c>
      <c r="F17" s="42">
        <f>'3a'!M31</f>
        <v>0</v>
      </c>
      <c r="G17" s="51">
        <f>'3a'!N31</f>
        <v>0</v>
      </c>
      <c r="H17" s="51">
        <f>'3a'!O31</f>
        <v>0</v>
      </c>
      <c r="I17" s="52">
        <f>'3a'!L31</f>
        <v>0</v>
      </c>
    </row>
    <row r="18" spans="1:9" ht="11.25" customHeight="1" x14ac:dyDescent="0.2">
      <c r="A18" s="71">
        <f t="shared" si="0"/>
        <v>4</v>
      </c>
      <c r="B18" s="22" t="str">
        <f t="shared" si="1"/>
        <v>Lt-4</v>
      </c>
      <c r="C18" s="207" t="str">
        <f>'4a'!C2:I2</f>
        <v>Cokola siltināšanas darbi</v>
      </c>
      <c r="D18" s="208"/>
      <c r="E18" s="55">
        <f>'4a'!P56</f>
        <v>0</v>
      </c>
      <c r="F18" s="42">
        <f>'4a'!M56</f>
        <v>0</v>
      </c>
      <c r="G18" s="51">
        <f>'4a'!N56</f>
        <v>0</v>
      </c>
      <c r="H18" s="51">
        <f>'4a'!O56</f>
        <v>0</v>
      </c>
      <c r="I18" s="52">
        <f>'4a'!L56</f>
        <v>0</v>
      </c>
    </row>
    <row r="19" spans="1:9" x14ac:dyDescent="0.2">
      <c r="A19" s="71">
        <f t="shared" si="0"/>
        <v>5</v>
      </c>
      <c r="B19" s="22" t="str">
        <f t="shared" si="1"/>
        <v>Lt-5</v>
      </c>
      <c r="C19" s="207" t="str">
        <f>'5a'!C2:I2</f>
        <v>Balkonu paneļi</v>
      </c>
      <c r="D19" s="208"/>
      <c r="E19" s="55">
        <f>'5a'!P44</f>
        <v>0</v>
      </c>
      <c r="F19" s="42">
        <f>'5a'!M44</f>
        <v>0</v>
      </c>
      <c r="G19" s="51">
        <f>'5a'!N44</f>
        <v>0</v>
      </c>
      <c r="H19" s="51">
        <f>'5a'!O44</f>
        <v>0</v>
      </c>
      <c r="I19" s="52">
        <f>'5a'!L44</f>
        <v>0</v>
      </c>
    </row>
    <row r="20" spans="1:9" x14ac:dyDescent="0.2">
      <c r="A20" s="71">
        <f t="shared" si="0"/>
        <v>6</v>
      </c>
      <c r="B20" s="22" t="str">
        <f t="shared" si="1"/>
        <v>Lt-6</v>
      </c>
      <c r="C20" s="207" t="str">
        <f>'6a'!C2:I2</f>
        <v>Jumta atjaunošana</v>
      </c>
      <c r="D20" s="208"/>
      <c r="E20" s="55">
        <f>'6a'!P84</f>
        <v>0</v>
      </c>
      <c r="F20" s="42">
        <f>'6a'!M84</f>
        <v>0</v>
      </c>
      <c r="G20" s="51">
        <f>'6a'!N84</f>
        <v>0</v>
      </c>
      <c r="H20" s="51">
        <f>'6a'!O84</f>
        <v>0</v>
      </c>
      <c r="I20" s="52">
        <f>'6a'!L84</f>
        <v>0</v>
      </c>
    </row>
    <row r="21" spans="1:9" x14ac:dyDescent="0.2">
      <c r="A21" s="71">
        <f t="shared" si="0"/>
        <v>7</v>
      </c>
      <c r="B21" s="22" t="str">
        <f t="shared" si="1"/>
        <v>Lt-7</v>
      </c>
      <c r="C21" s="207" t="str">
        <f>'7a'!C2:I2</f>
        <v>Ieejas mezglu atjaunošana</v>
      </c>
      <c r="D21" s="208"/>
      <c r="E21" s="55">
        <f>'7a'!P58</f>
        <v>0</v>
      </c>
      <c r="F21" s="42">
        <f>'7a'!M58</f>
        <v>0</v>
      </c>
      <c r="G21" s="51">
        <f>'7a'!N58</f>
        <v>0</v>
      </c>
      <c r="H21" s="51">
        <f>'7a'!O58</f>
        <v>0</v>
      </c>
      <c r="I21" s="52">
        <f>'7a'!L58</f>
        <v>0</v>
      </c>
    </row>
    <row r="22" spans="1:9" x14ac:dyDescent="0.2">
      <c r="A22" s="71">
        <f t="shared" si="0"/>
        <v>8</v>
      </c>
      <c r="B22" s="22" t="str">
        <f t="shared" si="1"/>
        <v>Lt-8</v>
      </c>
      <c r="C22" s="207" t="str">
        <f>'8a'!C2:I2</f>
        <v>Gāzes apgādes sistēmas atjaunošana</v>
      </c>
      <c r="D22" s="208"/>
      <c r="E22" s="55">
        <f>'8a'!P39</f>
        <v>0</v>
      </c>
      <c r="F22" s="42">
        <f>'8a'!M39</f>
        <v>0</v>
      </c>
      <c r="G22" s="51">
        <f>'8a'!N39</f>
        <v>0</v>
      </c>
      <c r="H22" s="51">
        <f>'8a'!O39</f>
        <v>0</v>
      </c>
      <c r="I22" s="52">
        <f>'8a'!L39</f>
        <v>0</v>
      </c>
    </row>
    <row r="23" spans="1:9" x14ac:dyDescent="0.2">
      <c r="A23" s="71">
        <f t="shared" si="0"/>
        <v>9</v>
      </c>
      <c r="B23" s="22" t="str">
        <f t="shared" si="1"/>
        <v>Lt-9</v>
      </c>
      <c r="C23" s="207" t="str">
        <f>'9a'!C2:I2</f>
        <v>Zibens aizsardzības sistēmas izbūve</v>
      </c>
      <c r="D23" s="208"/>
      <c r="E23" s="55">
        <f>'9a'!P42</f>
        <v>0</v>
      </c>
      <c r="F23" s="42">
        <f>'9a'!M42</f>
        <v>0</v>
      </c>
      <c r="G23" s="51">
        <f>'9a'!N42</f>
        <v>0</v>
      </c>
      <c r="H23" s="51">
        <f>'9a'!O42</f>
        <v>0</v>
      </c>
      <c r="I23" s="52">
        <f>'9a'!L42</f>
        <v>0</v>
      </c>
    </row>
    <row r="24" spans="1:9" ht="12" thickBot="1" x14ac:dyDescent="0.25">
      <c r="A24" s="71">
        <f t="shared" si="0"/>
        <v>10</v>
      </c>
      <c r="B24" s="22" t="str">
        <f t="shared" si="1"/>
        <v>Lt-10</v>
      </c>
      <c r="C24" s="207" t="str">
        <f>'10a'!C2:I2</f>
        <v>Apkures sistēma</v>
      </c>
      <c r="D24" s="208"/>
      <c r="E24" s="55">
        <f>'10a'!P228</f>
        <v>0</v>
      </c>
      <c r="F24" s="42">
        <f>'10a'!M228</f>
        <v>0</v>
      </c>
      <c r="G24" s="51">
        <f>'10a'!N228</f>
        <v>0</v>
      </c>
      <c r="H24" s="51">
        <f>'10a'!O228</f>
        <v>0</v>
      </c>
      <c r="I24" s="52">
        <f>'10a'!L228</f>
        <v>0</v>
      </c>
    </row>
    <row r="25" spans="1:9" ht="12" thickBot="1" x14ac:dyDescent="0.25">
      <c r="A25" s="193" t="s">
        <v>32</v>
      </c>
      <c r="B25" s="194"/>
      <c r="C25" s="194"/>
      <c r="D25" s="194"/>
      <c r="E25" s="38">
        <f>SUM(E15:E24)</f>
        <v>0</v>
      </c>
      <c r="F25" s="37">
        <f>SUM(F15:F24)</f>
        <v>0</v>
      </c>
      <c r="G25" s="37">
        <f>SUM(G15:G24)</f>
        <v>0</v>
      </c>
      <c r="H25" s="37">
        <f>SUM(H15:H24)</f>
        <v>0</v>
      </c>
      <c r="I25" s="38">
        <f>SUM(I15:I24)</f>
        <v>0</v>
      </c>
    </row>
    <row r="26" spans="1:9" x14ac:dyDescent="0.2">
      <c r="A26" s="195" t="s">
        <v>33</v>
      </c>
      <c r="B26" s="196"/>
      <c r="C26" s="197"/>
      <c r="D26" s="67"/>
      <c r="E26" s="39">
        <f>ROUND(E25*$D26,2)</f>
        <v>0</v>
      </c>
      <c r="F26" s="40"/>
      <c r="G26" s="40"/>
      <c r="H26" s="40"/>
      <c r="I26" s="40"/>
    </row>
    <row r="27" spans="1:9" x14ac:dyDescent="0.2">
      <c r="A27" s="198" t="s">
        <v>34</v>
      </c>
      <c r="B27" s="199"/>
      <c r="C27" s="200"/>
      <c r="D27" s="68"/>
      <c r="E27" s="41">
        <f>ROUND(E26*$D27,2)</f>
        <v>0</v>
      </c>
      <c r="F27" s="40"/>
      <c r="G27" s="40"/>
      <c r="H27" s="40"/>
      <c r="I27" s="40"/>
    </row>
    <row r="28" spans="1:9" x14ac:dyDescent="0.2">
      <c r="A28" s="201" t="s">
        <v>35</v>
      </c>
      <c r="B28" s="202"/>
      <c r="C28" s="203"/>
      <c r="D28" s="69"/>
      <c r="E28" s="41">
        <f>ROUND(E25*$D28,2)</f>
        <v>0</v>
      </c>
      <c r="F28" s="40"/>
      <c r="G28" s="40"/>
      <c r="H28" s="40"/>
      <c r="I28" s="40"/>
    </row>
    <row r="29" spans="1:9" ht="12" thickBot="1" x14ac:dyDescent="0.25">
      <c r="A29" s="204" t="s">
        <v>36</v>
      </c>
      <c r="B29" s="205"/>
      <c r="C29" s="206"/>
      <c r="D29" s="173"/>
      <c r="E29" s="174">
        <f>SUM(E25:E28)-E27</f>
        <v>0</v>
      </c>
      <c r="F29" s="40"/>
      <c r="G29" s="40"/>
      <c r="H29" s="40"/>
      <c r="I29" s="40"/>
    </row>
    <row r="30" spans="1:9" ht="12" thickBot="1" x14ac:dyDescent="0.25">
      <c r="C30" s="86" t="s">
        <v>62</v>
      </c>
      <c r="D30" s="175">
        <v>0.02</v>
      </c>
      <c r="E30" s="176"/>
      <c r="G30" s="19"/>
    </row>
    <row r="31" spans="1:9" ht="12" thickBot="1" x14ac:dyDescent="0.25">
      <c r="C31" s="86" t="s">
        <v>63</v>
      </c>
      <c r="D31" s="36"/>
      <c r="E31" s="36"/>
      <c r="F31" s="20"/>
      <c r="G31" s="20"/>
      <c r="H31" s="20"/>
      <c r="I31" s="20"/>
    </row>
    <row r="34" spans="1:8" x14ac:dyDescent="0.2">
      <c r="A34" s="1" t="s">
        <v>14</v>
      </c>
      <c r="B34" s="15"/>
      <c r="C34" s="192"/>
      <c r="D34" s="192"/>
      <c r="E34" s="192"/>
      <c r="F34" s="192"/>
      <c r="G34" s="192"/>
      <c r="H34" s="192"/>
    </row>
    <row r="35" spans="1:8" x14ac:dyDescent="0.2">
      <c r="A35" s="15"/>
      <c r="B35" s="15"/>
      <c r="C35" s="187" t="s">
        <v>15</v>
      </c>
      <c r="D35" s="187"/>
      <c r="E35" s="187"/>
      <c r="F35" s="187"/>
      <c r="G35" s="187"/>
      <c r="H35" s="187"/>
    </row>
    <row r="36" spans="1:8" x14ac:dyDescent="0.2">
      <c r="A36" s="15"/>
      <c r="B36" s="15"/>
      <c r="C36" s="15"/>
      <c r="D36" s="15"/>
      <c r="E36" s="15"/>
      <c r="F36" s="15"/>
      <c r="G36" s="15"/>
      <c r="H36" s="15"/>
    </row>
    <row r="37" spans="1:8" x14ac:dyDescent="0.2">
      <c r="A37" s="79" t="str">
        <f>'Kopt a'!A30</f>
        <v>Tāme sastādīta 2020. gada</v>
      </c>
      <c r="B37" s="80"/>
      <c r="C37" s="80"/>
      <c r="D37" s="80"/>
      <c r="F37" s="15"/>
      <c r="G37" s="15"/>
      <c r="H37" s="15"/>
    </row>
    <row r="38" spans="1:8" x14ac:dyDescent="0.2">
      <c r="A38" s="15"/>
      <c r="B38" s="15"/>
      <c r="C38" s="15"/>
      <c r="D38" s="15"/>
      <c r="E38" s="15"/>
      <c r="F38" s="15"/>
      <c r="G38" s="15"/>
      <c r="H38" s="15"/>
    </row>
    <row r="39" spans="1:8" x14ac:dyDescent="0.2">
      <c r="A39" s="1" t="s">
        <v>37</v>
      </c>
      <c r="B39" s="15"/>
      <c r="C39" s="192">
        <f>C34</f>
        <v>0</v>
      </c>
      <c r="D39" s="192"/>
      <c r="E39" s="192"/>
      <c r="F39" s="192"/>
      <c r="G39" s="192"/>
      <c r="H39" s="192"/>
    </row>
    <row r="40" spans="1:8" x14ac:dyDescent="0.2">
      <c r="A40" s="15"/>
      <c r="B40" s="15"/>
      <c r="C40" s="187" t="s">
        <v>15</v>
      </c>
      <c r="D40" s="187"/>
      <c r="E40" s="187"/>
      <c r="F40" s="187"/>
      <c r="G40" s="187"/>
      <c r="H40" s="187"/>
    </row>
    <row r="41" spans="1:8" x14ac:dyDescent="0.2">
      <c r="A41" s="15"/>
      <c r="B41" s="15"/>
      <c r="C41" s="15"/>
      <c r="D41" s="15"/>
      <c r="E41" s="15"/>
      <c r="F41" s="15"/>
      <c r="G41" s="15"/>
      <c r="H41" s="15"/>
    </row>
    <row r="42" spans="1:8" x14ac:dyDescent="0.2">
      <c r="A42" s="79" t="s">
        <v>53</v>
      </c>
      <c r="B42" s="80"/>
      <c r="C42" s="85"/>
      <c r="D42" s="80"/>
      <c r="F42" s="15"/>
      <c r="G42" s="15"/>
      <c r="H42" s="15"/>
    </row>
    <row r="52" spans="5:9" x14ac:dyDescent="0.2">
      <c r="E52" s="19"/>
      <c r="F52" s="19"/>
      <c r="G52" s="19"/>
      <c r="H52" s="19"/>
      <c r="I52" s="19"/>
    </row>
  </sheetData>
  <mergeCells count="39">
    <mergeCell ref="A7:C7"/>
    <mergeCell ref="D7:I7"/>
    <mergeCell ref="G1:I1"/>
    <mergeCell ref="A2:I2"/>
    <mergeCell ref="C4:I4"/>
    <mergeCell ref="A6:C6"/>
    <mergeCell ref="D6:I6"/>
    <mergeCell ref="C5:I5"/>
    <mergeCell ref="F13:H13"/>
    <mergeCell ref="I13:I14"/>
    <mergeCell ref="A8:C8"/>
    <mergeCell ref="D8:I8"/>
    <mergeCell ref="A9:C9"/>
    <mergeCell ref="D9:I9"/>
    <mergeCell ref="D10:E10"/>
    <mergeCell ref="D11:E11"/>
    <mergeCell ref="C20:D20"/>
    <mergeCell ref="A13:A14"/>
    <mergeCell ref="B13:B14"/>
    <mergeCell ref="C13:D14"/>
    <mergeCell ref="E13:E14"/>
    <mergeCell ref="C15:D15"/>
    <mergeCell ref="C16:D16"/>
    <mergeCell ref="C17:D17"/>
    <mergeCell ref="C18:D18"/>
    <mergeCell ref="C19:D19"/>
    <mergeCell ref="C21:D21"/>
    <mergeCell ref="C22:D22"/>
    <mergeCell ref="C23:D23"/>
    <mergeCell ref="C24:D24"/>
    <mergeCell ref="C34:H34"/>
    <mergeCell ref="C35:H35"/>
    <mergeCell ref="C39:H39"/>
    <mergeCell ref="C40:H40"/>
    <mergeCell ref="A25:D25"/>
    <mergeCell ref="A26:C26"/>
    <mergeCell ref="A27:C27"/>
    <mergeCell ref="A28:C28"/>
    <mergeCell ref="A29:C29"/>
  </mergeCells>
  <conditionalFormatting sqref="E25:I25">
    <cfRule type="cellIs" dxfId="216" priority="19" operator="equal">
      <formula>0</formula>
    </cfRule>
  </conditionalFormatting>
  <conditionalFormatting sqref="D10:E11">
    <cfRule type="cellIs" dxfId="215" priority="18" operator="equal">
      <formula>0</formula>
    </cfRule>
  </conditionalFormatting>
  <conditionalFormatting sqref="E15 C15:D24 E26:E29 I15:I24">
    <cfRule type="cellIs" dxfId="214" priority="16" operator="equal">
      <formula>0</formula>
    </cfRule>
  </conditionalFormatting>
  <conditionalFormatting sqref="D26:D28">
    <cfRule type="cellIs" dxfId="213" priority="14" operator="equal">
      <formula>0</formula>
    </cfRule>
  </conditionalFormatting>
  <conditionalFormatting sqref="C39:H39">
    <cfRule type="cellIs" dxfId="212" priority="11" operator="equal">
      <formula>0</formula>
    </cfRule>
  </conditionalFormatting>
  <conditionalFormatting sqref="C34:H34">
    <cfRule type="cellIs" dxfId="211" priority="10" operator="equal">
      <formula>0</formula>
    </cfRule>
  </conditionalFormatting>
  <conditionalFormatting sqref="E15:E24">
    <cfRule type="cellIs" dxfId="210" priority="8" operator="equal">
      <formula>0</formula>
    </cfRule>
  </conditionalFormatting>
  <conditionalFormatting sqref="F15:I24">
    <cfRule type="cellIs" dxfId="209" priority="7" operator="equal">
      <formula>0</formula>
    </cfRule>
  </conditionalFormatting>
  <conditionalFormatting sqref="D6:I9">
    <cfRule type="cellIs" dxfId="208" priority="6" operator="equal">
      <formula>0</formula>
    </cfRule>
  </conditionalFormatting>
  <conditionalFormatting sqref="C42">
    <cfRule type="cellIs" dxfId="207" priority="4" operator="equal">
      <formula>0</formula>
    </cfRule>
  </conditionalFormatting>
  <conditionalFormatting sqref="B15:B24">
    <cfRule type="cellIs" dxfId="206" priority="3" operator="equal">
      <formula>0</formula>
    </cfRule>
  </conditionalFormatting>
  <conditionalFormatting sqref="A15:A24">
    <cfRule type="cellIs" dxfId="205" priority="1" operator="equal">
      <formula>0</formula>
    </cfRule>
  </conditionalFormatting>
  <pageMargins left="0" right="0" top="0.78740157480314965" bottom="0.39370078740157483" header="0" footer="0.31496062992125984"/>
  <pageSetup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12AB918F-DA10-40D3-98FE-0DAD77BA765F}">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9" operator="containsText" id="{B0E18B02-73ED-406C-A15F-5DAFFA939ECE}">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72"/>
  <sheetViews>
    <sheetView view="pageBreakPreview" topLeftCell="A49" zoomScaleNormal="100" zoomScaleSheetLayoutView="100" workbookViewId="0">
      <selection activeCell="E30" sqref="E3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a'!A15</f>
        <v>1</v>
      </c>
      <c r="E1" s="20"/>
      <c r="F1" s="20"/>
      <c r="G1" s="20"/>
      <c r="H1" s="20"/>
      <c r="I1" s="20"/>
      <c r="J1" s="20"/>
      <c r="N1" s="23"/>
      <c r="O1" s="24"/>
      <c r="P1" s="25"/>
    </row>
    <row r="2" spans="1:16" x14ac:dyDescent="0.2">
      <c r="A2" s="26"/>
      <c r="B2" s="26"/>
      <c r="C2" s="241" t="s">
        <v>64</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ht="11.25" customHeight="1"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65</v>
      </c>
      <c r="B9" s="243"/>
      <c r="C9" s="243"/>
      <c r="D9" s="243"/>
      <c r="E9" s="243"/>
      <c r="F9" s="243"/>
      <c r="G9" s="28"/>
      <c r="H9" s="28"/>
      <c r="I9" s="28"/>
      <c r="J9" s="247" t="s">
        <v>39</v>
      </c>
      <c r="K9" s="247"/>
      <c r="L9" s="247"/>
      <c r="M9" s="247"/>
      <c r="N9" s="254">
        <f>P57</f>
        <v>0</v>
      </c>
      <c r="O9" s="254"/>
      <c r="P9" s="28"/>
    </row>
    <row r="10" spans="1:16" x14ac:dyDescent="0.2">
      <c r="A10" s="29"/>
      <c r="B10" s="30"/>
      <c r="C10" s="4"/>
      <c r="D10" s="20"/>
      <c r="E10" s="20"/>
      <c r="F10" s="20"/>
      <c r="G10" s="20"/>
      <c r="H10" s="20"/>
      <c r="I10" s="20"/>
      <c r="J10" s="20"/>
      <c r="K10" s="20"/>
      <c r="L10" s="26"/>
      <c r="M10" s="26"/>
      <c r="O10" s="83"/>
      <c r="P10" s="81" t="str">
        <f>A63</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x14ac:dyDescent="0.2">
      <c r="A14" s="57">
        <v>1</v>
      </c>
      <c r="B14" s="58" t="s">
        <v>66</v>
      </c>
      <c r="C14" s="125" t="s">
        <v>67</v>
      </c>
      <c r="D14" s="59" t="s">
        <v>68</v>
      </c>
      <c r="E14" s="130">
        <v>205</v>
      </c>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x14ac:dyDescent="0.2">
      <c r="A15" s="35" t="s">
        <v>69</v>
      </c>
      <c r="B15" s="36"/>
      <c r="C15" s="126" t="s">
        <v>70</v>
      </c>
      <c r="D15" s="22" t="s">
        <v>71</v>
      </c>
      <c r="E15" s="130">
        <v>58.571428571428569</v>
      </c>
      <c r="F15" s="63"/>
      <c r="G15" s="60"/>
      <c r="H15" s="43">
        <f t="shared" ref="H15:H56" si="0">ROUND(F15*G15,2)</f>
        <v>0</v>
      </c>
      <c r="I15" s="60"/>
      <c r="J15" s="60"/>
      <c r="K15" s="44">
        <f t="shared" ref="K15:K56" si="1">SUM(H15:J15)</f>
        <v>0</v>
      </c>
      <c r="L15" s="45">
        <f t="shared" ref="L15:L56" si="2">ROUND(E15*F15,2)</f>
        <v>0</v>
      </c>
      <c r="M15" s="43">
        <f t="shared" ref="M15:M56" si="3">ROUND(H15*E15,2)</f>
        <v>0</v>
      </c>
      <c r="N15" s="43">
        <f t="shared" ref="N15:N56" si="4">ROUND(I15*E15,2)</f>
        <v>0</v>
      </c>
      <c r="O15" s="43">
        <f t="shared" ref="O15:O56" si="5">ROUND(J15*E15,2)</f>
        <v>0</v>
      </c>
      <c r="P15" s="44">
        <f t="shared" ref="P15:P56" si="6">SUM(M15:O15)</f>
        <v>0</v>
      </c>
    </row>
    <row r="16" spans="1:16" x14ac:dyDescent="0.2">
      <c r="A16" s="35" t="s">
        <v>69</v>
      </c>
      <c r="B16" s="36"/>
      <c r="C16" s="126" t="s">
        <v>72</v>
      </c>
      <c r="D16" s="22" t="s">
        <v>71</v>
      </c>
      <c r="E16" s="130">
        <v>59.571428571428569</v>
      </c>
      <c r="F16" s="63"/>
      <c r="G16" s="60"/>
      <c r="H16" s="43">
        <f t="shared" si="0"/>
        <v>0</v>
      </c>
      <c r="I16" s="60"/>
      <c r="J16" s="60"/>
      <c r="K16" s="44">
        <f t="shared" si="1"/>
        <v>0</v>
      </c>
      <c r="L16" s="45">
        <f t="shared" si="2"/>
        <v>0</v>
      </c>
      <c r="M16" s="43">
        <f t="shared" si="3"/>
        <v>0</v>
      </c>
      <c r="N16" s="43">
        <f t="shared" si="4"/>
        <v>0</v>
      </c>
      <c r="O16" s="43">
        <f t="shared" si="5"/>
        <v>0</v>
      </c>
      <c r="P16" s="44">
        <f t="shared" si="6"/>
        <v>0</v>
      </c>
    </row>
    <row r="17" spans="1:16" x14ac:dyDescent="0.2">
      <c r="A17" s="35">
        <v>2</v>
      </c>
      <c r="B17" s="36" t="s">
        <v>66</v>
      </c>
      <c r="C17" s="126" t="s">
        <v>125</v>
      </c>
      <c r="D17" s="22" t="s">
        <v>73</v>
      </c>
      <c r="E17" s="130">
        <v>3022</v>
      </c>
      <c r="F17" s="63"/>
      <c r="G17" s="60"/>
      <c r="H17" s="43">
        <f t="shared" si="0"/>
        <v>0</v>
      </c>
      <c r="I17" s="60"/>
      <c r="J17" s="60"/>
      <c r="K17" s="44">
        <f t="shared" si="1"/>
        <v>0</v>
      </c>
      <c r="L17" s="45">
        <f t="shared" si="2"/>
        <v>0</v>
      </c>
      <c r="M17" s="43">
        <f t="shared" si="3"/>
        <v>0</v>
      </c>
      <c r="N17" s="43">
        <f t="shared" si="4"/>
        <v>0</v>
      </c>
      <c r="O17" s="43">
        <f t="shared" si="5"/>
        <v>0</v>
      </c>
      <c r="P17" s="44">
        <f t="shared" si="6"/>
        <v>0</v>
      </c>
    </row>
    <row r="18" spans="1:16" x14ac:dyDescent="0.2">
      <c r="A18" s="35" t="s">
        <v>69</v>
      </c>
      <c r="B18" s="36"/>
      <c r="C18" s="126" t="s">
        <v>74</v>
      </c>
      <c r="D18" s="22" t="s">
        <v>73</v>
      </c>
      <c r="E18" s="130">
        <v>3022</v>
      </c>
      <c r="F18" s="63"/>
      <c r="G18" s="60"/>
      <c r="H18" s="43">
        <f t="shared" si="0"/>
        <v>0</v>
      </c>
      <c r="I18" s="60"/>
      <c r="J18" s="60"/>
      <c r="K18" s="44">
        <f t="shared" si="1"/>
        <v>0</v>
      </c>
      <c r="L18" s="45">
        <f t="shared" si="2"/>
        <v>0</v>
      </c>
      <c r="M18" s="43">
        <f t="shared" si="3"/>
        <v>0</v>
      </c>
      <c r="N18" s="43">
        <f t="shared" si="4"/>
        <v>0</v>
      </c>
      <c r="O18" s="43">
        <f t="shared" si="5"/>
        <v>0</v>
      </c>
      <c r="P18" s="44">
        <f t="shared" si="6"/>
        <v>0</v>
      </c>
    </row>
    <row r="19" spans="1:16" x14ac:dyDescent="0.2">
      <c r="A19" s="35"/>
      <c r="B19" s="36"/>
      <c r="C19" s="126" t="s">
        <v>126</v>
      </c>
      <c r="D19" s="22" t="s">
        <v>73</v>
      </c>
      <c r="E19" s="130">
        <v>3022</v>
      </c>
      <c r="F19" s="63"/>
      <c r="G19" s="60"/>
      <c r="H19" s="43">
        <f t="shared" si="0"/>
        <v>0</v>
      </c>
      <c r="I19" s="60"/>
      <c r="J19" s="60"/>
      <c r="K19" s="44">
        <f t="shared" si="1"/>
        <v>0</v>
      </c>
      <c r="L19" s="45">
        <f t="shared" si="2"/>
        <v>0</v>
      </c>
      <c r="M19" s="43">
        <f t="shared" si="3"/>
        <v>0</v>
      </c>
      <c r="N19" s="43">
        <f t="shared" si="4"/>
        <v>0</v>
      </c>
      <c r="O19" s="43">
        <f t="shared" si="5"/>
        <v>0</v>
      </c>
      <c r="P19" s="44">
        <f t="shared" si="6"/>
        <v>0</v>
      </c>
    </row>
    <row r="20" spans="1:16" ht="22.5" x14ac:dyDescent="0.2">
      <c r="A20" s="35"/>
      <c r="B20" s="36"/>
      <c r="C20" s="126" t="s">
        <v>127</v>
      </c>
      <c r="D20" s="22" t="s">
        <v>68</v>
      </c>
      <c r="E20" s="130">
        <v>185</v>
      </c>
      <c r="F20" s="63"/>
      <c r="G20" s="60"/>
      <c r="H20" s="43">
        <f t="shared" si="0"/>
        <v>0</v>
      </c>
      <c r="I20" s="60"/>
      <c r="J20" s="60"/>
      <c r="K20" s="44">
        <f t="shared" si="1"/>
        <v>0</v>
      </c>
      <c r="L20" s="45">
        <f t="shared" si="2"/>
        <v>0</v>
      </c>
      <c r="M20" s="43">
        <f t="shared" si="3"/>
        <v>0</v>
      </c>
      <c r="N20" s="43">
        <f t="shared" si="4"/>
        <v>0</v>
      </c>
      <c r="O20" s="43">
        <f t="shared" si="5"/>
        <v>0</v>
      </c>
      <c r="P20" s="44">
        <f t="shared" si="6"/>
        <v>0</v>
      </c>
    </row>
    <row r="21" spans="1:16" x14ac:dyDescent="0.2">
      <c r="A21" s="35">
        <v>3</v>
      </c>
      <c r="B21" s="36" t="s">
        <v>66</v>
      </c>
      <c r="C21" s="126" t="s">
        <v>75</v>
      </c>
      <c r="D21" s="22" t="s">
        <v>71</v>
      </c>
      <c r="E21" s="130">
        <v>1</v>
      </c>
      <c r="F21" s="63"/>
      <c r="G21" s="60"/>
      <c r="H21" s="43">
        <f t="shared" si="0"/>
        <v>0</v>
      </c>
      <c r="I21" s="60"/>
      <c r="J21" s="60"/>
      <c r="K21" s="44">
        <f t="shared" si="1"/>
        <v>0</v>
      </c>
      <c r="L21" s="45">
        <f t="shared" si="2"/>
        <v>0</v>
      </c>
      <c r="M21" s="43">
        <f t="shared" si="3"/>
        <v>0</v>
      </c>
      <c r="N21" s="43">
        <f t="shared" si="4"/>
        <v>0</v>
      </c>
      <c r="O21" s="43">
        <f t="shared" si="5"/>
        <v>0</v>
      </c>
      <c r="P21" s="44">
        <f t="shared" si="6"/>
        <v>0</v>
      </c>
    </row>
    <row r="22" spans="1:16" x14ac:dyDescent="0.2">
      <c r="A22" s="35" t="s">
        <v>69</v>
      </c>
      <c r="B22" s="36"/>
      <c r="C22" s="126" t="s">
        <v>76</v>
      </c>
      <c r="D22" s="22" t="s">
        <v>77</v>
      </c>
      <c r="E22" s="130">
        <v>16</v>
      </c>
      <c r="F22" s="63"/>
      <c r="G22" s="60"/>
      <c r="H22" s="43">
        <f t="shared" si="0"/>
        <v>0</v>
      </c>
      <c r="I22" s="60"/>
      <c r="J22" s="60"/>
      <c r="K22" s="44">
        <f t="shared" si="1"/>
        <v>0</v>
      </c>
      <c r="L22" s="45">
        <f t="shared" si="2"/>
        <v>0</v>
      </c>
      <c r="M22" s="43">
        <f t="shared" si="3"/>
        <v>0</v>
      </c>
      <c r="N22" s="43">
        <f t="shared" si="4"/>
        <v>0</v>
      </c>
      <c r="O22" s="43">
        <f t="shared" si="5"/>
        <v>0</v>
      </c>
      <c r="P22" s="44">
        <f t="shared" si="6"/>
        <v>0</v>
      </c>
    </row>
    <row r="23" spans="1:16" x14ac:dyDescent="0.2">
      <c r="A23" s="35">
        <v>4</v>
      </c>
      <c r="B23" s="36" t="s">
        <v>66</v>
      </c>
      <c r="C23" s="126" t="s">
        <v>78</v>
      </c>
      <c r="D23" s="22" t="s">
        <v>71</v>
      </c>
      <c r="E23" s="130">
        <v>1</v>
      </c>
      <c r="F23" s="63"/>
      <c r="G23" s="60"/>
      <c r="H23" s="43">
        <f t="shared" si="0"/>
        <v>0</v>
      </c>
      <c r="I23" s="60"/>
      <c r="J23" s="60"/>
      <c r="K23" s="44">
        <f t="shared" si="1"/>
        <v>0</v>
      </c>
      <c r="L23" s="45">
        <f t="shared" si="2"/>
        <v>0</v>
      </c>
      <c r="M23" s="43">
        <f t="shared" si="3"/>
        <v>0</v>
      </c>
      <c r="N23" s="43">
        <f t="shared" si="4"/>
        <v>0</v>
      </c>
      <c r="O23" s="43">
        <f t="shared" si="5"/>
        <v>0</v>
      </c>
      <c r="P23" s="44">
        <f t="shared" si="6"/>
        <v>0</v>
      </c>
    </row>
    <row r="24" spans="1:16" ht="22.5" x14ac:dyDescent="0.2">
      <c r="A24" s="35">
        <v>5</v>
      </c>
      <c r="B24" s="36" t="s">
        <v>66</v>
      </c>
      <c r="C24" s="126" t="s">
        <v>128</v>
      </c>
      <c r="D24" s="22" t="s">
        <v>73</v>
      </c>
      <c r="E24" s="130">
        <f>E27</f>
        <v>1445</v>
      </c>
      <c r="F24" s="63"/>
      <c r="G24" s="60"/>
      <c r="H24" s="43">
        <f t="shared" si="0"/>
        <v>0</v>
      </c>
      <c r="I24" s="60"/>
      <c r="J24" s="60"/>
      <c r="K24" s="44">
        <f t="shared" si="1"/>
        <v>0</v>
      </c>
      <c r="L24" s="45">
        <f t="shared" si="2"/>
        <v>0</v>
      </c>
      <c r="M24" s="43">
        <f t="shared" si="3"/>
        <v>0</v>
      </c>
      <c r="N24" s="43">
        <f t="shared" si="4"/>
        <v>0</v>
      </c>
      <c r="O24" s="43">
        <f t="shared" si="5"/>
        <v>0</v>
      </c>
      <c r="P24" s="44">
        <f t="shared" si="6"/>
        <v>0</v>
      </c>
    </row>
    <row r="25" spans="1:16" ht="22.5" x14ac:dyDescent="0.2">
      <c r="A25" s="35" t="s">
        <v>69</v>
      </c>
      <c r="B25" s="36"/>
      <c r="C25" s="126" t="s">
        <v>129</v>
      </c>
      <c r="D25" s="22" t="s">
        <v>73</v>
      </c>
      <c r="E25" s="130">
        <f>E24*0.1</f>
        <v>144.5</v>
      </c>
      <c r="F25" s="63"/>
      <c r="G25" s="60"/>
      <c r="H25" s="43">
        <f t="shared" si="0"/>
        <v>0</v>
      </c>
      <c r="I25" s="60"/>
      <c r="J25" s="60"/>
      <c r="K25" s="44">
        <f t="shared" si="1"/>
        <v>0</v>
      </c>
      <c r="L25" s="45">
        <f t="shared" si="2"/>
        <v>0</v>
      </c>
      <c r="M25" s="43">
        <f t="shared" si="3"/>
        <v>0</v>
      </c>
      <c r="N25" s="43">
        <f t="shared" si="4"/>
        <v>0</v>
      </c>
      <c r="O25" s="43">
        <f t="shared" si="5"/>
        <v>0</v>
      </c>
      <c r="P25" s="44">
        <f t="shared" si="6"/>
        <v>0</v>
      </c>
    </row>
    <row r="26" spans="1:16" x14ac:dyDescent="0.2">
      <c r="A26" s="35">
        <v>6</v>
      </c>
      <c r="B26" s="36" t="s">
        <v>66</v>
      </c>
      <c r="C26" s="126" t="s">
        <v>130</v>
      </c>
      <c r="D26" s="22" t="s">
        <v>93</v>
      </c>
      <c r="E26" s="130">
        <f>E25*0.3</f>
        <v>43.35</v>
      </c>
      <c r="F26" s="63"/>
      <c r="G26" s="60"/>
      <c r="H26" s="43">
        <f t="shared" si="0"/>
        <v>0</v>
      </c>
      <c r="I26" s="60"/>
      <c r="J26" s="60"/>
      <c r="K26" s="44">
        <f t="shared" si="1"/>
        <v>0</v>
      </c>
      <c r="L26" s="45">
        <f t="shared" si="2"/>
        <v>0</v>
      </c>
      <c r="M26" s="43">
        <f t="shared" si="3"/>
        <v>0</v>
      </c>
      <c r="N26" s="43">
        <f t="shared" si="4"/>
        <v>0</v>
      </c>
      <c r="O26" s="43">
        <f t="shared" si="5"/>
        <v>0</v>
      </c>
      <c r="P26" s="44">
        <f t="shared" si="6"/>
        <v>0</v>
      </c>
    </row>
    <row r="27" spans="1:16" ht="33.75" x14ac:dyDescent="0.2">
      <c r="A27" s="35" t="s">
        <v>69</v>
      </c>
      <c r="B27" s="36"/>
      <c r="C27" s="126" t="s">
        <v>131</v>
      </c>
      <c r="D27" s="22" t="s">
        <v>73</v>
      </c>
      <c r="E27" s="131">
        <v>1445</v>
      </c>
      <c r="F27" s="63"/>
      <c r="G27" s="60"/>
      <c r="H27" s="43">
        <f t="shared" si="0"/>
        <v>0</v>
      </c>
      <c r="I27" s="60"/>
      <c r="J27" s="60"/>
      <c r="K27" s="44">
        <f t="shared" si="1"/>
        <v>0</v>
      </c>
      <c r="L27" s="45">
        <f t="shared" si="2"/>
        <v>0</v>
      </c>
      <c r="M27" s="43">
        <f t="shared" si="3"/>
        <v>0</v>
      </c>
      <c r="N27" s="43">
        <f t="shared" si="4"/>
        <v>0</v>
      </c>
      <c r="O27" s="43">
        <f t="shared" si="5"/>
        <v>0</v>
      </c>
      <c r="P27" s="44">
        <f t="shared" si="6"/>
        <v>0</v>
      </c>
    </row>
    <row r="28" spans="1:16" x14ac:dyDescent="0.2">
      <c r="A28" s="35">
        <v>7</v>
      </c>
      <c r="B28" s="36" t="s">
        <v>66</v>
      </c>
      <c r="C28" s="126" t="s">
        <v>79</v>
      </c>
      <c r="D28" s="22" t="s">
        <v>80</v>
      </c>
      <c r="E28" s="130">
        <f>E27*0.3</f>
        <v>433.5</v>
      </c>
      <c r="F28" s="63"/>
      <c r="G28" s="60"/>
      <c r="H28" s="43">
        <f t="shared" si="0"/>
        <v>0</v>
      </c>
      <c r="I28" s="60"/>
      <c r="J28" s="60"/>
      <c r="K28" s="44">
        <f t="shared" si="1"/>
        <v>0</v>
      </c>
      <c r="L28" s="45">
        <f t="shared" si="2"/>
        <v>0</v>
      </c>
      <c r="M28" s="43">
        <f t="shared" si="3"/>
        <v>0</v>
      </c>
      <c r="N28" s="43">
        <f t="shared" si="4"/>
        <v>0</v>
      </c>
      <c r="O28" s="43">
        <f t="shared" si="5"/>
        <v>0</v>
      </c>
      <c r="P28" s="44">
        <f t="shared" si="6"/>
        <v>0</v>
      </c>
    </row>
    <row r="29" spans="1:16" x14ac:dyDescent="0.2">
      <c r="A29" s="35" t="s">
        <v>69</v>
      </c>
      <c r="B29" s="36"/>
      <c r="C29" s="128" t="s">
        <v>81</v>
      </c>
      <c r="D29" s="129" t="s">
        <v>80</v>
      </c>
      <c r="E29" s="130">
        <f>E27*5</f>
        <v>7225</v>
      </c>
      <c r="F29" s="63"/>
      <c r="G29" s="60"/>
      <c r="H29" s="43">
        <f t="shared" si="0"/>
        <v>0</v>
      </c>
      <c r="I29" s="60"/>
      <c r="J29" s="60"/>
      <c r="K29" s="44">
        <f t="shared" si="1"/>
        <v>0</v>
      </c>
      <c r="L29" s="45">
        <f t="shared" si="2"/>
        <v>0</v>
      </c>
      <c r="M29" s="43">
        <f t="shared" si="3"/>
        <v>0</v>
      </c>
      <c r="N29" s="43">
        <f t="shared" si="4"/>
        <v>0</v>
      </c>
      <c r="O29" s="43">
        <f t="shared" si="5"/>
        <v>0</v>
      </c>
      <c r="P29" s="44">
        <f t="shared" si="6"/>
        <v>0</v>
      </c>
    </row>
    <row r="30" spans="1:16" ht="45" x14ac:dyDescent="0.2">
      <c r="A30" s="35" t="s">
        <v>69</v>
      </c>
      <c r="B30" s="36"/>
      <c r="C30" s="132" t="s">
        <v>133</v>
      </c>
      <c r="D30" s="133" t="s">
        <v>73</v>
      </c>
      <c r="E30" s="130">
        <f>E27-E32</f>
        <v>1373</v>
      </c>
      <c r="F30" s="63"/>
      <c r="G30" s="60"/>
      <c r="H30" s="43">
        <f t="shared" si="0"/>
        <v>0</v>
      </c>
      <c r="I30" s="60"/>
      <c r="J30" s="60"/>
      <c r="K30" s="44">
        <f t="shared" si="1"/>
        <v>0</v>
      </c>
      <c r="L30" s="45">
        <f t="shared" si="2"/>
        <v>0</v>
      </c>
      <c r="M30" s="43">
        <f t="shared" si="3"/>
        <v>0</v>
      </c>
      <c r="N30" s="43">
        <f t="shared" si="4"/>
        <v>0</v>
      </c>
      <c r="O30" s="43">
        <f t="shared" si="5"/>
        <v>0</v>
      </c>
      <c r="P30" s="44">
        <f t="shared" si="6"/>
        <v>0</v>
      </c>
    </row>
    <row r="31" spans="1:16" x14ac:dyDescent="0.2">
      <c r="A31" s="35"/>
      <c r="B31" s="36"/>
      <c r="C31" s="132" t="s">
        <v>475</v>
      </c>
      <c r="D31" s="129" t="s">
        <v>73</v>
      </c>
      <c r="E31" s="130">
        <f>E30*1.1</f>
        <v>1510.3000000000002</v>
      </c>
      <c r="F31" s="63"/>
      <c r="G31" s="60"/>
      <c r="H31" s="43">
        <f t="shared" si="0"/>
        <v>0</v>
      </c>
      <c r="I31" s="60"/>
      <c r="J31" s="60"/>
      <c r="K31" s="44">
        <f t="shared" si="1"/>
        <v>0</v>
      </c>
      <c r="L31" s="45">
        <f t="shared" si="2"/>
        <v>0</v>
      </c>
      <c r="M31" s="43">
        <f t="shared" si="3"/>
        <v>0</v>
      </c>
      <c r="N31" s="43">
        <f t="shared" si="4"/>
        <v>0</v>
      </c>
      <c r="O31" s="43">
        <f t="shared" si="5"/>
        <v>0</v>
      </c>
      <c r="P31" s="44">
        <f t="shared" si="6"/>
        <v>0</v>
      </c>
    </row>
    <row r="32" spans="1:16" ht="112.5" x14ac:dyDescent="0.2">
      <c r="A32" s="57">
        <v>8</v>
      </c>
      <c r="B32" s="58" t="s">
        <v>132</v>
      </c>
      <c r="C32" s="134" t="s">
        <v>476</v>
      </c>
      <c r="D32" s="129" t="s">
        <v>73</v>
      </c>
      <c r="E32" s="130">
        <f>3*0.3*4*20</f>
        <v>72</v>
      </c>
      <c r="F32" s="63"/>
      <c r="G32" s="60"/>
      <c r="H32" s="43">
        <f t="shared" si="0"/>
        <v>0</v>
      </c>
      <c r="I32" s="60"/>
      <c r="J32" s="60"/>
      <c r="K32" s="44">
        <f t="shared" si="1"/>
        <v>0</v>
      </c>
      <c r="L32" s="45">
        <f t="shared" si="2"/>
        <v>0</v>
      </c>
      <c r="M32" s="43">
        <f t="shared" si="3"/>
        <v>0</v>
      </c>
      <c r="N32" s="43">
        <f t="shared" si="4"/>
        <v>0</v>
      </c>
      <c r="O32" s="43">
        <f t="shared" si="5"/>
        <v>0</v>
      </c>
      <c r="P32" s="44">
        <f t="shared" si="6"/>
        <v>0</v>
      </c>
    </row>
    <row r="33" spans="1:16" ht="112.5" x14ac:dyDescent="0.2">
      <c r="A33" s="35">
        <v>9</v>
      </c>
      <c r="B33" s="36" t="s">
        <v>134</v>
      </c>
      <c r="C33" s="132" t="s">
        <v>477</v>
      </c>
      <c r="D33" s="129" t="s">
        <v>73</v>
      </c>
      <c r="E33" s="130">
        <f>E32*1.1</f>
        <v>79.2</v>
      </c>
      <c r="F33" s="63"/>
      <c r="G33" s="60"/>
      <c r="H33" s="43">
        <f t="shared" si="0"/>
        <v>0</v>
      </c>
      <c r="I33" s="60"/>
      <c r="J33" s="60"/>
      <c r="K33" s="44">
        <f t="shared" si="1"/>
        <v>0</v>
      </c>
      <c r="L33" s="45">
        <f t="shared" si="2"/>
        <v>0</v>
      </c>
      <c r="M33" s="43">
        <f t="shared" si="3"/>
        <v>0</v>
      </c>
      <c r="N33" s="43">
        <f t="shared" si="4"/>
        <v>0</v>
      </c>
      <c r="O33" s="43">
        <f t="shared" si="5"/>
        <v>0</v>
      </c>
      <c r="P33" s="44">
        <f t="shared" si="6"/>
        <v>0</v>
      </c>
    </row>
    <row r="34" spans="1:16" ht="45" x14ac:dyDescent="0.2">
      <c r="A34" s="35" t="s">
        <v>69</v>
      </c>
      <c r="B34" s="36"/>
      <c r="C34" s="126" t="s">
        <v>135</v>
      </c>
      <c r="D34" s="22" t="s">
        <v>96</v>
      </c>
      <c r="E34" s="130">
        <f>E24*8</f>
        <v>11560</v>
      </c>
      <c r="F34" s="63"/>
      <c r="G34" s="60"/>
      <c r="H34" s="43">
        <f t="shared" si="0"/>
        <v>0</v>
      </c>
      <c r="I34" s="60"/>
      <c r="J34" s="60"/>
      <c r="K34" s="44">
        <f t="shared" si="1"/>
        <v>0</v>
      </c>
      <c r="L34" s="45">
        <f t="shared" si="2"/>
        <v>0</v>
      </c>
      <c r="M34" s="43">
        <f t="shared" si="3"/>
        <v>0</v>
      </c>
      <c r="N34" s="43">
        <f t="shared" si="4"/>
        <v>0</v>
      </c>
      <c r="O34" s="43">
        <f t="shared" si="5"/>
        <v>0</v>
      </c>
      <c r="P34" s="44">
        <f t="shared" si="6"/>
        <v>0</v>
      </c>
    </row>
    <row r="35" spans="1:16" ht="22.5" x14ac:dyDescent="0.2">
      <c r="A35" s="35"/>
      <c r="B35" s="36"/>
      <c r="C35" s="126" t="s">
        <v>136</v>
      </c>
      <c r="D35" s="22" t="s">
        <v>73</v>
      </c>
      <c r="E35" s="130">
        <f>[1]apjoms!M14</f>
        <v>260.48250000000002</v>
      </c>
      <c r="F35" s="63"/>
      <c r="G35" s="60"/>
      <c r="H35" s="43">
        <f t="shared" si="0"/>
        <v>0</v>
      </c>
      <c r="I35" s="60"/>
      <c r="J35" s="60"/>
      <c r="K35" s="44">
        <f t="shared" si="1"/>
        <v>0</v>
      </c>
      <c r="L35" s="45">
        <f t="shared" si="2"/>
        <v>0</v>
      </c>
      <c r="M35" s="43">
        <f t="shared" si="3"/>
        <v>0</v>
      </c>
      <c r="N35" s="43">
        <f t="shared" si="4"/>
        <v>0</v>
      </c>
      <c r="O35" s="43">
        <f t="shared" si="5"/>
        <v>0</v>
      </c>
      <c r="P35" s="44">
        <f t="shared" si="6"/>
        <v>0</v>
      </c>
    </row>
    <row r="36" spans="1:16" x14ac:dyDescent="0.2">
      <c r="A36" s="35">
        <v>10</v>
      </c>
      <c r="B36" s="36" t="s">
        <v>66</v>
      </c>
      <c r="C36" s="126" t="s">
        <v>79</v>
      </c>
      <c r="D36" s="22" t="s">
        <v>80</v>
      </c>
      <c r="E36" s="130">
        <f>E35*0.3</f>
        <v>78.144750000000002</v>
      </c>
      <c r="F36" s="63"/>
      <c r="G36" s="60"/>
      <c r="H36" s="43">
        <f t="shared" si="0"/>
        <v>0</v>
      </c>
      <c r="I36" s="60"/>
      <c r="J36" s="60"/>
      <c r="K36" s="44">
        <f t="shared" si="1"/>
        <v>0</v>
      </c>
      <c r="L36" s="45">
        <f t="shared" si="2"/>
        <v>0</v>
      </c>
      <c r="M36" s="43">
        <f t="shared" si="3"/>
        <v>0</v>
      </c>
      <c r="N36" s="43">
        <f t="shared" si="4"/>
        <v>0</v>
      </c>
      <c r="O36" s="43">
        <f t="shared" si="5"/>
        <v>0</v>
      </c>
      <c r="P36" s="44">
        <f t="shared" si="6"/>
        <v>0</v>
      </c>
    </row>
    <row r="37" spans="1:16" x14ac:dyDescent="0.2">
      <c r="A37" s="35" t="s">
        <v>69</v>
      </c>
      <c r="B37" s="36"/>
      <c r="C37" s="126" t="s">
        <v>137</v>
      </c>
      <c r="D37" s="22" t="s">
        <v>80</v>
      </c>
      <c r="E37" s="130">
        <f>E35*5</f>
        <v>1302.4125000000001</v>
      </c>
      <c r="F37" s="63"/>
      <c r="G37" s="60"/>
      <c r="H37" s="43">
        <f t="shared" si="0"/>
        <v>0</v>
      </c>
      <c r="I37" s="60"/>
      <c r="J37" s="60"/>
      <c r="K37" s="44">
        <f t="shared" si="1"/>
        <v>0</v>
      </c>
      <c r="L37" s="45">
        <f t="shared" si="2"/>
        <v>0</v>
      </c>
      <c r="M37" s="43">
        <f t="shared" si="3"/>
        <v>0</v>
      </c>
      <c r="N37" s="43">
        <f t="shared" si="4"/>
        <v>0</v>
      </c>
      <c r="O37" s="43">
        <f t="shared" si="5"/>
        <v>0</v>
      </c>
      <c r="P37" s="44">
        <f t="shared" si="6"/>
        <v>0</v>
      </c>
    </row>
    <row r="38" spans="1:16" x14ac:dyDescent="0.2">
      <c r="A38" s="35" t="s">
        <v>69</v>
      </c>
      <c r="B38" s="36"/>
      <c r="C38" s="126" t="s">
        <v>138</v>
      </c>
      <c r="D38" s="22" t="s">
        <v>73</v>
      </c>
      <c r="E38" s="130">
        <f>E35*1.1</f>
        <v>286.53075000000007</v>
      </c>
      <c r="F38" s="63"/>
      <c r="G38" s="60"/>
      <c r="H38" s="43">
        <f t="shared" si="0"/>
        <v>0</v>
      </c>
      <c r="I38" s="60"/>
      <c r="J38" s="60"/>
      <c r="K38" s="44">
        <f t="shared" si="1"/>
        <v>0</v>
      </c>
      <c r="L38" s="45">
        <f t="shared" si="2"/>
        <v>0</v>
      </c>
      <c r="M38" s="43">
        <f t="shared" si="3"/>
        <v>0</v>
      </c>
      <c r="N38" s="43">
        <f t="shared" si="4"/>
        <v>0</v>
      </c>
      <c r="O38" s="43">
        <f t="shared" si="5"/>
        <v>0</v>
      </c>
      <c r="P38" s="44">
        <f t="shared" si="6"/>
        <v>0</v>
      </c>
    </row>
    <row r="39" spans="1:16" ht="56.25" x14ac:dyDescent="0.2">
      <c r="A39" s="35"/>
      <c r="B39" s="36"/>
      <c r="C39" s="126" t="s">
        <v>139</v>
      </c>
      <c r="D39" s="22" t="s">
        <v>73</v>
      </c>
      <c r="E39" s="130">
        <f>E35+E27</f>
        <v>1705.4825000000001</v>
      </c>
      <c r="F39" s="63"/>
      <c r="G39" s="60"/>
      <c r="H39" s="43">
        <f t="shared" si="0"/>
        <v>0</v>
      </c>
      <c r="I39" s="60"/>
      <c r="J39" s="60"/>
      <c r="K39" s="44">
        <f t="shared" si="1"/>
        <v>0</v>
      </c>
      <c r="L39" s="45">
        <f t="shared" si="2"/>
        <v>0</v>
      </c>
      <c r="M39" s="43">
        <f t="shared" si="3"/>
        <v>0</v>
      </c>
      <c r="N39" s="43">
        <f t="shared" si="4"/>
        <v>0</v>
      </c>
      <c r="O39" s="43">
        <f t="shared" si="5"/>
        <v>0</v>
      </c>
      <c r="P39" s="44">
        <f t="shared" si="6"/>
        <v>0</v>
      </c>
    </row>
    <row r="40" spans="1:16" x14ac:dyDescent="0.2">
      <c r="A40" s="35">
        <v>11</v>
      </c>
      <c r="B40" s="36" t="s">
        <v>66</v>
      </c>
      <c r="C40" s="126" t="s">
        <v>79</v>
      </c>
      <c r="D40" s="22" t="s">
        <v>80</v>
      </c>
      <c r="E40" s="130">
        <f>E39*0.3</f>
        <v>511.64474999999999</v>
      </c>
      <c r="F40" s="63"/>
      <c r="G40" s="60"/>
      <c r="H40" s="43">
        <f t="shared" si="0"/>
        <v>0</v>
      </c>
      <c r="I40" s="60"/>
      <c r="J40" s="60"/>
      <c r="K40" s="44">
        <f t="shared" si="1"/>
        <v>0</v>
      </c>
      <c r="L40" s="45">
        <f t="shared" si="2"/>
        <v>0</v>
      </c>
      <c r="M40" s="43">
        <f t="shared" si="3"/>
        <v>0</v>
      </c>
      <c r="N40" s="43">
        <f t="shared" si="4"/>
        <v>0</v>
      </c>
      <c r="O40" s="43">
        <f t="shared" si="5"/>
        <v>0</v>
      </c>
      <c r="P40" s="44">
        <f t="shared" si="6"/>
        <v>0</v>
      </c>
    </row>
    <row r="41" spans="1:16" x14ac:dyDescent="0.2">
      <c r="A41" s="35" t="s">
        <v>69</v>
      </c>
      <c r="B41" s="36"/>
      <c r="C41" s="126" t="s">
        <v>81</v>
      </c>
      <c r="D41" s="22" t="s">
        <v>80</v>
      </c>
      <c r="E41" s="130">
        <f>E39*5</f>
        <v>8527.4125000000004</v>
      </c>
      <c r="F41" s="63"/>
      <c r="G41" s="60"/>
      <c r="H41" s="43">
        <f t="shared" si="0"/>
        <v>0</v>
      </c>
      <c r="I41" s="60"/>
      <c r="J41" s="60"/>
      <c r="K41" s="44">
        <f t="shared" si="1"/>
        <v>0</v>
      </c>
      <c r="L41" s="45">
        <f t="shared" si="2"/>
        <v>0</v>
      </c>
      <c r="M41" s="43">
        <f t="shared" si="3"/>
        <v>0</v>
      </c>
      <c r="N41" s="43">
        <f t="shared" si="4"/>
        <v>0</v>
      </c>
      <c r="O41" s="43">
        <f t="shared" si="5"/>
        <v>0</v>
      </c>
      <c r="P41" s="44">
        <f t="shared" si="6"/>
        <v>0</v>
      </c>
    </row>
    <row r="42" spans="1:16" x14ac:dyDescent="0.2">
      <c r="A42" s="35" t="s">
        <v>69</v>
      </c>
      <c r="B42" s="36"/>
      <c r="C42" s="126" t="s">
        <v>140</v>
      </c>
      <c r="D42" s="22" t="s">
        <v>73</v>
      </c>
      <c r="E42" s="130">
        <f>E39*1.1</f>
        <v>1876.0307500000001</v>
      </c>
      <c r="F42" s="63"/>
      <c r="G42" s="60"/>
      <c r="H42" s="43">
        <f t="shared" si="0"/>
        <v>0</v>
      </c>
      <c r="I42" s="60"/>
      <c r="J42" s="60"/>
      <c r="K42" s="44">
        <f t="shared" si="1"/>
        <v>0</v>
      </c>
      <c r="L42" s="45">
        <f t="shared" si="2"/>
        <v>0</v>
      </c>
      <c r="M42" s="43">
        <f t="shared" si="3"/>
        <v>0</v>
      </c>
      <c r="N42" s="43">
        <f t="shared" si="4"/>
        <v>0</v>
      </c>
      <c r="O42" s="43">
        <f t="shared" si="5"/>
        <v>0</v>
      </c>
      <c r="P42" s="44">
        <f t="shared" si="6"/>
        <v>0</v>
      </c>
    </row>
    <row r="43" spans="1:16" ht="22.5" x14ac:dyDescent="0.2">
      <c r="A43" s="35" t="s">
        <v>69</v>
      </c>
      <c r="B43" s="36"/>
      <c r="C43" s="126" t="s">
        <v>478</v>
      </c>
      <c r="D43" s="22" t="s">
        <v>80</v>
      </c>
      <c r="E43" s="130">
        <f>E39*3.7</f>
        <v>6310.2852500000008</v>
      </c>
      <c r="F43" s="63"/>
      <c r="G43" s="60"/>
      <c r="H43" s="43">
        <f t="shared" si="0"/>
        <v>0</v>
      </c>
      <c r="I43" s="60"/>
      <c r="J43" s="60"/>
      <c r="K43" s="44">
        <f t="shared" si="1"/>
        <v>0</v>
      </c>
      <c r="L43" s="45">
        <f t="shared" si="2"/>
        <v>0</v>
      </c>
      <c r="M43" s="43">
        <f t="shared" si="3"/>
        <v>0</v>
      </c>
      <c r="N43" s="43">
        <f t="shared" si="4"/>
        <v>0</v>
      </c>
      <c r="O43" s="43">
        <f t="shared" si="5"/>
        <v>0</v>
      </c>
      <c r="P43" s="44">
        <f t="shared" si="6"/>
        <v>0</v>
      </c>
    </row>
    <row r="44" spans="1:16" ht="22.5" x14ac:dyDescent="0.2">
      <c r="A44" s="35" t="s">
        <v>69</v>
      </c>
      <c r="B44" s="36"/>
      <c r="C44" s="126" t="s">
        <v>141</v>
      </c>
      <c r="D44" s="22" t="s">
        <v>73</v>
      </c>
      <c r="E44" s="130">
        <f>0.3*0.5*4*[1]apjoms!E14</f>
        <v>187.79999999999998</v>
      </c>
      <c r="F44" s="63"/>
      <c r="G44" s="60"/>
      <c r="H44" s="43">
        <f t="shared" si="0"/>
        <v>0</v>
      </c>
      <c r="I44" s="60"/>
      <c r="J44" s="60"/>
      <c r="K44" s="44">
        <f t="shared" si="1"/>
        <v>0</v>
      </c>
      <c r="L44" s="45">
        <f t="shared" si="2"/>
        <v>0</v>
      </c>
      <c r="M44" s="43">
        <f t="shared" si="3"/>
        <v>0</v>
      </c>
      <c r="N44" s="43">
        <f t="shared" si="4"/>
        <v>0</v>
      </c>
      <c r="O44" s="43">
        <f t="shared" si="5"/>
        <v>0</v>
      </c>
      <c r="P44" s="44">
        <f t="shared" si="6"/>
        <v>0</v>
      </c>
    </row>
    <row r="45" spans="1:16" x14ac:dyDescent="0.2">
      <c r="A45" s="35">
        <v>12</v>
      </c>
      <c r="B45" s="36" t="s">
        <v>66</v>
      </c>
      <c r="C45" s="126" t="s">
        <v>81</v>
      </c>
      <c r="D45" s="22" t="s">
        <v>80</v>
      </c>
      <c r="E45" s="130">
        <f>E44*0.35</f>
        <v>65.72999999999999</v>
      </c>
      <c r="F45" s="63"/>
      <c r="G45" s="60"/>
      <c r="H45" s="43">
        <f t="shared" si="0"/>
        <v>0</v>
      </c>
      <c r="I45" s="60"/>
      <c r="J45" s="60"/>
      <c r="K45" s="44">
        <f t="shared" si="1"/>
        <v>0</v>
      </c>
      <c r="L45" s="45">
        <f t="shared" si="2"/>
        <v>0</v>
      </c>
      <c r="M45" s="43">
        <f t="shared" si="3"/>
        <v>0</v>
      </c>
      <c r="N45" s="43">
        <f t="shared" si="4"/>
        <v>0</v>
      </c>
      <c r="O45" s="43">
        <f t="shared" si="5"/>
        <v>0</v>
      </c>
      <c r="P45" s="44">
        <f t="shared" si="6"/>
        <v>0</v>
      </c>
    </row>
    <row r="46" spans="1:16" x14ac:dyDescent="0.2">
      <c r="A46" s="35" t="s">
        <v>69</v>
      </c>
      <c r="B46" s="36"/>
      <c r="C46" s="126" t="s">
        <v>140</v>
      </c>
      <c r="D46" s="22" t="s">
        <v>73</v>
      </c>
      <c r="E46" s="130">
        <f>E44*1.1</f>
        <v>206.57999999999998</v>
      </c>
      <c r="F46" s="63"/>
      <c r="G46" s="60"/>
      <c r="H46" s="43">
        <f t="shared" si="0"/>
        <v>0</v>
      </c>
      <c r="I46" s="60"/>
      <c r="J46" s="60"/>
      <c r="K46" s="44">
        <f t="shared" si="1"/>
        <v>0</v>
      </c>
      <c r="L46" s="45">
        <f t="shared" si="2"/>
        <v>0</v>
      </c>
      <c r="M46" s="43">
        <f t="shared" si="3"/>
        <v>0</v>
      </c>
      <c r="N46" s="43">
        <f t="shared" si="4"/>
        <v>0</v>
      </c>
      <c r="O46" s="43">
        <f t="shared" si="5"/>
        <v>0</v>
      </c>
      <c r="P46" s="44">
        <f t="shared" si="6"/>
        <v>0</v>
      </c>
    </row>
    <row r="47" spans="1:16" x14ac:dyDescent="0.2">
      <c r="A47" s="35" t="s">
        <v>69</v>
      </c>
      <c r="B47" s="36"/>
      <c r="C47" s="126" t="s">
        <v>143</v>
      </c>
      <c r="D47" s="22"/>
      <c r="E47" s="127"/>
      <c r="F47" s="63"/>
      <c r="G47" s="60"/>
      <c r="H47" s="43">
        <f t="shared" si="0"/>
        <v>0</v>
      </c>
      <c r="I47" s="60"/>
      <c r="J47" s="60"/>
      <c r="K47" s="44">
        <f t="shared" si="1"/>
        <v>0</v>
      </c>
      <c r="L47" s="45">
        <f t="shared" si="2"/>
        <v>0</v>
      </c>
      <c r="M47" s="43">
        <f t="shared" si="3"/>
        <v>0</v>
      </c>
      <c r="N47" s="43">
        <f t="shared" si="4"/>
        <v>0</v>
      </c>
      <c r="O47" s="43">
        <f t="shared" si="5"/>
        <v>0</v>
      </c>
      <c r="P47" s="44">
        <f t="shared" si="6"/>
        <v>0</v>
      </c>
    </row>
    <row r="48" spans="1:16" x14ac:dyDescent="0.2">
      <c r="A48" s="35">
        <v>13</v>
      </c>
      <c r="B48" s="36" t="s">
        <v>66</v>
      </c>
      <c r="C48" s="128" t="s">
        <v>82</v>
      </c>
      <c r="D48" s="129" t="s">
        <v>68</v>
      </c>
      <c r="E48" s="130">
        <f>[1]apjoms!Q14</f>
        <v>843.2</v>
      </c>
      <c r="F48" s="63"/>
      <c r="G48" s="60"/>
      <c r="H48" s="43">
        <f t="shared" si="0"/>
        <v>0</v>
      </c>
      <c r="I48" s="60"/>
      <c r="J48" s="60"/>
      <c r="K48" s="44">
        <f t="shared" si="1"/>
        <v>0</v>
      </c>
      <c r="L48" s="45">
        <f t="shared" si="2"/>
        <v>0</v>
      </c>
      <c r="M48" s="43">
        <f t="shared" si="3"/>
        <v>0</v>
      </c>
      <c r="N48" s="43">
        <f t="shared" si="4"/>
        <v>0</v>
      </c>
      <c r="O48" s="43">
        <f t="shared" si="5"/>
        <v>0</v>
      </c>
      <c r="P48" s="44">
        <f t="shared" si="6"/>
        <v>0</v>
      </c>
    </row>
    <row r="49" spans="1:16" x14ac:dyDescent="0.2">
      <c r="A49" s="35" t="s">
        <v>69</v>
      </c>
      <c r="B49" s="36"/>
      <c r="C49" s="128" t="s">
        <v>424</v>
      </c>
      <c r="D49" s="129" t="s">
        <v>68</v>
      </c>
      <c r="E49" s="130">
        <f>[1]apjoms!R14</f>
        <v>1265.95</v>
      </c>
      <c r="F49" s="63"/>
      <c r="G49" s="60"/>
      <c r="H49" s="43">
        <f t="shared" si="0"/>
        <v>0</v>
      </c>
      <c r="I49" s="60"/>
      <c r="J49" s="60"/>
      <c r="K49" s="44">
        <f t="shared" si="1"/>
        <v>0</v>
      </c>
      <c r="L49" s="45">
        <f t="shared" si="2"/>
        <v>0</v>
      </c>
      <c r="M49" s="43">
        <f t="shared" si="3"/>
        <v>0</v>
      </c>
      <c r="N49" s="43">
        <f t="shared" si="4"/>
        <v>0</v>
      </c>
      <c r="O49" s="43">
        <f t="shared" si="5"/>
        <v>0</v>
      </c>
      <c r="P49" s="44">
        <f t="shared" si="6"/>
        <v>0</v>
      </c>
    </row>
    <row r="50" spans="1:16" x14ac:dyDescent="0.2">
      <c r="A50" s="57" t="s">
        <v>69</v>
      </c>
      <c r="B50" s="58"/>
      <c r="C50" s="128" t="s">
        <v>321</v>
      </c>
      <c r="D50" s="129" t="s">
        <v>68</v>
      </c>
      <c r="E50" s="130">
        <f>[1]apjoms!S14</f>
        <v>454.55000000000007</v>
      </c>
      <c r="F50" s="63"/>
      <c r="G50" s="60"/>
      <c r="H50" s="43">
        <f t="shared" si="0"/>
        <v>0</v>
      </c>
      <c r="I50" s="60"/>
      <c r="J50" s="60"/>
      <c r="K50" s="44">
        <f t="shared" si="1"/>
        <v>0</v>
      </c>
      <c r="L50" s="45">
        <f t="shared" si="2"/>
        <v>0</v>
      </c>
      <c r="M50" s="43">
        <f t="shared" si="3"/>
        <v>0</v>
      </c>
      <c r="N50" s="43">
        <f t="shared" si="4"/>
        <v>0</v>
      </c>
      <c r="O50" s="43">
        <f t="shared" si="5"/>
        <v>0</v>
      </c>
      <c r="P50" s="44">
        <f t="shared" si="6"/>
        <v>0</v>
      </c>
    </row>
    <row r="51" spans="1:16" x14ac:dyDescent="0.2">
      <c r="A51" s="35">
        <v>14</v>
      </c>
      <c r="B51" s="36" t="s">
        <v>66</v>
      </c>
      <c r="C51" s="128" t="s">
        <v>425</v>
      </c>
      <c r="D51" s="129" t="s">
        <v>68</v>
      </c>
      <c r="E51" s="130">
        <f>[1]apjoms!T14</f>
        <v>454.55000000000007</v>
      </c>
      <c r="F51" s="63"/>
      <c r="G51" s="60"/>
      <c r="H51" s="43">
        <f t="shared" si="0"/>
        <v>0</v>
      </c>
      <c r="I51" s="60"/>
      <c r="J51" s="60"/>
      <c r="K51" s="44">
        <f t="shared" si="1"/>
        <v>0</v>
      </c>
      <c r="L51" s="45">
        <f t="shared" si="2"/>
        <v>0</v>
      </c>
      <c r="M51" s="43">
        <f t="shared" si="3"/>
        <v>0</v>
      </c>
      <c r="N51" s="43">
        <f t="shared" si="4"/>
        <v>0</v>
      </c>
      <c r="O51" s="43">
        <f t="shared" si="5"/>
        <v>0</v>
      </c>
      <c r="P51" s="44">
        <f t="shared" si="6"/>
        <v>0</v>
      </c>
    </row>
    <row r="52" spans="1:16" x14ac:dyDescent="0.2">
      <c r="A52" s="35"/>
      <c r="B52" s="36"/>
      <c r="C52" s="128" t="s">
        <v>426</v>
      </c>
      <c r="D52" s="129" t="s">
        <v>68</v>
      </c>
      <c r="E52" s="130">
        <f>[1]apjoms!U14</f>
        <v>160.80000000000001</v>
      </c>
      <c r="F52" s="63"/>
      <c r="G52" s="60"/>
      <c r="H52" s="43">
        <f t="shared" si="0"/>
        <v>0</v>
      </c>
      <c r="I52" s="60"/>
      <c r="J52" s="60"/>
      <c r="K52" s="44">
        <f t="shared" si="1"/>
        <v>0</v>
      </c>
      <c r="L52" s="45">
        <f t="shared" si="2"/>
        <v>0</v>
      </c>
      <c r="M52" s="43">
        <f t="shared" si="3"/>
        <v>0</v>
      </c>
      <c r="N52" s="43">
        <f t="shared" si="4"/>
        <v>0</v>
      </c>
      <c r="O52" s="43">
        <f t="shared" si="5"/>
        <v>0</v>
      </c>
      <c r="P52" s="44">
        <f t="shared" si="6"/>
        <v>0</v>
      </c>
    </row>
    <row r="53" spans="1:16" ht="22.5" x14ac:dyDescent="0.2">
      <c r="A53" s="35">
        <v>15</v>
      </c>
      <c r="B53" s="36" t="s">
        <v>66</v>
      </c>
      <c r="C53" s="128" t="s">
        <v>144</v>
      </c>
      <c r="D53" s="129" t="s">
        <v>68</v>
      </c>
      <c r="E53" s="130">
        <f>14.7*4</f>
        <v>58.8</v>
      </c>
      <c r="F53" s="63"/>
      <c r="G53" s="60"/>
      <c r="H53" s="43">
        <f t="shared" si="0"/>
        <v>0</v>
      </c>
      <c r="I53" s="60"/>
      <c r="J53" s="60"/>
      <c r="K53" s="44">
        <f t="shared" si="1"/>
        <v>0</v>
      </c>
      <c r="L53" s="45">
        <f t="shared" si="2"/>
        <v>0</v>
      </c>
      <c r="M53" s="43">
        <f t="shared" si="3"/>
        <v>0</v>
      </c>
      <c r="N53" s="43">
        <f t="shared" si="4"/>
        <v>0</v>
      </c>
      <c r="O53" s="43">
        <f t="shared" si="5"/>
        <v>0</v>
      </c>
      <c r="P53" s="44">
        <f t="shared" si="6"/>
        <v>0</v>
      </c>
    </row>
    <row r="54" spans="1:16" x14ac:dyDescent="0.2">
      <c r="A54" s="35">
        <v>16</v>
      </c>
      <c r="B54" s="36" t="s">
        <v>66</v>
      </c>
      <c r="C54" s="128" t="s">
        <v>145</v>
      </c>
      <c r="D54" s="129" t="s">
        <v>96</v>
      </c>
      <c r="E54" s="130">
        <v>1</v>
      </c>
      <c r="F54" s="63"/>
      <c r="G54" s="60"/>
      <c r="H54" s="43">
        <f t="shared" si="0"/>
        <v>0</v>
      </c>
      <c r="I54" s="60"/>
      <c r="J54" s="60"/>
      <c r="K54" s="44">
        <f t="shared" si="1"/>
        <v>0</v>
      </c>
      <c r="L54" s="45">
        <f t="shared" si="2"/>
        <v>0</v>
      </c>
      <c r="M54" s="43">
        <f t="shared" si="3"/>
        <v>0</v>
      </c>
      <c r="N54" s="43">
        <f t="shared" si="4"/>
        <v>0</v>
      </c>
      <c r="O54" s="43">
        <f t="shared" si="5"/>
        <v>0</v>
      </c>
      <c r="P54" s="44">
        <f t="shared" si="6"/>
        <v>0</v>
      </c>
    </row>
    <row r="55" spans="1:16" x14ac:dyDescent="0.2">
      <c r="A55" s="35">
        <v>17</v>
      </c>
      <c r="B55" s="36" t="s">
        <v>66</v>
      </c>
      <c r="C55" s="128" t="s">
        <v>85</v>
      </c>
      <c r="D55" s="129" t="s">
        <v>86</v>
      </c>
      <c r="E55" s="130">
        <v>14.480000000000002</v>
      </c>
      <c r="F55" s="63"/>
      <c r="G55" s="60"/>
      <c r="H55" s="43">
        <f t="shared" si="0"/>
        <v>0</v>
      </c>
      <c r="I55" s="60"/>
      <c r="J55" s="60"/>
      <c r="K55" s="44">
        <f t="shared" si="1"/>
        <v>0</v>
      </c>
      <c r="L55" s="45">
        <f t="shared" si="2"/>
        <v>0</v>
      </c>
      <c r="M55" s="43">
        <f t="shared" si="3"/>
        <v>0</v>
      </c>
      <c r="N55" s="43">
        <f t="shared" si="4"/>
        <v>0</v>
      </c>
      <c r="O55" s="43">
        <f t="shared" si="5"/>
        <v>0</v>
      </c>
      <c r="P55" s="44">
        <f t="shared" si="6"/>
        <v>0</v>
      </c>
    </row>
    <row r="56" spans="1:16" ht="12" thickBot="1" x14ac:dyDescent="0.25">
      <c r="A56" s="35">
        <v>18</v>
      </c>
      <c r="B56" s="36" t="s">
        <v>66</v>
      </c>
      <c r="C56" s="128" t="s">
        <v>87</v>
      </c>
      <c r="D56" s="129" t="s">
        <v>71</v>
      </c>
      <c r="E56" s="130">
        <v>3</v>
      </c>
      <c r="F56" s="63"/>
      <c r="G56" s="60"/>
      <c r="H56" s="43">
        <f t="shared" si="0"/>
        <v>0</v>
      </c>
      <c r="I56" s="60"/>
      <c r="J56" s="60"/>
      <c r="K56" s="44">
        <f t="shared" si="1"/>
        <v>0</v>
      </c>
      <c r="L56" s="45">
        <f t="shared" si="2"/>
        <v>0</v>
      </c>
      <c r="M56" s="43">
        <f t="shared" si="3"/>
        <v>0</v>
      </c>
      <c r="N56" s="43">
        <f t="shared" si="4"/>
        <v>0</v>
      </c>
      <c r="O56" s="43">
        <f t="shared" si="5"/>
        <v>0</v>
      </c>
      <c r="P56" s="44">
        <f t="shared" si="6"/>
        <v>0</v>
      </c>
    </row>
    <row r="57" spans="1:16" ht="12" thickBot="1" x14ac:dyDescent="0.25">
      <c r="A57" s="237" t="s">
        <v>88</v>
      </c>
      <c r="B57" s="238"/>
      <c r="C57" s="238"/>
      <c r="D57" s="238"/>
      <c r="E57" s="238"/>
      <c r="F57" s="238"/>
      <c r="G57" s="238"/>
      <c r="H57" s="238"/>
      <c r="I57" s="238"/>
      <c r="J57" s="238"/>
      <c r="K57" s="239"/>
      <c r="L57" s="64">
        <f>SUM(L14:L56)</f>
        <v>0</v>
      </c>
      <c r="M57" s="65">
        <f>SUM(M14:M56)</f>
        <v>0</v>
      </c>
      <c r="N57" s="65">
        <f>SUM(N14:N56)</f>
        <v>0</v>
      </c>
      <c r="O57" s="65">
        <f>SUM(O14:O56)</f>
        <v>0</v>
      </c>
      <c r="P57" s="66">
        <f>SUM(P14:P56)</f>
        <v>0</v>
      </c>
    </row>
    <row r="58" spans="1:16" x14ac:dyDescent="0.2">
      <c r="A58" s="15"/>
      <c r="B58" s="15"/>
      <c r="C58" s="15"/>
      <c r="D58" s="15"/>
      <c r="E58" s="15"/>
      <c r="F58" s="15"/>
      <c r="G58" s="15"/>
      <c r="H58" s="15"/>
      <c r="I58" s="15"/>
      <c r="J58" s="15"/>
      <c r="K58" s="15"/>
      <c r="L58" s="15"/>
      <c r="M58" s="15"/>
      <c r="N58" s="15"/>
      <c r="O58" s="15"/>
      <c r="P58" s="15"/>
    </row>
    <row r="59" spans="1:16" x14ac:dyDescent="0.2">
      <c r="A59" s="15"/>
      <c r="B59" s="15"/>
      <c r="C59" s="15"/>
      <c r="D59" s="15"/>
      <c r="E59" s="15"/>
      <c r="F59" s="15"/>
      <c r="G59" s="15"/>
      <c r="H59" s="15"/>
      <c r="I59" s="15"/>
      <c r="J59" s="15"/>
      <c r="K59" s="15"/>
      <c r="L59" s="15"/>
      <c r="M59" s="15"/>
      <c r="N59" s="15"/>
      <c r="O59" s="15"/>
      <c r="P59" s="15"/>
    </row>
    <row r="60" spans="1:16" x14ac:dyDescent="0.2">
      <c r="A60" s="1" t="s">
        <v>14</v>
      </c>
      <c r="B60" s="15"/>
      <c r="C60" s="236">
        <f>'Kops a'!C34:H34</f>
        <v>0</v>
      </c>
      <c r="D60" s="236"/>
      <c r="E60" s="236"/>
      <c r="F60" s="236"/>
      <c r="G60" s="236"/>
      <c r="H60" s="236"/>
      <c r="I60" s="15"/>
      <c r="J60" s="15"/>
      <c r="K60" s="15"/>
      <c r="L60" s="15"/>
      <c r="M60" s="15"/>
      <c r="N60" s="15"/>
      <c r="O60" s="15"/>
      <c r="P60" s="15"/>
    </row>
    <row r="61" spans="1:16" x14ac:dyDescent="0.2">
      <c r="A61" s="15"/>
      <c r="B61" s="15"/>
      <c r="C61" s="187" t="s">
        <v>15</v>
      </c>
      <c r="D61" s="187"/>
      <c r="E61" s="187"/>
      <c r="F61" s="187"/>
      <c r="G61" s="187"/>
      <c r="H61" s="187"/>
      <c r="I61" s="15"/>
      <c r="J61" s="15"/>
      <c r="K61" s="15"/>
      <c r="L61" s="15"/>
      <c r="M61" s="15"/>
      <c r="N61" s="15"/>
      <c r="O61" s="15"/>
      <c r="P61" s="15"/>
    </row>
    <row r="62" spans="1:16" x14ac:dyDescent="0.2">
      <c r="A62" s="15"/>
      <c r="B62" s="15"/>
      <c r="C62" s="15"/>
      <c r="D62" s="15"/>
      <c r="E62" s="15"/>
      <c r="F62" s="15"/>
      <c r="G62" s="15"/>
      <c r="H62" s="15"/>
      <c r="I62" s="15"/>
      <c r="J62" s="15"/>
      <c r="K62" s="15"/>
      <c r="L62" s="15"/>
      <c r="M62" s="15"/>
      <c r="N62" s="15"/>
      <c r="O62" s="15"/>
      <c r="P62" s="15"/>
    </row>
    <row r="63" spans="1:16" x14ac:dyDescent="0.2">
      <c r="A63" s="79" t="str">
        <f>'Kops a'!A37</f>
        <v>Tāme sastādīta 2020. gada</v>
      </c>
      <c r="B63" s="80"/>
      <c r="C63" s="80"/>
      <c r="D63" s="80"/>
      <c r="E63" s="15"/>
      <c r="F63" s="15"/>
      <c r="G63" s="15"/>
      <c r="H63" s="15"/>
      <c r="I63" s="15"/>
      <c r="J63" s="15"/>
      <c r="K63" s="15"/>
      <c r="L63" s="15"/>
      <c r="M63" s="15"/>
      <c r="N63" s="15"/>
      <c r="O63" s="15"/>
      <c r="P63" s="15"/>
    </row>
    <row r="64" spans="1:16" x14ac:dyDescent="0.2">
      <c r="A64" s="15"/>
      <c r="B64" s="15"/>
      <c r="C64" s="15"/>
      <c r="D64" s="15"/>
      <c r="E64" s="15"/>
      <c r="F64" s="15"/>
      <c r="G64" s="15"/>
      <c r="H64" s="15"/>
      <c r="I64" s="15"/>
      <c r="J64" s="15"/>
      <c r="K64" s="15"/>
      <c r="L64" s="15"/>
      <c r="M64" s="15"/>
      <c r="N64" s="15"/>
      <c r="O64" s="15"/>
      <c r="P64" s="15"/>
    </row>
    <row r="65" spans="1:16" x14ac:dyDescent="0.2">
      <c r="A65" s="1" t="s">
        <v>37</v>
      </c>
      <c r="B65" s="15"/>
      <c r="C65" s="236">
        <f>'Kops a'!C39:H39</f>
        <v>0</v>
      </c>
      <c r="D65" s="236"/>
      <c r="E65" s="236"/>
      <c r="F65" s="236"/>
      <c r="G65" s="236"/>
      <c r="H65" s="236"/>
      <c r="I65" s="15"/>
      <c r="J65" s="15"/>
      <c r="K65" s="15"/>
      <c r="L65" s="15"/>
      <c r="M65" s="15"/>
      <c r="N65" s="15"/>
      <c r="O65" s="15"/>
      <c r="P65" s="15"/>
    </row>
    <row r="66" spans="1:16" x14ac:dyDescent="0.2">
      <c r="A66" s="15"/>
      <c r="B66" s="15"/>
      <c r="C66" s="187" t="s">
        <v>15</v>
      </c>
      <c r="D66" s="187"/>
      <c r="E66" s="187"/>
      <c r="F66" s="187"/>
      <c r="G66" s="187"/>
      <c r="H66" s="187"/>
      <c r="I66" s="15"/>
      <c r="J66" s="15"/>
      <c r="K66" s="15"/>
      <c r="L66" s="15"/>
      <c r="M66" s="15"/>
      <c r="N66" s="15"/>
      <c r="O66" s="15"/>
      <c r="P66" s="15"/>
    </row>
    <row r="67" spans="1:16" x14ac:dyDescent="0.2">
      <c r="A67" s="15"/>
      <c r="B67" s="15"/>
      <c r="C67" s="15"/>
      <c r="D67" s="15"/>
      <c r="E67" s="15"/>
      <c r="F67" s="15"/>
      <c r="G67" s="15"/>
      <c r="H67" s="15"/>
      <c r="I67" s="15"/>
      <c r="J67" s="15"/>
      <c r="K67" s="15"/>
      <c r="L67" s="15"/>
      <c r="M67" s="15"/>
      <c r="N67" s="15"/>
      <c r="O67" s="15"/>
      <c r="P67" s="15"/>
    </row>
    <row r="68" spans="1:16" x14ac:dyDescent="0.2">
      <c r="A68" s="79" t="s">
        <v>54</v>
      </c>
      <c r="B68" s="80"/>
      <c r="C68" s="84">
        <f>'Kops a'!C42</f>
        <v>0</v>
      </c>
      <c r="D68" s="46"/>
      <c r="E68" s="15"/>
      <c r="F68" s="15"/>
      <c r="G68" s="15"/>
      <c r="H68" s="15"/>
      <c r="I68" s="15"/>
      <c r="J68" s="15"/>
      <c r="K68" s="15"/>
      <c r="L68" s="15"/>
      <c r="M68" s="15"/>
      <c r="N68" s="15"/>
      <c r="O68" s="15"/>
      <c r="P68" s="15"/>
    </row>
    <row r="69" spans="1:16" x14ac:dyDescent="0.2">
      <c r="A69" s="15"/>
      <c r="B69" s="15"/>
      <c r="C69" s="15"/>
      <c r="D69" s="15"/>
      <c r="E69" s="15"/>
      <c r="F69" s="15"/>
      <c r="G69" s="15"/>
      <c r="H69" s="15"/>
      <c r="I69" s="15"/>
      <c r="J69" s="15"/>
      <c r="K69" s="15"/>
      <c r="L69" s="15"/>
      <c r="M69" s="15"/>
      <c r="N69" s="15"/>
      <c r="O69" s="15"/>
      <c r="P69" s="15"/>
    </row>
    <row r="70" spans="1:16" ht="12" x14ac:dyDescent="0.2">
      <c r="A70" s="88" t="s">
        <v>421</v>
      </c>
      <c r="B70" s="89"/>
      <c r="C70" s="90"/>
      <c r="D70" s="90"/>
      <c r="E70" s="91"/>
      <c r="F70" s="92"/>
      <c r="G70" s="91"/>
      <c r="H70" s="93"/>
      <c r="I70" s="93"/>
      <c r="J70" s="94"/>
      <c r="K70" s="95"/>
      <c r="L70" s="95"/>
      <c r="M70" s="95"/>
      <c r="N70" s="95"/>
      <c r="O70" s="95"/>
    </row>
    <row r="71" spans="1:16" ht="12" x14ac:dyDescent="0.2">
      <c r="A71" s="240" t="s">
        <v>422</v>
      </c>
      <c r="B71" s="240"/>
      <c r="C71" s="240"/>
      <c r="D71" s="240"/>
      <c r="E71" s="240"/>
      <c r="F71" s="240"/>
      <c r="G71" s="240"/>
      <c r="H71" s="240"/>
      <c r="I71" s="240"/>
      <c r="J71" s="240"/>
      <c r="K71" s="240"/>
      <c r="L71" s="240"/>
      <c r="M71" s="240"/>
      <c r="N71" s="240"/>
      <c r="O71" s="240"/>
    </row>
    <row r="72" spans="1:16" ht="12" x14ac:dyDescent="0.2">
      <c r="A72" s="240" t="s">
        <v>423</v>
      </c>
      <c r="B72" s="240"/>
      <c r="C72" s="240"/>
      <c r="D72" s="240"/>
      <c r="E72" s="240"/>
      <c r="F72" s="240"/>
      <c r="G72" s="240"/>
      <c r="H72" s="240"/>
      <c r="I72" s="240"/>
      <c r="J72" s="240"/>
      <c r="K72" s="240"/>
      <c r="L72" s="240"/>
      <c r="M72" s="240"/>
      <c r="N72" s="240"/>
      <c r="O72" s="240"/>
    </row>
  </sheetData>
  <mergeCells count="24">
    <mergeCell ref="A71:O71"/>
    <mergeCell ref="A72:O72"/>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 ref="E12:E13"/>
    <mergeCell ref="C65:H65"/>
    <mergeCell ref="C66:H66"/>
    <mergeCell ref="C60:H60"/>
    <mergeCell ref="C61:H61"/>
    <mergeCell ref="A57:K57"/>
  </mergeCells>
  <conditionalFormatting sqref="I14:J56 A14:B56 F14:G56">
    <cfRule type="cellIs" dxfId="202" priority="20" operator="equal">
      <formula>0</formula>
    </cfRule>
  </conditionalFormatting>
  <conditionalFormatting sqref="N9:O9">
    <cfRule type="cellIs" dxfId="201" priority="18" operator="equal">
      <formula>0</formula>
    </cfRule>
  </conditionalFormatting>
  <conditionalFormatting sqref="A9:F9">
    <cfRule type="containsText" dxfId="200" priority="1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99" priority="15" operator="equal">
      <formula>0</formula>
    </cfRule>
  </conditionalFormatting>
  <conditionalFormatting sqref="O10:P10">
    <cfRule type="cellIs" dxfId="198" priority="14" operator="equal">
      <formula>"20__. gada __. _________"</formula>
    </cfRule>
  </conditionalFormatting>
  <conditionalFormatting sqref="A57:K57">
    <cfRule type="containsText" dxfId="197" priority="12" operator="containsText" text="Tiešās izmaksas kopā, t. sk. darba devēja sociālais nodoklis __.__% ">
      <formula>NOT(ISERROR(SEARCH("Tiešās izmaksas kopā, t. sk. darba devēja sociālais nodoklis __.__% ",A57)))</formula>
    </cfRule>
  </conditionalFormatting>
  <conditionalFormatting sqref="C65:H65">
    <cfRule type="cellIs" dxfId="196" priority="9" operator="equal">
      <formula>0</formula>
    </cfRule>
  </conditionalFormatting>
  <conditionalFormatting sqref="C60:H60">
    <cfRule type="cellIs" dxfId="195" priority="8" operator="equal">
      <formula>0</formula>
    </cfRule>
  </conditionalFormatting>
  <conditionalFormatting sqref="H14:H56 K14:P56 L57:P57">
    <cfRule type="cellIs" dxfId="194" priority="7" operator="equal">
      <formula>0</formula>
    </cfRule>
  </conditionalFormatting>
  <conditionalFormatting sqref="C4:I4">
    <cfRule type="cellIs" dxfId="193" priority="6" operator="equal">
      <formula>0</formula>
    </cfRule>
  </conditionalFormatting>
  <conditionalFormatting sqref="D5:L8">
    <cfRule type="cellIs" dxfId="192" priority="4" operator="equal">
      <formula>0</formula>
    </cfRule>
  </conditionalFormatting>
  <conditionalFormatting sqref="C65:H65 C68 C60:H60">
    <cfRule type="cellIs" dxfId="191" priority="3" operator="equal">
      <formula>0</formula>
    </cfRule>
  </conditionalFormatting>
  <conditionalFormatting sqref="D1">
    <cfRule type="cellIs" dxfId="190" priority="2" operator="equal">
      <formula>0</formula>
    </cfRule>
  </conditionalFormatting>
  <conditionalFormatting sqref="C14:E56">
    <cfRule type="cellIs" dxfId="189"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BC596309-6EE4-47E0-A590-F3D2F6DA868B}">
            <xm:f>NOT(ISERROR(SEARCH("Tāme sastādīta ____. gada ___. ______________",A63)))</xm:f>
            <xm:f>"Tāme sastādīta ____. gada ___. ______________"</xm:f>
            <x14:dxf>
              <font>
                <color auto="1"/>
              </font>
              <fill>
                <patternFill>
                  <bgColor rgb="FFC6EFCE"/>
                </patternFill>
              </fill>
            </x14:dxf>
          </x14:cfRule>
          <xm:sqref>A63</xm:sqref>
        </x14:conditionalFormatting>
        <x14:conditionalFormatting xmlns:xm="http://schemas.microsoft.com/office/excel/2006/main">
          <x14:cfRule type="containsText" priority="10" operator="containsText" id="{A5053C80-E745-4777-A201-BBBD02E74FC0}">
            <xm:f>NOT(ISERROR(SEARCH("Sertifikāta Nr. _________________________________",A68)))</xm:f>
            <xm:f>"Sertifikāta Nr. _________________________________"</xm:f>
            <x14:dxf>
              <font>
                <color auto="1"/>
              </font>
              <fill>
                <patternFill>
                  <bgColor rgb="FFC6EFCE"/>
                </patternFill>
              </fill>
            </x14:dxf>
          </x14:cfRule>
          <xm:sqref>A68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62"/>
  <sheetViews>
    <sheetView view="pageBreakPreview" topLeftCell="A28" zoomScaleNormal="100" zoomScaleSheetLayoutView="100" workbookViewId="0">
      <selection activeCell="C20" sqref="C2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a'!A16</f>
        <v>2</v>
      </c>
      <c r="E1" s="20"/>
      <c r="F1" s="20"/>
      <c r="G1" s="20"/>
      <c r="H1" s="20"/>
      <c r="I1" s="20"/>
      <c r="J1" s="20"/>
      <c r="N1" s="23"/>
      <c r="O1" s="24"/>
      <c r="P1" s="25"/>
    </row>
    <row r="2" spans="1:16" x14ac:dyDescent="0.2">
      <c r="A2" s="26"/>
      <c r="B2" s="26"/>
      <c r="C2" s="241" t="s">
        <v>89</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65</v>
      </c>
      <c r="B9" s="243"/>
      <c r="C9" s="243"/>
      <c r="D9" s="243"/>
      <c r="E9" s="243"/>
      <c r="F9" s="243"/>
      <c r="G9" s="28"/>
      <c r="H9" s="28"/>
      <c r="I9" s="28"/>
      <c r="J9" s="247" t="s">
        <v>39</v>
      </c>
      <c r="K9" s="247"/>
      <c r="L9" s="247"/>
      <c r="M9" s="247"/>
      <c r="N9" s="254">
        <f>P47</f>
        <v>0</v>
      </c>
      <c r="O9" s="254"/>
      <c r="P9" s="28"/>
    </row>
    <row r="10" spans="1:16" x14ac:dyDescent="0.2">
      <c r="A10" s="29"/>
      <c r="B10" s="30"/>
      <c r="C10" s="4"/>
      <c r="D10" s="20"/>
      <c r="E10" s="20"/>
      <c r="F10" s="20"/>
      <c r="G10" s="20"/>
      <c r="H10" s="20"/>
      <c r="I10" s="20"/>
      <c r="J10" s="20"/>
      <c r="K10" s="20"/>
      <c r="L10" s="26"/>
      <c r="M10" s="26"/>
      <c r="O10" s="82"/>
      <c r="P10" s="81" t="str">
        <f>A53</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x14ac:dyDescent="0.2">
      <c r="A14" s="57">
        <v>1</v>
      </c>
      <c r="B14" s="58" t="s">
        <v>66</v>
      </c>
      <c r="C14" s="132" t="s">
        <v>146</v>
      </c>
      <c r="D14" s="136" t="s">
        <v>159</v>
      </c>
      <c r="E14" s="130">
        <f>[1]apjoms!D14</f>
        <v>94</v>
      </c>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x14ac:dyDescent="0.2">
      <c r="A15" s="35">
        <v>2</v>
      </c>
      <c r="B15" s="36" t="s">
        <v>66</v>
      </c>
      <c r="C15" s="128" t="s">
        <v>90</v>
      </c>
      <c r="D15" s="129" t="s">
        <v>68</v>
      </c>
      <c r="E15" s="130">
        <f>[1]apjoms!P14</f>
        <v>414.17376000000002</v>
      </c>
      <c r="F15" s="63"/>
      <c r="G15" s="60"/>
      <c r="H15" s="43">
        <f t="shared" ref="H15:H46" si="0">ROUND(F15*G15,2)</f>
        <v>0</v>
      </c>
      <c r="I15" s="60"/>
      <c r="J15" s="60"/>
      <c r="K15" s="44">
        <f t="shared" ref="K15:K46" si="1">SUM(H15:J15)</f>
        <v>0</v>
      </c>
      <c r="L15" s="45">
        <f t="shared" ref="L15:L46" si="2">ROUND(E15*F15,2)</f>
        <v>0</v>
      </c>
      <c r="M15" s="43">
        <f t="shared" ref="M15:M46" si="3">ROUND(H15*E15,2)</f>
        <v>0</v>
      </c>
      <c r="N15" s="43">
        <f t="shared" ref="N15:N46" si="4">ROUND(I15*E15,2)</f>
        <v>0</v>
      </c>
      <c r="O15" s="43">
        <f t="shared" ref="O15:O46" si="5">ROUND(J15*E15,2)</f>
        <v>0</v>
      </c>
      <c r="P15" s="44">
        <f t="shared" ref="P15:P46" si="6">SUM(M15:O15)</f>
        <v>0</v>
      </c>
    </row>
    <row r="16" spans="1:16" ht="22.5" x14ac:dyDescent="0.2">
      <c r="A16" s="35">
        <v>3</v>
      </c>
      <c r="B16" s="36" t="s">
        <v>66</v>
      </c>
      <c r="C16" s="128" t="s">
        <v>147</v>
      </c>
      <c r="D16" s="129" t="s">
        <v>68</v>
      </c>
      <c r="E16" s="130">
        <f>E15</f>
        <v>414.17376000000002</v>
      </c>
      <c r="F16" s="63"/>
      <c r="G16" s="60"/>
      <c r="H16" s="43">
        <f t="shared" si="0"/>
        <v>0</v>
      </c>
      <c r="I16" s="60"/>
      <c r="J16" s="60"/>
      <c r="K16" s="44">
        <f t="shared" si="1"/>
        <v>0</v>
      </c>
      <c r="L16" s="45">
        <f t="shared" si="2"/>
        <v>0</v>
      </c>
      <c r="M16" s="43">
        <f t="shared" si="3"/>
        <v>0</v>
      </c>
      <c r="N16" s="43">
        <f t="shared" si="4"/>
        <v>0</v>
      </c>
      <c r="O16" s="43">
        <f t="shared" si="5"/>
        <v>0</v>
      </c>
      <c r="P16" s="44">
        <f t="shared" si="6"/>
        <v>0</v>
      </c>
    </row>
    <row r="17" spans="1:16" ht="101.25" x14ac:dyDescent="0.2">
      <c r="A17" s="35" t="s">
        <v>69</v>
      </c>
      <c r="B17" s="36"/>
      <c r="C17" s="134" t="s">
        <v>479</v>
      </c>
      <c r="D17" s="129"/>
      <c r="E17" s="130"/>
      <c r="F17" s="63"/>
      <c r="G17" s="60"/>
      <c r="H17" s="43">
        <f t="shared" si="0"/>
        <v>0</v>
      </c>
      <c r="I17" s="60"/>
      <c r="J17" s="60"/>
      <c r="K17" s="44">
        <f t="shared" si="1"/>
        <v>0</v>
      </c>
      <c r="L17" s="45">
        <f t="shared" si="2"/>
        <v>0</v>
      </c>
      <c r="M17" s="43">
        <f t="shared" si="3"/>
        <v>0</v>
      </c>
      <c r="N17" s="43">
        <f t="shared" si="4"/>
        <v>0</v>
      </c>
      <c r="O17" s="43">
        <f t="shared" si="5"/>
        <v>0</v>
      </c>
      <c r="P17" s="44">
        <f t="shared" si="6"/>
        <v>0</v>
      </c>
    </row>
    <row r="18" spans="1:16" x14ac:dyDescent="0.2">
      <c r="A18" s="35">
        <v>4</v>
      </c>
      <c r="B18" s="36" t="s">
        <v>66</v>
      </c>
      <c r="C18" s="134" t="s">
        <v>480</v>
      </c>
      <c r="D18" s="129" t="s">
        <v>159</v>
      </c>
      <c r="E18" s="130">
        <v>45</v>
      </c>
      <c r="F18" s="63"/>
      <c r="G18" s="60"/>
      <c r="H18" s="43">
        <f t="shared" si="0"/>
        <v>0</v>
      </c>
      <c r="I18" s="60"/>
      <c r="J18" s="60"/>
      <c r="K18" s="44">
        <f t="shared" si="1"/>
        <v>0</v>
      </c>
      <c r="L18" s="45">
        <f t="shared" si="2"/>
        <v>0</v>
      </c>
      <c r="M18" s="43">
        <f t="shared" si="3"/>
        <v>0</v>
      </c>
      <c r="N18" s="43">
        <f t="shared" si="4"/>
        <v>0</v>
      </c>
      <c r="O18" s="43">
        <f t="shared" si="5"/>
        <v>0</v>
      </c>
      <c r="P18" s="44">
        <f t="shared" si="6"/>
        <v>0</v>
      </c>
    </row>
    <row r="19" spans="1:16" x14ac:dyDescent="0.2">
      <c r="A19" s="35">
        <v>5</v>
      </c>
      <c r="B19" s="36" t="s">
        <v>66</v>
      </c>
      <c r="C19" s="134" t="s">
        <v>481</v>
      </c>
      <c r="D19" s="129" t="s">
        <v>159</v>
      </c>
      <c r="E19" s="130">
        <v>31</v>
      </c>
      <c r="F19" s="63"/>
      <c r="G19" s="60"/>
      <c r="H19" s="43">
        <f t="shared" si="0"/>
        <v>0</v>
      </c>
      <c r="I19" s="60"/>
      <c r="J19" s="60"/>
      <c r="K19" s="44">
        <f t="shared" si="1"/>
        <v>0</v>
      </c>
      <c r="L19" s="45">
        <f t="shared" si="2"/>
        <v>0</v>
      </c>
      <c r="M19" s="43">
        <f t="shared" si="3"/>
        <v>0</v>
      </c>
      <c r="N19" s="43">
        <f t="shared" si="4"/>
        <v>0</v>
      </c>
      <c r="O19" s="43">
        <f t="shared" si="5"/>
        <v>0</v>
      </c>
      <c r="P19" s="44">
        <f t="shared" si="6"/>
        <v>0</v>
      </c>
    </row>
    <row r="20" spans="1:16" ht="146.25" x14ac:dyDescent="0.2">
      <c r="A20" s="35">
        <v>6</v>
      </c>
      <c r="B20" s="36" t="s">
        <v>66</v>
      </c>
      <c r="C20" s="134" t="s">
        <v>482</v>
      </c>
      <c r="D20" s="129" t="s">
        <v>159</v>
      </c>
      <c r="E20" s="130">
        <v>5</v>
      </c>
      <c r="F20" s="63"/>
      <c r="G20" s="60"/>
      <c r="H20" s="43">
        <f t="shared" si="0"/>
        <v>0</v>
      </c>
      <c r="I20" s="60"/>
      <c r="J20" s="60"/>
      <c r="K20" s="44">
        <f t="shared" si="1"/>
        <v>0</v>
      </c>
      <c r="L20" s="45">
        <f t="shared" si="2"/>
        <v>0</v>
      </c>
      <c r="M20" s="43">
        <f t="shared" si="3"/>
        <v>0</v>
      </c>
      <c r="N20" s="43">
        <f t="shared" si="4"/>
        <v>0</v>
      </c>
      <c r="O20" s="43">
        <f t="shared" si="5"/>
        <v>0</v>
      </c>
      <c r="P20" s="44">
        <f t="shared" si="6"/>
        <v>0</v>
      </c>
    </row>
    <row r="21" spans="1:16" ht="56.25" x14ac:dyDescent="0.2">
      <c r="A21" s="35"/>
      <c r="B21" s="36"/>
      <c r="C21" s="134" t="s">
        <v>494</v>
      </c>
      <c r="D21" s="129" t="s">
        <v>159</v>
      </c>
      <c r="E21" s="130">
        <v>4</v>
      </c>
      <c r="F21" s="63"/>
      <c r="G21" s="60"/>
      <c r="H21" s="43"/>
      <c r="I21" s="60"/>
      <c r="J21" s="60"/>
      <c r="K21" s="44"/>
      <c r="L21" s="45">
        <f t="shared" si="2"/>
        <v>0</v>
      </c>
      <c r="M21" s="43"/>
      <c r="N21" s="43">
        <f t="shared" si="4"/>
        <v>0</v>
      </c>
      <c r="O21" s="43">
        <f t="shared" si="5"/>
        <v>0</v>
      </c>
      <c r="P21" s="44"/>
    </row>
    <row r="22" spans="1:16" ht="78.75" x14ac:dyDescent="0.2">
      <c r="A22" s="35"/>
      <c r="B22" s="36"/>
      <c r="C22" s="134" t="s">
        <v>148</v>
      </c>
      <c r="D22" s="129" t="s">
        <v>159</v>
      </c>
      <c r="E22" s="130">
        <v>5</v>
      </c>
      <c r="F22" s="63"/>
      <c r="G22" s="60"/>
      <c r="H22" s="43">
        <f t="shared" si="0"/>
        <v>0</v>
      </c>
      <c r="I22" s="60"/>
      <c r="J22" s="60"/>
      <c r="K22" s="44">
        <f t="shared" si="1"/>
        <v>0</v>
      </c>
      <c r="L22" s="45">
        <f t="shared" si="2"/>
        <v>0</v>
      </c>
      <c r="M22" s="43">
        <f t="shared" si="3"/>
        <v>0</v>
      </c>
      <c r="N22" s="43">
        <f t="shared" si="4"/>
        <v>0</v>
      </c>
      <c r="O22" s="43">
        <f t="shared" si="5"/>
        <v>0</v>
      </c>
      <c r="P22" s="44">
        <f t="shared" si="6"/>
        <v>0</v>
      </c>
    </row>
    <row r="23" spans="1:16" ht="22.5" x14ac:dyDescent="0.2">
      <c r="A23" s="35">
        <v>7</v>
      </c>
      <c r="B23" s="36" t="s">
        <v>66</v>
      </c>
      <c r="C23" s="134" t="s">
        <v>483</v>
      </c>
      <c r="D23" s="129" t="s">
        <v>159</v>
      </c>
      <c r="E23" s="130">
        <v>2</v>
      </c>
      <c r="F23" s="63"/>
      <c r="G23" s="60"/>
      <c r="H23" s="43">
        <f t="shared" si="0"/>
        <v>0</v>
      </c>
      <c r="I23" s="60"/>
      <c r="J23" s="60"/>
      <c r="K23" s="44">
        <f t="shared" si="1"/>
        <v>0</v>
      </c>
      <c r="L23" s="45">
        <f t="shared" si="2"/>
        <v>0</v>
      </c>
      <c r="M23" s="43">
        <f t="shared" si="3"/>
        <v>0</v>
      </c>
      <c r="N23" s="43">
        <f t="shared" si="4"/>
        <v>0</v>
      </c>
      <c r="O23" s="43">
        <f t="shared" si="5"/>
        <v>0</v>
      </c>
      <c r="P23" s="44">
        <f t="shared" si="6"/>
        <v>0</v>
      </c>
    </row>
    <row r="24" spans="1:16" ht="78.75" x14ac:dyDescent="0.2">
      <c r="A24" s="35"/>
      <c r="B24" s="36"/>
      <c r="C24" s="134" t="s">
        <v>484</v>
      </c>
      <c r="D24" s="129" t="s">
        <v>159</v>
      </c>
      <c r="E24" s="130">
        <v>2</v>
      </c>
      <c r="F24" s="63"/>
      <c r="G24" s="60"/>
      <c r="H24" s="43">
        <f t="shared" si="0"/>
        <v>0</v>
      </c>
      <c r="I24" s="60"/>
      <c r="J24" s="60"/>
      <c r="K24" s="44">
        <f t="shared" si="1"/>
        <v>0</v>
      </c>
      <c r="L24" s="45">
        <f t="shared" si="2"/>
        <v>0</v>
      </c>
      <c r="M24" s="43">
        <f t="shared" si="3"/>
        <v>0</v>
      </c>
      <c r="N24" s="43">
        <f t="shared" si="4"/>
        <v>0</v>
      </c>
      <c r="O24" s="43">
        <f t="shared" si="5"/>
        <v>0</v>
      </c>
      <c r="P24" s="44">
        <f t="shared" si="6"/>
        <v>0</v>
      </c>
    </row>
    <row r="25" spans="1:16" x14ac:dyDescent="0.2">
      <c r="A25" s="35">
        <v>8</v>
      </c>
      <c r="B25" s="36" t="s">
        <v>66</v>
      </c>
      <c r="C25" s="134" t="s">
        <v>485</v>
      </c>
      <c r="D25" s="129" t="s">
        <v>159</v>
      </c>
      <c r="E25" s="130">
        <v>20</v>
      </c>
      <c r="F25" s="63"/>
      <c r="G25" s="60"/>
      <c r="H25" s="43">
        <f t="shared" si="0"/>
        <v>0</v>
      </c>
      <c r="I25" s="60"/>
      <c r="J25" s="60"/>
      <c r="K25" s="44">
        <f t="shared" si="1"/>
        <v>0</v>
      </c>
      <c r="L25" s="45">
        <f t="shared" si="2"/>
        <v>0</v>
      </c>
      <c r="M25" s="43">
        <f t="shared" si="3"/>
        <v>0</v>
      </c>
      <c r="N25" s="43">
        <f t="shared" si="4"/>
        <v>0</v>
      </c>
      <c r="O25" s="43">
        <f t="shared" si="5"/>
        <v>0</v>
      </c>
      <c r="P25" s="44">
        <f t="shared" si="6"/>
        <v>0</v>
      </c>
    </row>
    <row r="26" spans="1:16" x14ac:dyDescent="0.2">
      <c r="A26" s="35">
        <v>9</v>
      </c>
      <c r="B26" s="36" t="s">
        <v>66</v>
      </c>
      <c r="C26" s="134" t="s">
        <v>486</v>
      </c>
      <c r="D26" s="129" t="s">
        <v>159</v>
      </c>
      <c r="E26" s="130">
        <v>50</v>
      </c>
      <c r="F26" s="63"/>
      <c r="G26" s="60"/>
      <c r="H26" s="43">
        <f t="shared" si="0"/>
        <v>0</v>
      </c>
      <c r="I26" s="60"/>
      <c r="J26" s="60"/>
      <c r="K26" s="44">
        <f t="shared" si="1"/>
        <v>0</v>
      </c>
      <c r="L26" s="45">
        <f t="shared" si="2"/>
        <v>0</v>
      </c>
      <c r="M26" s="43">
        <f t="shared" si="3"/>
        <v>0</v>
      </c>
      <c r="N26" s="43">
        <f t="shared" si="4"/>
        <v>0</v>
      </c>
      <c r="O26" s="43">
        <f t="shared" si="5"/>
        <v>0</v>
      </c>
      <c r="P26" s="44">
        <f t="shared" si="6"/>
        <v>0</v>
      </c>
    </row>
    <row r="27" spans="1:16" ht="22.5" x14ac:dyDescent="0.2">
      <c r="A27" s="35">
        <v>10</v>
      </c>
      <c r="B27" s="36" t="s">
        <v>66</v>
      </c>
      <c r="C27" s="128" t="s">
        <v>487</v>
      </c>
      <c r="D27" s="129" t="s">
        <v>160</v>
      </c>
      <c r="E27" s="130">
        <f>SUM(E17:E26)</f>
        <v>164</v>
      </c>
      <c r="F27" s="63"/>
      <c r="G27" s="60"/>
      <c r="H27" s="43">
        <f t="shared" si="0"/>
        <v>0</v>
      </c>
      <c r="I27" s="60"/>
      <c r="J27" s="60"/>
      <c r="K27" s="44">
        <f t="shared" si="1"/>
        <v>0</v>
      </c>
      <c r="L27" s="45">
        <f t="shared" si="2"/>
        <v>0</v>
      </c>
      <c r="M27" s="43">
        <f t="shared" si="3"/>
        <v>0</v>
      </c>
      <c r="N27" s="43">
        <f t="shared" si="4"/>
        <v>0</v>
      </c>
      <c r="O27" s="43">
        <f t="shared" si="5"/>
        <v>0</v>
      </c>
      <c r="P27" s="44">
        <f t="shared" si="6"/>
        <v>0</v>
      </c>
    </row>
    <row r="28" spans="1:16" x14ac:dyDescent="0.2">
      <c r="A28" s="35" t="s">
        <v>69</v>
      </c>
      <c r="B28" s="36"/>
      <c r="C28" s="128" t="s">
        <v>91</v>
      </c>
      <c r="D28" s="129" t="s">
        <v>96</v>
      </c>
      <c r="E28" s="130">
        <f>E27*12</f>
        <v>1968</v>
      </c>
      <c r="F28" s="63"/>
      <c r="G28" s="60"/>
      <c r="H28" s="43">
        <f t="shared" si="0"/>
        <v>0</v>
      </c>
      <c r="I28" s="60"/>
      <c r="J28" s="60"/>
      <c r="K28" s="44">
        <f t="shared" si="1"/>
        <v>0</v>
      </c>
      <c r="L28" s="45">
        <f t="shared" si="2"/>
        <v>0</v>
      </c>
      <c r="M28" s="43">
        <f t="shared" si="3"/>
        <v>0</v>
      </c>
      <c r="N28" s="43">
        <f t="shared" si="4"/>
        <v>0</v>
      </c>
      <c r="O28" s="43">
        <f t="shared" si="5"/>
        <v>0</v>
      </c>
      <c r="P28" s="44">
        <f t="shared" si="6"/>
        <v>0</v>
      </c>
    </row>
    <row r="29" spans="1:16" x14ac:dyDescent="0.2">
      <c r="A29" s="35" t="s">
        <v>69</v>
      </c>
      <c r="B29" s="36"/>
      <c r="C29" s="128" t="s">
        <v>92</v>
      </c>
      <c r="D29" s="129" t="s">
        <v>96</v>
      </c>
      <c r="E29" s="130">
        <f>E28*2</f>
        <v>3936</v>
      </c>
      <c r="F29" s="63"/>
      <c r="G29" s="60"/>
      <c r="H29" s="43">
        <f t="shared" si="0"/>
        <v>0</v>
      </c>
      <c r="I29" s="60"/>
      <c r="J29" s="60"/>
      <c r="K29" s="44">
        <f t="shared" si="1"/>
        <v>0</v>
      </c>
      <c r="L29" s="45">
        <f t="shared" si="2"/>
        <v>0</v>
      </c>
      <c r="M29" s="43">
        <f t="shared" si="3"/>
        <v>0</v>
      </c>
      <c r="N29" s="43">
        <f t="shared" si="4"/>
        <v>0</v>
      </c>
      <c r="O29" s="43">
        <f t="shared" si="5"/>
        <v>0</v>
      </c>
      <c r="P29" s="44">
        <f t="shared" si="6"/>
        <v>0</v>
      </c>
    </row>
    <row r="30" spans="1:16" ht="22.5" x14ac:dyDescent="0.2">
      <c r="A30" s="35" t="s">
        <v>69</v>
      </c>
      <c r="B30" s="36"/>
      <c r="C30" s="128" t="s">
        <v>142</v>
      </c>
      <c r="D30" s="129" t="s">
        <v>68</v>
      </c>
      <c r="E30" s="130">
        <f>E36</f>
        <v>746.19</v>
      </c>
      <c r="F30" s="63"/>
      <c r="G30" s="60"/>
      <c r="H30" s="43">
        <f t="shared" si="0"/>
        <v>0</v>
      </c>
      <c r="I30" s="60"/>
      <c r="J30" s="60"/>
      <c r="K30" s="44">
        <f t="shared" si="1"/>
        <v>0</v>
      </c>
      <c r="L30" s="45">
        <f t="shared" si="2"/>
        <v>0</v>
      </c>
      <c r="M30" s="43">
        <f t="shared" si="3"/>
        <v>0</v>
      </c>
      <c r="N30" s="43">
        <f t="shared" si="4"/>
        <v>0</v>
      </c>
      <c r="O30" s="43">
        <f t="shared" si="5"/>
        <v>0</v>
      </c>
      <c r="P30" s="44">
        <f t="shared" si="6"/>
        <v>0</v>
      </c>
    </row>
    <row r="31" spans="1:16" x14ac:dyDescent="0.2">
      <c r="A31" s="35" t="s">
        <v>69</v>
      </c>
      <c r="B31" s="36"/>
      <c r="C31" s="128" t="s">
        <v>94</v>
      </c>
      <c r="D31" s="129" t="s">
        <v>96</v>
      </c>
      <c r="E31" s="130">
        <f>E28*4</f>
        <v>7872</v>
      </c>
      <c r="F31" s="63"/>
      <c r="G31" s="60"/>
      <c r="H31" s="43">
        <f t="shared" si="0"/>
        <v>0</v>
      </c>
      <c r="I31" s="60"/>
      <c r="J31" s="60"/>
      <c r="K31" s="44">
        <f t="shared" si="1"/>
        <v>0</v>
      </c>
      <c r="L31" s="45">
        <f t="shared" si="2"/>
        <v>0</v>
      </c>
      <c r="M31" s="43">
        <f t="shared" si="3"/>
        <v>0</v>
      </c>
      <c r="N31" s="43">
        <f t="shared" si="4"/>
        <v>0</v>
      </c>
      <c r="O31" s="43">
        <f t="shared" si="5"/>
        <v>0</v>
      </c>
      <c r="P31" s="44">
        <f t="shared" si="6"/>
        <v>0</v>
      </c>
    </row>
    <row r="32" spans="1:16" x14ac:dyDescent="0.2">
      <c r="A32" s="35" t="s">
        <v>69</v>
      </c>
      <c r="B32" s="36"/>
      <c r="C32" s="128" t="s">
        <v>95</v>
      </c>
      <c r="D32" s="129" t="s">
        <v>93</v>
      </c>
      <c r="E32" s="130">
        <f>E27*2</f>
        <v>328</v>
      </c>
      <c r="F32" s="63"/>
      <c r="G32" s="60"/>
      <c r="H32" s="43">
        <f t="shared" si="0"/>
        <v>0</v>
      </c>
      <c r="I32" s="60"/>
      <c r="J32" s="60"/>
      <c r="K32" s="44">
        <f t="shared" si="1"/>
        <v>0</v>
      </c>
      <c r="L32" s="45">
        <f t="shared" si="2"/>
        <v>0</v>
      </c>
      <c r="M32" s="43">
        <f t="shared" si="3"/>
        <v>0</v>
      </c>
      <c r="N32" s="43">
        <f t="shared" si="4"/>
        <v>0</v>
      </c>
      <c r="O32" s="43">
        <f t="shared" si="5"/>
        <v>0</v>
      </c>
      <c r="P32" s="44">
        <f t="shared" si="6"/>
        <v>0</v>
      </c>
    </row>
    <row r="33" spans="1:16" x14ac:dyDescent="0.2">
      <c r="A33" s="35" t="s">
        <v>69</v>
      </c>
      <c r="B33" s="36"/>
      <c r="C33" s="128" t="s">
        <v>149</v>
      </c>
      <c r="D33" s="129" t="s">
        <v>68</v>
      </c>
      <c r="E33" s="130">
        <f>E15</f>
        <v>414.17376000000002</v>
      </c>
      <c r="F33" s="63"/>
      <c r="G33" s="60"/>
      <c r="H33" s="43">
        <f t="shared" si="0"/>
        <v>0</v>
      </c>
      <c r="I33" s="60"/>
      <c r="J33" s="60"/>
      <c r="K33" s="44">
        <f t="shared" si="1"/>
        <v>0</v>
      </c>
      <c r="L33" s="45">
        <f t="shared" si="2"/>
        <v>0</v>
      </c>
      <c r="M33" s="43">
        <f t="shared" si="3"/>
        <v>0</v>
      </c>
      <c r="N33" s="43">
        <f t="shared" si="4"/>
        <v>0</v>
      </c>
      <c r="O33" s="43">
        <f t="shared" si="5"/>
        <v>0</v>
      </c>
      <c r="P33" s="44">
        <f t="shared" si="6"/>
        <v>0</v>
      </c>
    </row>
    <row r="34" spans="1:16" x14ac:dyDescent="0.2">
      <c r="A34" s="35">
        <v>11</v>
      </c>
      <c r="B34" s="36" t="s">
        <v>66</v>
      </c>
      <c r="C34" s="128" t="s">
        <v>150</v>
      </c>
      <c r="D34" s="129" t="s">
        <v>160</v>
      </c>
      <c r="E34" s="130">
        <v>225</v>
      </c>
      <c r="F34" s="63"/>
      <c r="G34" s="60"/>
      <c r="H34" s="43">
        <f t="shared" si="0"/>
        <v>0</v>
      </c>
      <c r="I34" s="60"/>
      <c r="J34" s="60"/>
      <c r="K34" s="44">
        <f t="shared" si="1"/>
        <v>0</v>
      </c>
      <c r="L34" s="45">
        <f t="shared" si="2"/>
        <v>0</v>
      </c>
      <c r="M34" s="43">
        <f t="shared" si="3"/>
        <v>0</v>
      </c>
      <c r="N34" s="43">
        <f t="shared" si="4"/>
        <v>0</v>
      </c>
      <c r="O34" s="43">
        <f t="shared" si="5"/>
        <v>0</v>
      </c>
      <c r="P34" s="44">
        <f t="shared" si="6"/>
        <v>0</v>
      </c>
    </row>
    <row r="35" spans="1:16" x14ac:dyDescent="0.2">
      <c r="A35" s="35"/>
      <c r="B35" s="36"/>
      <c r="C35" s="128" t="s">
        <v>151</v>
      </c>
      <c r="D35" s="129" t="s">
        <v>68</v>
      </c>
      <c r="E35" s="130">
        <f>[1]apjoms!K14</f>
        <v>1743.1499999999999</v>
      </c>
      <c r="F35" s="63"/>
      <c r="G35" s="60"/>
      <c r="H35" s="43">
        <f t="shared" si="0"/>
        <v>0</v>
      </c>
      <c r="I35" s="60"/>
      <c r="J35" s="60"/>
      <c r="K35" s="44">
        <f t="shared" si="1"/>
        <v>0</v>
      </c>
      <c r="L35" s="45">
        <f t="shared" si="2"/>
        <v>0</v>
      </c>
      <c r="M35" s="43">
        <f t="shared" si="3"/>
        <v>0</v>
      </c>
      <c r="N35" s="43">
        <f t="shared" si="4"/>
        <v>0</v>
      </c>
      <c r="O35" s="43">
        <f t="shared" si="5"/>
        <v>0</v>
      </c>
      <c r="P35" s="44">
        <f t="shared" si="6"/>
        <v>0</v>
      </c>
    </row>
    <row r="36" spans="1:16" x14ac:dyDescent="0.2">
      <c r="A36" s="35">
        <v>12</v>
      </c>
      <c r="B36" s="36" t="s">
        <v>66</v>
      </c>
      <c r="C36" s="128" t="s">
        <v>152</v>
      </c>
      <c r="D36" s="129" t="s">
        <v>68</v>
      </c>
      <c r="E36" s="130">
        <f>[1]apjoms!L14</f>
        <v>746.19</v>
      </c>
      <c r="F36" s="63"/>
      <c r="G36" s="60"/>
      <c r="H36" s="43">
        <f t="shared" si="0"/>
        <v>0</v>
      </c>
      <c r="I36" s="60"/>
      <c r="J36" s="60"/>
      <c r="K36" s="44">
        <f t="shared" si="1"/>
        <v>0</v>
      </c>
      <c r="L36" s="45">
        <f t="shared" si="2"/>
        <v>0</v>
      </c>
      <c r="M36" s="43">
        <f t="shared" si="3"/>
        <v>0</v>
      </c>
      <c r="N36" s="43">
        <f t="shared" si="4"/>
        <v>0</v>
      </c>
      <c r="O36" s="43">
        <f t="shared" si="5"/>
        <v>0</v>
      </c>
      <c r="P36" s="44">
        <f t="shared" si="6"/>
        <v>0</v>
      </c>
    </row>
    <row r="37" spans="1:16" x14ac:dyDescent="0.2">
      <c r="A37" s="35">
        <v>13</v>
      </c>
      <c r="B37" s="36" t="s">
        <v>66</v>
      </c>
      <c r="C37" s="128" t="s">
        <v>153</v>
      </c>
      <c r="D37" s="129" t="s">
        <v>68</v>
      </c>
      <c r="E37" s="130">
        <f>[1]apjoms!O14</f>
        <v>111.80400000000002</v>
      </c>
      <c r="F37" s="63"/>
      <c r="G37" s="60"/>
      <c r="H37" s="43">
        <f t="shared" si="0"/>
        <v>0</v>
      </c>
      <c r="I37" s="60"/>
      <c r="J37" s="60"/>
      <c r="K37" s="44">
        <f t="shared" si="1"/>
        <v>0</v>
      </c>
      <c r="L37" s="45">
        <f t="shared" si="2"/>
        <v>0</v>
      </c>
      <c r="M37" s="43">
        <f t="shared" si="3"/>
        <v>0</v>
      </c>
      <c r="N37" s="43">
        <f t="shared" si="4"/>
        <v>0</v>
      </c>
      <c r="O37" s="43">
        <f t="shared" si="5"/>
        <v>0</v>
      </c>
      <c r="P37" s="44">
        <f t="shared" si="6"/>
        <v>0</v>
      </c>
    </row>
    <row r="38" spans="1:16" ht="22.5" x14ac:dyDescent="0.2">
      <c r="A38" s="35">
        <v>14</v>
      </c>
      <c r="B38" s="36" t="s">
        <v>66</v>
      </c>
      <c r="C38" s="128" t="s">
        <v>488</v>
      </c>
      <c r="D38" s="129" t="s">
        <v>73</v>
      </c>
      <c r="E38" s="130">
        <f>[1]apjoms!N14</f>
        <v>208.31649999999999</v>
      </c>
      <c r="F38" s="63"/>
      <c r="G38" s="60"/>
      <c r="H38" s="43">
        <f t="shared" si="0"/>
        <v>0</v>
      </c>
      <c r="I38" s="60"/>
      <c r="J38" s="60"/>
      <c r="K38" s="44">
        <f t="shared" si="1"/>
        <v>0</v>
      </c>
      <c r="L38" s="45">
        <f t="shared" si="2"/>
        <v>0</v>
      </c>
      <c r="M38" s="43">
        <f t="shared" si="3"/>
        <v>0</v>
      </c>
      <c r="N38" s="43">
        <f t="shared" si="4"/>
        <v>0</v>
      </c>
      <c r="O38" s="43">
        <f t="shared" si="5"/>
        <v>0</v>
      </c>
      <c r="P38" s="44">
        <f t="shared" si="6"/>
        <v>0</v>
      </c>
    </row>
    <row r="39" spans="1:16" x14ac:dyDescent="0.2">
      <c r="A39" s="35">
        <v>15</v>
      </c>
      <c r="B39" s="36" t="s">
        <v>66</v>
      </c>
      <c r="C39" s="128" t="s">
        <v>91</v>
      </c>
      <c r="D39" s="129" t="s">
        <v>96</v>
      </c>
      <c r="E39" s="130">
        <f>E38*4</f>
        <v>833.26599999999996</v>
      </c>
      <c r="F39" s="63"/>
      <c r="G39" s="60"/>
      <c r="H39" s="43">
        <f t="shared" si="0"/>
        <v>0</v>
      </c>
      <c r="I39" s="60"/>
      <c r="J39" s="60"/>
      <c r="K39" s="44">
        <f t="shared" si="1"/>
        <v>0</v>
      </c>
      <c r="L39" s="45">
        <f t="shared" si="2"/>
        <v>0</v>
      </c>
      <c r="M39" s="43">
        <f t="shared" si="3"/>
        <v>0</v>
      </c>
      <c r="N39" s="43">
        <f t="shared" si="4"/>
        <v>0</v>
      </c>
      <c r="O39" s="43">
        <f t="shared" si="5"/>
        <v>0</v>
      </c>
      <c r="P39" s="44">
        <f t="shared" si="6"/>
        <v>0</v>
      </c>
    </row>
    <row r="40" spans="1:16" x14ac:dyDescent="0.2">
      <c r="A40" s="35" t="s">
        <v>69</v>
      </c>
      <c r="B40" s="36"/>
      <c r="C40" s="128" t="s">
        <v>154</v>
      </c>
      <c r="D40" s="129" t="s">
        <v>73</v>
      </c>
      <c r="E40" s="130">
        <f>E38*1.1</f>
        <v>229.14815000000002</v>
      </c>
      <c r="F40" s="63"/>
      <c r="G40" s="60"/>
      <c r="H40" s="43">
        <f t="shared" si="0"/>
        <v>0</v>
      </c>
      <c r="I40" s="60"/>
      <c r="J40" s="60"/>
      <c r="K40" s="44">
        <f t="shared" si="1"/>
        <v>0</v>
      </c>
      <c r="L40" s="45">
        <f t="shared" si="2"/>
        <v>0</v>
      </c>
      <c r="M40" s="43">
        <f t="shared" si="3"/>
        <v>0</v>
      </c>
      <c r="N40" s="43">
        <f t="shared" si="4"/>
        <v>0</v>
      </c>
      <c r="O40" s="43">
        <f t="shared" si="5"/>
        <v>0</v>
      </c>
      <c r="P40" s="44">
        <f t="shared" si="6"/>
        <v>0</v>
      </c>
    </row>
    <row r="41" spans="1:16" x14ac:dyDescent="0.2">
      <c r="A41" s="35" t="s">
        <v>69</v>
      </c>
      <c r="B41" s="36"/>
      <c r="C41" s="128" t="s">
        <v>155</v>
      </c>
      <c r="D41" s="129" t="s">
        <v>73</v>
      </c>
      <c r="E41" s="130">
        <f>E38*1.1</f>
        <v>229.14815000000002</v>
      </c>
      <c r="F41" s="63"/>
      <c r="G41" s="60"/>
      <c r="H41" s="43">
        <f t="shared" si="0"/>
        <v>0</v>
      </c>
      <c r="I41" s="60"/>
      <c r="J41" s="60"/>
      <c r="K41" s="44">
        <f t="shared" si="1"/>
        <v>0</v>
      </c>
      <c r="L41" s="45">
        <f t="shared" si="2"/>
        <v>0</v>
      </c>
      <c r="M41" s="43">
        <f t="shared" si="3"/>
        <v>0</v>
      </c>
      <c r="N41" s="43">
        <f t="shared" si="4"/>
        <v>0</v>
      </c>
      <c r="O41" s="43">
        <f t="shared" si="5"/>
        <v>0</v>
      </c>
      <c r="P41" s="44">
        <f t="shared" si="6"/>
        <v>0</v>
      </c>
    </row>
    <row r="42" spans="1:16" x14ac:dyDescent="0.2">
      <c r="A42" s="35" t="s">
        <v>69</v>
      </c>
      <c r="B42" s="36"/>
      <c r="C42" s="128" t="s">
        <v>156</v>
      </c>
      <c r="D42" s="129" t="s">
        <v>80</v>
      </c>
      <c r="E42" s="130">
        <f>E38*3</f>
        <v>624.94949999999994</v>
      </c>
      <c r="F42" s="63"/>
      <c r="G42" s="60"/>
      <c r="H42" s="43">
        <f t="shared" si="0"/>
        <v>0</v>
      </c>
      <c r="I42" s="60"/>
      <c r="J42" s="60"/>
      <c r="K42" s="44">
        <f t="shared" si="1"/>
        <v>0</v>
      </c>
      <c r="L42" s="45">
        <f t="shared" si="2"/>
        <v>0</v>
      </c>
      <c r="M42" s="43">
        <f t="shared" si="3"/>
        <v>0</v>
      </c>
      <c r="N42" s="43">
        <f t="shared" si="4"/>
        <v>0</v>
      </c>
      <c r="O42" s="43">
        <f t="shared" si="5"/>
        <v>0</v>
      </c>
      <c r="P42" s="44">
        <f t="shared" si="6"/>
        <v>0</v>
      </c>
    </row>
    <row r="43" spans="1:16" x14ac:dyDescent="0.2">
      <c r="A43" s="35" t="s">
        <v>69</v>
      </c>
      <c r="B43" s="36"/>
      <c r="C43" s="128" t="s">
        <v>94</v>
      </c>
      <c r="D43" s="129" t="s">
        <v>71</v>
      </c>
      <c r="E43" s="130">
        <f>E38*6</f>
        <v>1249.8989999999999</v>
      </c>
      <c r="F43" s="63"/>
      <c r="G43" s="60"/>
      <c r="H43" s="43">
        <f t="shared" si="0"/>
        <v>0</v>
      </c>
      <c r="I43" s="60"/>
      <c r="J43" s="60"/>
      <c r="K43" s="44">
        <f t="shared" si="1"/>
        <v>0</v>
      </c>
      <c r="L43" s="45">
        <f t="shared" si="2"/>
        <v>0</v>
      </c>
      <c r="M43" s="43">
        <f t="shared" si="3"/>
        <v>0</v>
      </c>
      <c r="N43" s="43">
        <f t="shared" si="4"/>
        <v>0</v>
      </c>
      <c r="O43" s="43">
        <f t="shared" si="5"/>
        <v>0</v>
      </c>
      <c r="P43" s="44">
        <f t="shared" si="6"/>
        <v>0</v>
      </c>
    </row>
    <row r="44" spans="1:16" x14ac:dyDescent="0.2">
      <c r="A44" s="35" t="s">
        <v>69</v>
      </c>
      <c r="B44" s="36"/>
      <c r="C44" s="128" t="s">
        <v>157</v>
      </c>
      <c r="D44" s="129" t="s">
        <v>80</v>
      </c>
      <c r="E44" s="130">
        <f>E38*1.5</f>
        <v>312.47474999999997</v>
      </c>
      <c r="F44" s="63"/>
      <c r="G44" s="60"/>
      <c r="H44" s="43">
        <f t="shared" si="0"/>
        <v>0</v>
      </c>
      <c r="I44" s="60"/>
      <c r="J44" s="60"/>
      <c r="K44" s="44">
        <f t="shared" si="1"/>
        <v>0</v>
      </c>
      <c r="L44" s="45">
        <f t="shared" si="2"/>
        <v>0</v>
      </c>
      <c r="M44" s="43">
        <f t="shared" si="3"/>
        <v>0</v>
      </c>
      <c r="N44" s="43">
        <f t="shared" si="4"/>
        <v>0</v>
      </c>
      <c r="O44" s="43">
        <f t="shared" si="5"/>
        <v>0</v>
      </c>
      <c r="P44" s="44">
        <f t="shared" si="6"/>
        <v>0</v>
      </c>
    </row>
    <row r="45" spans="1:16" x14ac:dyDescent="0.2">
      <c r="A45" s="35" t="s">
        <v>69</v>
      </c>
      <c r="B45" s="36"/>
      <c r="C45" s="128" t="s">
        <v>158</v>
      </c>
      <c r="D45" s="129" t="s">
        <v>93</v>
      </c>
      <c r="E45" s="130">
        <f>E38*0.3</f>
        <v>62.494949999999996</v>
      </c>
      <c r="F45" s="63"/>
      <c r="G45" s="60"/>
      <c r="H45" s="43">
        <f t="shared" si="0"/>
        <v>0</v>
      </c>
      <c r="I45" s="60"/>
      <c r="J45" s="60"/>
      <c r="K45" s="44">
        <f t="shared" si="1"/>
        <v>0</v>
      </c>
      <c r="L45" s="45">
        <f t="shared" si="2"/>
        <v>0</v>
      </c>
      <c r="M45" s="43">
        <f t="shared" si="3"/>
        <v>0</v>
      </c>
      <c r="N45" s="43">
        <f t="shared" si="4"/>
        <v>0</v>
      </c>
      <c r="O45" s="43">
        <f t="shared" si="5"/>
        <v>0</v>
      </c>
      <c r="P45" s="44">
        <f t="shared" si="6"/>
        <v>0</v>
      </c>
    </row>
    <row r="46" spans="1:16" ht="12" thickBot="1" x14ac:dyDescent="0.25">
      <c r="A46" s="35" t="s">
        <v>69</v>
      </c>
      <c r="B46" s="36"/>
      <c r="C46" s="128" t="s">
        <v>97</v>
      </c>
      <c r="D46" s="129" t="s">
        <v>68</v>
      </c>
      <c r="E46" s="130">
        <f>E36</f>
        <v>746.19</v>
      </c>
      <c r="F46" s="63"/>
      <c r="G46" s="60"/>
      <c r="H46" s="43">
        <f t="shared" si="0"/>
        <v>0</v>
      </c>
      <c r="I46" s="60"/>
      <c r="J46" s="60"/>
      <c r="K46" s="44">
        <f t="shared" si="1"/>
        <v>0</v>
      </c>
      <c r="L46" s="45">
        <f t="shared" si="2"/>
        <v>0</v>
      </c>
      <c r="M46" s="43">
        <f t="shared" si="3"/>
        <v>0</v>
      </c>
      <c r="N46" s="43">
        <f t="shared" si="4"/>
        <v>0</v>
      </c>
      <c r="O46" s="43">
        <f t="shared" si="5"/>
        <v>0</v>
      </c>
      <c r="P46" s="44">
        <f t="shared" si="6"/>
        <v>0</v>
      </c>
    </row>
    <row r="47" spans="1:16" ht="12" thickBot="1" x14ac:dyDescent="0.25">
      <c r="A47" s="237" t="s">
        <v>88</v>
      </c>
      <c r="B47" s="238"/>
      <c r="C47" s="238"/>
      <c r="D47" s="238"/>
      <c r="E47" s="238"/>
      <c r="F47" s="238"/>
      <c r="G47" s="238"/>
      <c r="H47" s="238"/>
      <c r="I47" s="238"/>
      <c r="J47" s="238"/>
      <c r="K47" s="239"/>
      <c r="L47" s="64">
        <f>SUM(L14:L46)</f>
        <v>0</v>
      </c>
      <c r="M47" s="65">
        <f>SUM(M14:M46)</f>
        <v>0</v>
      </c>
      <c r="N47" s="65">
        <f>SUM(N14:N46)</f>
        <v>0</v>
      </c>
      <c r="O47" s="65">
        <f>SUM(O14:O46)</f>
        <v>0</v>
      </c>
      <c r="P47" s="66">
        <f>SUM(P14:P46)</f>
        <v>0</v>
      </c>
    </row>
    <row r="48" spans="1:16" x14ac:dyDescent="0.2">
      <c r="A48" s="15"/>
      <c r="B48" s="15"/>
      <c r="C48" s="15"/>
      <c r="D48" s="15"/>
      <c r="E48" s="15"/>
      <c r="F48" s="15"/>
      <c r="G48" s="15"/>
      <c r="H48" s="15"/>
      <c r="I48" s="15"/>
      <c r="J48" s="15"/>
      <c r="K48" s="15"/>
      <c r="L48" s="15"/>
      <c r="M48" s="15"/>
      <c r="N48" s="15"/>
      <c r="O48" s="15"/>
      <c r="P48" s="15"/>
    </row>
    <row r="49" spans="1:16" x14ac:dyDescent="0.2">
      <c r="A49" s="15"/>
      <c r="B49" s="15"/>
      <c r="C49" s="15"/>
      <c r="D49" s="15"/>
      <c r="E49" s="15"/>
      <c r="F49" s="15"/>
      <c r="G49" s="15"/>
      <c r="H49" s="15"/>
      <c r="I49" s="15"/>
      <c r="J49" s="15"/>
      <c r="K49" s="15"/>
      <c r="L49" s="15"/>
      <c r="M49" s="15"/>
      <c r="N49" s="15"/>
      <c r="O49" s="15"/>
      <c r="P49" s="15"/>
    </row>
    <row r="50" spans="1:16" x14ac:dyDescent="0.2">
      <c r="A50" s="1" t="s">
        <v>14</v>
      </c>
      <c r="B50" s="15"/>
      <c r="C50" s="236">
        <f>'Kops a'!C34:H34</f>
        <v>0</v>
      </c>
      <c r="D50" s="236"/>
      <c r="E50" s="236"/>
      <c r="F50" s="236"/>
      <c r="G50" s="236"/>
      <c r="H50" s="236"/>
      <c r="I50" s="15"/>
      <c r="J50" s="15"/>
      <c r="K50" s="15"/>
      <c r="L50" s="15"/>
      <c r="M50" s="15"/>
      <c r="N50" s="15"/>
      <c r="O50" s="15"/>
      <c r="P50" s="15"/>
    </row>
    <row r="51" spans="1:16" x14ac:dyDescent="0.2">
      <c r="A51" s="15"/>
      <c r="B51" s="15"/>
      <c r="C51" s="187" t="s">
        <v>15</v>
      </c>
      <c r="D51" s="187"/>
      <c r="E51" s="187"/>
      <c r="F51" s="187"/>
      <c r="G51" s="187"/>
      <c r="H51" s="187"/>
      <c r="I51" s="15"/>
      <c r="J51" s="15"/>
      <c r="K51" s="15"/>
      <c r="L51" s="15"/>
      <c r="M51" s="15"/>
      <c r="N51" s="15"/>
      <c r="O51" s="15"/>
      <c r="P51" s="15"/>
    </row>
    <row r="52" spans="1:16" x14ac:dyDescent="0.2">
      <c r="A52" s="15"/>
      <c r="B52" s="15"/>
      <c r="C52" s="15"/>
      <c r="D52" s="15"/>
      <c r="E52" s="15"/>
      <c r="F52" s="15"/>
      <c r="G52" s="15"/>
      <c r="H52" s="15"/>
      <c r="I52" s="15"/>
      <c r="J52" s="15"/>
      <c r="K52" s="15"/>
      <c r="L52" s="15"/>
      <c r="M52" s="15"/>
      <c r="N52" s="15"/>
      <c r="O52" s="15"/>
      <c r="P52" s="15"/>
    </row>
    <row r="53" spans="1:16" x14ac:dyDescent="0.2">
      <c r="A53" s="79" t="str">
        <f>'Kops a'!A37</f>
        <v>Tāme sastādīta 2020. gada</v>
      </c>
      <c r="B53" s="80"/>
      <c r="C53" s="80"/>
      <c r="D53" s="80"/>
      <c r="E53" s="15"/>
      <c r="F53" s="15"/>
      <c r="G53" s="15"/>
      <c r="H53" s="15"/>
      <c r="I53" s="15"/>
      <c r="J53" s="15"/>
      <c r="K53" s="15"/>
      <c r="L53" s="15"/>
      <c r="M53" s="15"/>
      <c r="N53" s="15"/>
      <c r="O53" s="15"/>
      <c r="P53" s="15"/>
    </row>
    <row r="54" spans="1:16" x14ac:dyDescent="0.2">
      <c r="A54" s="15"/>
      <c r="B54" s="15"/>
      <c r="C54" s="15"/>
      <c r="D54" s="15"/>
      <c r="E54" s="15"/>
      <c r="F54" s="15"/>
      <c r="G54" s="15"/>
      <c r="H54" s="15"/>
      <c r="I54" s="15"/>
      <c r="J54" s="15"/>
      <c r="K54" s="15"/>
      <c r="L54" s="15"/>
      <c r="M54" s="15"/>
      <c r="N54" s="15"/>
      <c r="O54" s="15"/>
      <c r="P54" s="15"/>
    </row>
    <row r="55" spans="1:16" x14ac:dyDescent="0.2">
      <c r="A55" s="1" t="s">
        <v>37</v>
      </c>
      <c r="B55" s="15"/>
      <c r="C55" s="236">
        <f>'Kops a'!C39:H39</f>
        <v>0</v>
      </c>
      <c r="D55" s="236"/>
      <c r="E55" s="236"/>
      <c r="F55" s="236"/>
      <c r="G55" s="236"/>
      <c r="H55" s="236"/>
      <c r="I55" s="15"/>
      <c r="J55" s="15"/>
      <c r="K55" s="15"/>
      <c r="L55" s="15"/>
      <c r="M55" s="15"/>
      <c r="N55" s="15"/>
      <c r="O55" s="15"/>
      <c r="P55" s="15"/>
    </row>
    <row r="56" spans="1:16" x14ac:dyDescent="0.2">
      <c r="A56" s="15"/>
      <c r="B56" s="15"/>
      <c r="C56" s="187" t="s">
        <v>15</v>
      </c>
      <c r="D56" s="187"/>
      <c r="E56" s="187"/>
      <c r="F56" s="187"/>
      <c r="G56" s="187"/>
      <c r="H56" s="187"/>
      <c r="I56" s="15"/>
      <c r="J56" s="15"/>
      <c r="K56" s="15"/>
      <c r="L56" s="15"/>
      <c r="M56" s="15"/>
      <c r="N56" s="15"/>
      <c r="O56" s="15"/>
      <c r="P56" s="15"/>
    </row>
    <row r="57" spans="1:16" x14ac:dyDescent="0.2">
      <c r="A57" s="15"/>
      <c r="B57" s="15"/>
      <c r="C57" s="15"/>
      <c r="D57" s="15"/>
      <c r="E57" s="15"/>
      <c r="F57" s="15"/>
      <c r="G57" s="15"/>
      <c r="H57" s="15"/>
      <c r="I57" s="15"/>
      <c r="J57" s="15"/>
      <c r="K57" s="15"/>
      <c r="L57" s="15"/>
      <c r="M57" s="15"/>
      <c r="N57" s="15"/>
      <c r="O57" s="15"/>
      <c r="P57" s="15"/>
    </row>
    <row r="58" spans="1:16" x14ac:dyDescent="0.2">
      <c r="A58" s="79" t="s">
        <v>54</v>
      </c>
      <c r="B58" s="80"/>
      <c r="C58" s="84">
        <f>'Kops a'!C42</f>
        <v>0</v>
      </c>
      <c r="D58" s="46"/>
      <c r="E58" s="15"/>
      <c r="F58" s="15"/>
      <c r="G58" s="15"/>
      <c r="H58" s="15"/>
      <c r="I58" s="15"/>
      <c r="J58" s="15"/>
      <c r="K58" s="15"/>
      <c r="L58" s="15"/>
      <c r="M58" s="15"/>
      <c r="N58" s="15"/>
      <c r="O58" s="15"/>
      <c r="P58" s="15"/>
    </row>
    <row r="59" spans="1:16" x14ac:dyDescent="0.2">
      <c r="A59" s="15"/>
      <c r="B59" s="15"/>
      <c r="C59" s="15"/>
      <c r="D59" s="15"/>
      <c r="E59" s="15"/>
      <c r="F59" s="15"/>
      <c r="G59" s="15"/>
      <c r="H59" s="15"/>
      <c r="I59" s="15"/>
      <c r="J59" s="15"/>
      <c r="K59" s="15"/>
      <c r="L59" s="15"/>
      <c r="M59" s="15"/>
      <c r="N59" s="15"/>
      <c r="O59" s="15"/>
      <c r="P59" s="15"/>
    </row>
    <row r="60" spans="1:16" ht="12" x14ac:dyDescent="0.2">
      <c r="A60" s="88" t="s">
        <v>421</v>
      </c>
      <c r="B60" s="89"/>
      <c r="C60" s="90"/>
      <c r="D60" s="90"/>
      <c r="E60" s="91"/>
      <c r="F60" s="92"/>
      <c r="G60" s="91"/>
      <c r="H60" s="93"/>
      <c r="I60" s="93"/>
      <c r="J60" s="94"/>
      <c r="K60" s="95"/>
      <c r="L60" s="95"/>
      <c r="M60" s="95"/>
      <c r="N60" s="95"/>
      <c r="O60" s="95"/>
    </row>
    <row r="61" spans="1:16" ht="12" x14ac:dyDescent="0.2">
      <c r="A61" s="240" t="s">
        <v>422</v>
      </c>
      <c r="B61" s="240"/>
      <c r="C61" s="240"/>
      <c r="D61" s="240"/>
      <c r="E61" s="240"/>
      <c r="F61" s="240"/>
      <c r="G61" s="240"/>
      <c r="H61" s="240"/>
      <c r="I61" s="240"/>
      <c r="J61" s="240"/>
      <c r="K61" s="240"/>
      <c r="L61" s="240"/>
      <c r="M61" s="240"/>
      <c r="N61" s="240"/>
      <c r="O61" s="240"/>
    </row>
    <row r="62" spans="1:16" ht="12" x14ac:dyDescent="0.2">
      <c r="A62" s="240" t="s">
        <v>423</v>
      </c>
      <c r="B62" s="240"/>
      <c r="C62" s="240"/>
      <c r="D62" s="240"/>
      <c r="E62" s="240"/>
      <c r="F62" s="240"/>
      <c r="G62" s="240"/>
      <c r="H62" s="240"/>
      <c r="I62" s="240"/>
      <c r="J62" s="240"/>
      <c r="K62" s="240"/>
      <c r="L62" s="240"/>
      <c r="M62" s="240"/>
      <c r="N62" s="240"/>
      <c r="O62" s="240"/>
    </row>
  </sheetData>
  <mergeCells count="24">
    <mergeCell ref="C56:H56"/>
    <mergeCell ref="C4:I4"/>
    <mergeCell ref="D8:L8"/>
    <mergeCell ref="A47:K47"/>
    <mergeCell ref="A61:O61"/>
    <mergeCell ref="F12:K12"/>
    <mergeCell ref="A9:F9"/>
    <mergeCell ref="J9:M9"/>
    <mergeCell ref="A62:O62"/>
    <mergeCell ref="C2:I2"/>
    <mergeCell ref="C3:I3"/>
    <mergeCell ref="D5:L5"/>
    <mergeCell ref="D6:L6"/>
    <mergeCell ref="D7:L7"/>
    <mergeCell ref="N9:O9"/>
    <mergeCell ref="A12:A13"/>
    <mergeCell ref="B12:B13"/>
    <mergeCell ref="C12:C13"/>
    <mergeCell ref="D12:D13"/>
    <mergeCell ref="E12:E13"/>
    <mergeCell ref="L12:P12"/>
    <mergeCell ref="C50:H50"/>
    <mergeCell ref="C51:H51"/>
    <mergeCell ref="C55:H55"/>
  </mergeCells>
  <conditionalFormatting sqref="A14:B46 I14:J46 F14:G46">
    <cfRule type="cellIs" dxfId="186" priority="26" operator="equal">
      <formula>0</formula>
    </cfRule>
  </conditionalFormatting>
  <conditionalFormatting sqref="N9:O9">
    <cfRule type="cellIs" dxfId="185" priority="25" operator="equal">
      <formula>0</formula>
    </cfRule>
  </conditionalFormatting>
  <conditionalFormatting sqref="A9:F9">
    <cfRule type="containsText" dxfId="184"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83" priority="22" operator="equal">
      <formula>0</formula>
    </cfRule>
  </conditionalFormatting>
  <conditionalFormatting sqref="O10">
    <cfRule type="cellIs" dxfId="182" priority="21" operator="equal">
      <formula>"20__. gada __. _________"</formula>
    </cfRule>
  </conditionalFormatting>
  <conditionalFormatting sqref="A47:K47">
    <cfRule type="containsText" dxfId="181" priority="20" operator="containsText" text="Tiešās izmaksas kopā, t. sk. darba devēja sociālais nodoklis __.__% ">
      <formula>NOT(ISERROR(SEARCH("Tiešās izmaksas kopā, t. sk. darba devēja sociālais nodoklis __.__% ",A47)))</formula>
    </cfRule>
  </conditionalFormatting>
  <conditionalFormatting sqref="H14:H46 K14:P46 L47:P47">
    <cfRule type="cellIs" dxfId="180" priority="15" operator="equal">
      <formula>0</formula>
    </cfRule>
  </conditionalFormatting>
  <conditionalFormatting sqref="C4:I4">
    <cfRule type="cellIs" dxfId="179" priority="14" operator="equal">
      <formula>0</formula>
    </cfRule>
  </conditionalFormatting>
  <conditionalFormatting sqref="D5:L8">
    <cfRule type="cellIs" dxfId="178" priority="12" operator="equal">
      <formula>0</formula>
    </cfRule>
  </conditionalFormatting>
  <conditionalFormatting sqref="P10">
    <cfRule type="cellIs" dxfId="177" priority="11" operator="equal">
      <formula>"20__. gada __. _________"</formula>
    </cfRule>
  </conditionalFormatting>
  <conditionalFormatting sqref="C55:H55">
    <cfRule type="cellIs" dxfId="176" priority="8" operator="equal">
      <formula>0</formula>
    </cfRule>
  </conditionalFormatting>
  <conditionalFormatting sqref="C50:H50">
    <cfRule type="cellIs" dxfId="175" priority="7" operator="equal">
      <formula>0</formula>
    </cfRule>
  </conditionalFormatting>
  <conditionalFormatting sqref="C55:H55 C58 C50:H50">
    <cfRule type="cellIs" dxfId="174" priority="6" operator="equal">
      <formula>0</formula>
    </cfRule>
  </conditionalFormatting>
  <conditionalFormatting sqref="D1">
    <cfRule type="cellIs" dxfId="173" priority="5" operator="equal">
      <formula>0</formula>
    </cfRule>
  </conditionalFormatting>
  <conditionalFormatting sqref="C14:E29 C31:E46 D30:E30">
    <cfRule type="cellIs" dxfId="172" priority="2" operator="equal">
      <formula>0</formula>
    </cfRule>
  </conditionalFormatting>
  <conditionalFormatting sqref="C30">
    <cfRule type="cellIs" dxfId="171"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46B16A03-C867-4231-9EE2-FA19DDA4D492}">
            <xm:f>NOT(ISERROR(SEARCH("Tāme sastādīta ____. gada ___. ______________",A53)))</xm:f>
            <xm:f>"Tāme sastādīta ____. gada ___. ______________"</xm:f>
            <x14:dxf>
              <font>
                <color auto="1"/>
              </font>
              <fill>
                <patternFill>
                  <bgColor rgb="FFC6EFCE"/>
                </patternFill>
              </fill>
            </x14:dxf>
          </x14:cfRule>
          <xm:sqref>A53</xm:sqref>
        </x14:conditionalFormatting>
        <x14:conditionalFormatting xmlns:xm="http://schemas.microsoft.com/office/excel/2006/main">
          <x14:cfRule type="containsText" priority="9" operator="containsText" id="{2AF3CC58-04F0-4432-AA0F-D3D058C3CAD1}">
            <xm:f>NOT(ISERROR(SEARCH("Sertifikāta Nr. _________________________________",A58)))</xm:f>
            <xm:f>"Sertifikāta Nr. _________________________________"</xm:f>
            <x14:dxf>
              <font>
                <color auto="1"/>
              </font>
              <fill>
                <patternFill>
                  <bgColor rgb="FFC6EFCE"/>
                </patternFill>
              </fill>
            </x14:dxf>
          </x14:cfRule>
          <xm:sqref>A58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46"/>
  <sheetViews>
    <sheetView view="pageBreakPreview" topLeftCell="A22" zoomScaleNormal="100" zoomScaleSheetLayoutView="100" workbookViewId="0">
      <selection activeCell="C21" sqref="C2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a'!A17</f>
        <v>3</v>
      </c>
      <c r="E1" s="20"/>
      <c r="F1" s="20"/>
      <c r="G1" s="20"/>
      <c r="H1" s="20"/>
      <c r="I1" s="20"/>
      <c r="J1" s="20"/>
      <c r="N1" s="23"/>
      <c r="O1" s="24"/>
      <c r="P1" s="25"/>
    </row>
    <row r="2" spans="1:16" x14ac:dyDescent="0.2">
      <c r="A2" s="26"/>
      <c r="B2" s="26"/>
      <c r="C2" s="241" t="s">
        <v>98</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65</v>
      </c>
      <c r="B9" s="243"/>
      <c r="C9" s="243"/>
      <c r="D9" s="243"/>
      <c r="E9" s="243"/>
      <c r="F9" s="243"/>
      <c r="G9" s="28"/>
      <c r="H9" s="28"/>
      <c r="I9" s="28"/>
      <c r="J9" s="247" t="s">
        <v>39</v>
      </c>
      <c r="K9" s="247"/>
      <c r="L9" s="247"/>
      <c r="M9" s="247"/>
      <c r="N9" s="254">
        <f>P31</f>
        <v>0</v>
      </c>
      <c r="O9" s="254"/>
      <c r="P9" s="28"/>
    </row>
    <row r="10" spans="1:16" x14ac:dyDescent="0.2">
      <c r="A10" s="29"/>
      <c r="B10" s="30"/>
      <c r="C10" s="4"/>
      <c r="D10" s="20"/>
      <c r="E10" s="20"/>
      <c r="F10" s="20"/>
      <c r="G10" s="20"/>
      <c r="H10" s="20"/>
      <c r="I10" s="20"/>
      <c r="J10" s="20"/>
      <c r="K10" s="20"/>
      <c r="L10" s="26"/>
      <c r="M10" s="26"/>
      <c r="O10" s="82"/>
      <c r="P10" s="81" t="str">
        <f>A37</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ht="22.5" x14ac:dyDescent="0.2">
      <c r="A14" s="57">
        <v>1</v>
      </c>
      <c r="B14" s="58" t="s">
        <v>66</v>
      </c>
      <c r="C14" s="137" t="s">
        <v>99</v>
      </c>
      <c r="D14" s="138" t="s">
        <v>73</v>
      </c>
      <c r="E14" s="139">
        <f>724+5*4</f>
        <v>744</v>
      </c>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x14ac:dyDescent="0.2">
      <c r="A15" s="57">
        <v>2</v>
      </c>
      <c r="B15" s="58" t="s">
        <v>66</v>
      </c>
      <c r="C15" s="137" t="s">
        <v>79</v>
      </c>
      <c r="D15" s="138" t="s">
        <v>80</v>
      </c>
      <c r="E15" s="139">
        <f>E14*0.3</f>
        <v>223.2</v>
      </c>
      <c r="F15" s="63"/>
      <c r="G15" s="60"/>
      <c r="H15" s="60"/>
      <c r="I15" s="60"/>
      <c r="J15" s="60"/>
      <c r="K15" s="61"/>
      <c r="L15" s="63"/>
      <c r="M15" s="60"/>
      <c r="N15" s="60"/>
      <c r="O15" s="60"/>
      <c r="P15" s="61"/>
    </row>
    <row r="16" spans="1:16" ht="33.75" x14ac:dyDescent="0.2">
      <c r="A16" s="57">
        <v>3</v>
      </c>
      <c r="B16" s="58" t="s">
        <v>66</v>
      </c>
      <c r="C16" s="137" t="s">
        <v>437</v>
      </c>
      <c r="D16" s="138" t="s">
        <v>73</v>
      </c>
      <c r="E16" s="139">
        <f>E14</f>
        <v>744</v>
      </c>
      <c r="F16" s="63"/>
      <c r="G16" s="60"/>
      <c r="H16" s="60"/>
      <c r="I16" s="60"/>
      <c r="J16" s="60"/>
      <c r="K16" s="61"/>
      <c r="L16" s="63"/>
      <c r="M16" s="60"/>
      <c r="N16" s="60"/>
      <c r="O16" s="60"/>
      <c r="P16" s="61"/>
    </row>
    <row r="17" spans="1:16" x14ac:dyDescent="0.2">
      <c r="A17" s="57" t="s">
        <v>69</v>
      </c>
      <c r="B17" s="58"/>
      <c r="C17" s="137" t="s">
        <v>100</v>
      </c>
      <c r="D17" s="138" t="s">
        <v>73</v>
      </c>
      <c r="E17" s="139">
        <f>E16*1.1</f>
        <v>818.40000000000009</v>
      </c>
      <c r="F17" s="63"/>
      <c r="G17" s="60"/>
      <c r="H17" s="60"/>
      <c r="I17" s="60"/>
      <c r="J17" s="60"/>
      <c r="K17" s="61"/>
      <c r="L17" s="63"/>
      <c r="M17" s="60"/>
      <c r="N17" s="60"/>
      <c r="O17" s="60"/>
      <c r="P17" s="61"/>
    </row>
    <row r="18" spans="1:16" ht="78.75" x14ac:dyDescent="0.2">
      <c r="A18" s="57">
        <v>4</v>
      </c>
      <c r="B18" s="58" t="s">
        <v>168</v>
      </c>
      <c r="C18" s="137" t="s">
        <v>81</v>
      </c>
      <c r="D18" s="138" t="s">
        <v>80</v>
      </c>
      <c r="E18" s="139">
        <f>E16*5</f>
        <v>3720</v>
      </c>
      <c r="F18" s="63"/>
      <c r="G18" s="60"/>
      <c r="H18" s="60"/>
      <c r="I18" s="60"/>
      <c r="J18" s="60"/>
      <c r="K18" s="61"/>
      <c r="L18" s="63"/>
      <c r="M18" s="60"/>
      <c r="N18" s="60"/>
      <c r="O18" s="60"/>
      <c r="P18" s="61"/>
    </row>
    <row r="19" spans="1:16" ht="33.75" x14ac:dyDescent="0.2">
      <c r="A19" s="57" t="s">
        <v>69</v>
      </c>
      <c r="B19" s="58"/>
      <c r="C19" s="137" t="s">
        <v>489</v>
      </c>
      <c r="D19" s="138" t="s">
        <v>86</v>
      </c>
      <c r="E19" s="139">
        <f>E16*0.03</f>
        <v>22.32</v>
      </c>
      <c r="F19" s="63"/>
      <c r="G19" s="60"/>
      <c r="H19" s="60"/>
      <c r="I19" s="60"/>
      <c r="J19" s="60"/>
      <c r="K19" s="61"/>
      <c r="L19" s="63"/>
      <c r="M19" s="60"/>
      <c r="N19" s="60"/>
      <c r="O19" s="60"/>
      <c r="P19" s="61"/>
    </row>
    <row r="20" spans="1:16" x14ac:dyDescent="0.2">
      <c r="A20" s="57" t="s">
        <v>69</v>
      </c>
      <c r="B20" s="58"/>
      <c r="C20" s="137" t="s">
        <v>87</v>
      </c>
      <c r="D20" s="138" t="s">
        <v>159</v>
      </c>
      <c r="E20" s="139">
        <f>ROUNDUP(E19/14,0)</f>
        <v>2</v>
      </c>
      <c r="F20" s="63"/>
      <c r="G20" s="60"/>
      <c r="H20" s="60"/>
      <c r="I20" s="60"/>
      <c r="J20" s="60"/>
      <c r="K20" s="61"/>
      <c r="L20" s="63"/>
      <c r="M20" s="60"/>
      <c r="N20" s="60"/>
      <c r="O20" s="60"/>
      <c r="P20" s="61"/>
    </row>
    <row r="21" spans="1:16" x14ac:dyDescent="0.2">
      <c r="A21" s="57">
        <v>5</v>
      </c>
      <c r="B21" s="58" t="s">
        <v>66</v>
      </c>
      <c r="C21" s="137" t="s">
        <v>161</v>
      </c>
      <c r="D21" s="138"/>
      <c r="E21" s="139"/>
      <c r="F21" s="63"/>
      <c r="G21" s="60"/>
      <c r="H21" s="60"/>
      <c r="I21" s="60"/>
      <c r="J21" s="60"/>
      <c r="K21" s="61"/>
      <c r="L21" s="63"/>
      <c r="M21" s="60"/>
      <c r="N21" s="60"/>
      <c r="O21" s="60"/>
      <c r="P21" s="61"/>
    </row>
    <row r="22" spans="1:16" x14ac:dyDescent="0.2">
      <c r="A22" s="57" t="s">
        <v>69</v>
      </c>
      <c r="B22" s="58"/>
      <c r="C22" s="137" t="s">
        <v>162</v>
      </c>
      <c r="D22" s="138" t="s">
        <v>68</v>
      </c>
      <c r="E22" s="139">
        <v>29</v>
      </c>
      <c r="F22" s="63"/>
      <c r="G22" s="60"/>
      <c r="H22" s="60"/>
      <c r="I22" s="60"/>
      <c r="J22" s="60"/>
      <c r="K22" s="61"/>
      <c r="L22" s="63"/>
      <c r="M22" s="60"/>
      <c r="N22" s="60"/>
      <c r="O22" s="60"/>
      <c r="P22" s="61"/>
    </row>
    <row r="23" spans="1:16" x14ac:dyDescent="0.2">
      <c r="A23" s="57"/>
      <c r="B23" s="58"/>
      <c r="C23" s="137" t="s">
        <v>163</v>
      </c>
      <c r="D23" s="138" t="s">
        <v>68</v>
      </c>
      <c r="E23" s="139">
        <v>9.5</v>
      </c>
      <c r="F23" s="63"/>
      <c r="G23" s="60"/>
      <c r="H23" s="60"/>
      <c r="I23" s="60"/>
      <c r="J23" s="60"/>
      <c r="K23" s="61"/>
      <c r="L23" s="63"/>
      <c r="M23" s="60"/>
      <c r="N23" s="60"/>
      <c r="O23" s="60"/>
      <c r="P23" s="61"/>
    </row>
    <row r="24" spans="1:16" x14ac:dyDescent="0.2">
      <c r="A24" s="57">
        <v>1</v>
      </c>
      <c r="B24" s="58"/>
      <c r="C24" s="137" t="s">
        <v>164</v>
      </c>
      <c r="D24" s="138" t="s">
        <v>68</v>
      </c>
      <c r="E24" s="139">
        <v>29</v>
      </c>
      <c r="F24" s="63"/>
      <c r="G24" s="60"/>
      <c r="H24" s="60"/>
      <c r="I24" s="60"/>
      <c r="J24" s="60"/>
      <c r="K24" s="61"/>
      <c r="L24" s="63"/>
      <c r="M24" s="60"/>
      <c r="N24" s="60"/>
      <c r="O24" s="60"/>
      <c r="P24" s="61"/>
    </row>
    <row r="25" spans="1:16" ht="22.5" x14ac:dyDescent="0.2">
      <c r="A25" s="57">
        <v>2</v>
      </c>
      <c r="B25" s="58"/>
      <c r="C25" s="137" t="s">
        <v>165</v>
      </c>
      <c r="D25" s="138" t="s">
        <v>71</v>
      </c>
      <c r="E25" s="139">
        <v>20</v>
      </c>
      <c r="F25" s="63"/>
      <c r="G25" s="60"/>
      <c r="H25" s="60"/>
      <c r="I25" s="60"/>
      <c r="J25" s="60"/>
      <c r="K25" s="61"/>
      <c r="L25" s="63"/>
      <c r="M25" s="60"/>
      <c r="N25" s="60"/>
      <c r="O25" s="60"/>
      <c r="P25" s="61"/>
    </row>
    <row r="26" spans="1:16" x14ac:dyDescent="0.2">
      <c r="A26" s="57">
        <v>3</v>
      </c>
      <c r="B26" s="58"/>
      <c r="C26" s="137" t="s">
        <v>166</v>
      </c>
      <c r="D26" s="138" t="s">
        <v>71</v>
      </c>
      <c r="E26" s="139">
        <v>160</v>
      </c>
      <c r="F26" s="63"/>
      <c r="G26" s="60"/>
      <c r="H26" s="60"/>
      <c r="I26" s="60"/>
      <c r="J26" s="60"/>
      <c r="K26" s="61"/>
      <c r="L26" s="63"/>
      <c r="M26" s="60"/>
      <c r="N26" s="60"/>
      <c r="O26" s="60"/>
      <c r="P26" s="61"/>
    </row>
    <row r="27" spans="1:16" x14ac:dyDescent="0.2">
      <c r="A27" s="57">
        <v>4</v>
      </c>
      <c r="B27" s="58"/>
      <c r="C27" s="137" t="s">
        <v>167</v>
      </c>
      <c r="D27" s="138" t="s">
        <v>73</v>
      </c>
      <c r="E27" s="139">
        <v>11</v>
      </c>
      <c r="F27" s="63"/>
      <c r="G27" s="60"/>
      <c r="H27" s="60"/>
      <c r="I27" s="60"/>
      <c r="J27" s="60"/>
      <c r="K27" s="61"/>
      <c r="L27" s="63"/>
      <c r="M27" s="60"/>
      <c r="N27" s="60"/>
      <c r="O27" s="60"/>
      <c r="P27" s="61"/>
    </row>
    <row r="28" spans="1:16" x14ac:dyDescent="0.2">
      <c r="A28" s="57">
        <v>5</v>
      </c>
      <c r="B28" s="58"/>
      <c r="C28" s="137" t="s">
        <v>427</v>
      </c>
      <c r="D28" s="138" t="s">
        <v>80</v>
      </c>
      <c r="E28" s="139">
        <v>34</v>
      </c>
      <c r="F28" s="63"/>
      <c r="G28" s="60"/>
      <c r="H28" s="60"/>
      <c r="I28" s="60"/>
      <c r="J28" s="60"/>
      <c r="K28" s="61"/>
      <c r="L28" s="63"/>
      <c r="M28" s="60"/>
      <c r="N28" s="60"/>
      <c r="O28" s="60"/>
      <c r="P28" s="61"/>
    </row>
    <row r="29" spans="1:16" x14ac:dyDescent="0.2">
      <c r="A29" s="57"/>
      <c r="B29" s="58"/>
      <c r="C29" s="134" t="s">
        <v>428</v>
      </c>
      <c r="D29" s="140" t="s">
        <v>80</v>
      </c>
      <c r="E29" s="139">
        <v>462</v>
      </c>
      <c r="F29" s="63"/>
      <c r="G29" s="60"/>
      <c r="H29" s="60"/>
      <c r="I29" s="60"/>
      <c r="J29" s="60"/>
      <c r="K29" s="61"/>
      <c r="L29" s="63"/>
      <c r="M29" s="60"/>
      <c r="N29" s="60"/>
      <c r="O29" s="60"/>
      <c r="P29" s="61"/>
    </row>
    <row r="30" spans="1:16" ht="12" thickBot="1" x14ac:dyDescent="0.25">
      <c r="A30" s="57">
        <v>1</v>
      </c>
      <c r="B30" s="58"/>
      <c r="C30" s="134" t="s">
        <v>429</v>
      </c>
      <c r="D30" s="140" t="s">
        <v>80</v>
      </c>
      <c r="E30" s="139">
        <v>110</v>
      </c>
      <c r="F30" s="63"/>
      <c r="G30" s="60"/>
      <c r="H30" s="60"/>
      <c r="I30" s="60"/>
      <c r="J30" s="60"/>
      <c r="K30" s="61"/>
      <c r="L30" s="63"/>
      <c r="M30" s="60"/>
      <c r="N30" s="60"/>
      <c r="O30" s="60"/>
      <c r="P30" s="61"/>
    </row>
    <row r="31" spans="1:16" ht="12" thickBot="1" x14ac:dyDescent="0.25">
      <c r="A31" s="237" t="s">
        <v>88</v>
      </c>
      <c r="B31" s="238"/>
      <c r="C31" s="238"/>
      <c r="D31" s="238"/>
      <c r="E31" s="238"/>
      <c r="F31" s="238"/>
      <c r="G31" s="238"/>
      <c r="H31" s="238"/>
      <c r="I31" s="238"/>
      <c r="J31" s="238"/>
      <c r="K31" s="239"/>
      <c r="L31" s="64">
        <f>SUM(L14:L30)</f>
        <v>0</v>
      </c>
      <c r="M31" s="65">
        <f>SUM(M14:M30)</f>
        <v>0</v>
      </c>
      <c r="N31" s="65">
        <f>SUM(N14:N30)</f>
        <v>0</v>
      </c>
      <c r="O31" s="65">
        <f>SUM(O14:O30)</f>
        <v>0</v>
      </c>
      <c r="P31" s="66">
        <f>SUM(P14:P30)</f>
        <v>0</v>
      </c>
    </row>
    <row r="32" spans="1:16" x14ac:dyDescent="0.2">
      <c r="A32" s="15"/>
      <c r="B32" s="15"/>
      <c r="C32" s="15"/>
      <c r="D32" s="15"/>
      <c r="E32" s="15"/>
      <c r="F32" s="15"/>
      <c r="G32" s="15"/>
      <c r="H32" s="15"/>
      <c r="I32" s="15"/>
      <c r="J32" s="15"/>
      <c r="K32" s="15"/>
      <c r="L32" s="15"/>
      <c r="M32" s="15"/>
      <c r="N32" s="15"/>
      <c r="O32" s="15"/>
      <c r="P32" s="15"/>
    </row>
    <row r="33" spans="1:16" x14ac:dyDescent="0.2">
      <c r="A33" s="15"/>
      <c r="B33" s="15"/>
      <c r="C33" s="15"/>
      <c r="D33" s="15"/>
      <c r="E33" s="15"/>
      <c r="F33" s="15"/>
      <c r="G33" s="15"/>
      <c r="H33" s="15"/>
      <c r="I33" s="15"/>
      <c r="J33" s="15"/>
      <c r="K33" s="15"/>
      <c r="L33" s="15"/>
      <c r="M33" s="15"/>
      <c r="N33" s="15"/>
      <c r="O33" s="15"/>
      <c r="P33" s="15"/>
    </row>
    <row r="34" spans="1:16" x14ac:dyDescent="0.2">
      <c r="A34" s="1" t="s">
        <v>14</v>
      </c>
      <c r="B34" s="15"/>
      <c r="C34" s="236">
        <f>'Kops a'!C34:H34</f>
        <v>0</v>
      </c>
      <c r="D34" s="236"/>
      <c r="E34" s="236"/>
      <c r="F34" s="236"/>
      <c r="G34" s="236"/>
      <c r="H34" s="236"/>
      <c r="I34" s="15"/>
      <c r="J34" s="15"/>
      <c r="K34" s="15"/>
      <c r="L34" s="15"/>
      <c r="M34" s="15"/>
      <c r="N34" s="15"/>
      <c r="O34" s="15"/>
      <c r="P34" s="15"/>
    </row>
    <row r="35" spans="1:16" x14ac:dyDescent="0.2">
      <c r="A35" s="15"/>
      <c r="B35" s="15"/>
      <c r="C35" s="187" t="s">
        <v>15</v>
      </c>
      <c r="D35" s="187"/>
      <c r="E35" s="187"/>
      <c r="F35" s="187"/>
      <c r="G35" s="187"/>
      <c r="H35" s="187"/>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79" t="str">
        <f>'Kops a'!A37</f>
        <v>Tāme sastādīta 2020. gada</v>
      </c>
      <c r="B37" s="80"/>
      <c r="C37" s="80"/>
      <c r="D37" s="80"/>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 t="s">
        <v>37</v>
      </c>
      <c r="B39" s="15"/>
      <c r="C39" s="236">
        <f>'Kops a'!C39:H39</f>
        <v>0</v>
      </c>
      <c r="D39" s="236"/>
      <c r="E39" s="236"/>
      <c r="F39" s="236"/>
      <c r="G39" s="236"/>
      <c r="H39" s="236"/>
      <c r="I39" s="15"/>
      <c r="J39" s="15"/>
      <c r="K39" s="15"/>
      <c r="L39" s="15"/>
      <c r="M39" s="15"/>
      <c r="N39" s="15"/>
      <c r="O39" s="15"/>
      <c r="P39" s="15"/>
    </row>
    <row r="40" spans="1:16" x14ac:dyDescent="0.2">
      <c r="A40" s="15"/>
      <c r="B40" s="15"/>
      <c r="C40" s="187" t="s">
        <v>15</v>
      </c>
      <c r="D40" s="187"/>
      <c r="E40" s="187"/>
      <c r="F40" s="187"/>
      <c r="G40" s="187"/>
      <c r="H40" s="187"/>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79" t="s">
        <v>54</v>
      </c>
      <c r="B42" s="80"/>
      <c r="C42" s="84">
        <f>'Kops a'!C42</f>
        <v>0</v>
      </c>
      <c r="D42" s="46"/>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ht="12" x14ac:dyDescent="0.2">
      <c r="A44" s="88" t="s">
        <v>421</v>
      </c>
      <c r="B44" s="89"/>
      <c r="C44" s="90"/>
      <c r="D44" s="90"/>
      <c r="E44" s="91"/>
      <c r="F44" s="92"/>
      <c r="G44" s="91"/>
      <c r="H44" s="93"/>
      <c r="I44" s="93"/>
      <c r="J44" s="94"/>
      <c r="K44" s="95"/>
      <c r="L44" s="95"/>
      <c r="M44" s="95"/>
      <c r="N44" s="95"/>
      <c r="O44" s="95"/>
    </row>
    <row r="45" spans="1:16" ht="12" x14ac:dyDescent="0.2">
      <c r="A45" s="240" t="s">
        <v>422</v>
      </c>
      <c r="B45" s="240"/>
      <c r="C45" s="240"/>
      <c r="D45" s="240"/>
      <c r="E45" s="240"/>
      <c r="F45" s="240"/>
      <c r="G45" s="240"/>
      <c r="H45" s="240"/>
      <c r="I45" s="240"/>
      <c r="J45" s="240"/>
      <c r="K45" s="240"/>
      <c r="L45" s="240"/>
      <c r="M45" s="240"/>
      <c r="N45" s="240"/>
      <c r="O45" s="240"/>
    </row>
    <row r="46" spans="1:16" ht="12" x14ac:dyDescent="0.2">
      <c r="A46" s="240" t="s">
        <v>423</v>
      </c>
      <c r="B46" s="240"/>
      <c r="C46" s="240"/>
      <c r="D46" s="240"/>
      <c r="E46" s="240"/>
      <c r="F46" s="240"/>
      <c r="G46" s="240"/>
      <c r="H46" s="240"/>
      <c r="I46" s="240"/>
      <c r="J46" s="240"/>
      <c r="K46" s="240"/>
      <c r="L46" s="240"/>
      <c r="M46" s="240"/>
      <c r="N46" s="240"/>
      <c r="O46" s="240"/>
    </row>
  </sheetData>
  <mergeCells count="24">
    <mergeCell ref="C40:H40"/>
    <mergeCell ref="C4:I4"/>
    <mergeCell ref="D8:L8"/>
    <mergeCell ref="A31:K31"/>
    <mergeCell ref="A45:O45"/>
    <mergeCell ref="F12:K12"/>
    <mergeCell ref="A9:F9"/>
    <mergeCell ref="J9:M9"/>
    <mergeCell ref="A46:O46"/>
    <mergeCell ref="C2:I2"/>
    <mergeCell ref="C3:I3"/>
    <mergeCell ref="D5:L5"/>
    <mergeCell ref="D6:L6"/>
    <mergeCell ref="D7:L7"/>
    <mergeCell ref="N9:O9"/>
    <mergeCell ref="A12:A13"/>
    <mergeCell ref="B12:B13"/>
    <mergeCell ref="C12:C13"/>
    <mergeCell ref="D12:D13"/>
    <mergeCell ref="E12:E13"/>
    <mergeCell ref="L12:P12"/>
    <mergeCell ref="C34:H34"/>
    <mergeCell ref="C35:H35"/>
    <mergeCell ref="C39:H39"/>
  </mergeCells>
  <conditionalFormatting sqref="N9:O9">
    <cfRule type="cellIs" dxfId="168" priority="27" operator="equal">
      <formula>0</formula>
    </cfRule>
  </conditionalFormatting>
  <conditionalFormatting sqref="A9:F9">
    <cfRule type="containsText" dxfId="167"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6" priority="24" operator="equal">
      <formula>0</formula>
    </cfRule>
  </conditionalFormatting>
  <conditionalFormatting sqref="O10">
    <cfRule type="cellIs" dxfId="165" priority="23" operator="equal">
      <formula>"20__. gada __. _________"</formula>
    </cfRule>
  </conditionalFormatting>
  <conditionalFormatting sqref="A31:K31">
    <cfRule type="containsText" dxfId="164" priority="22" operator="containsText" text="Tiešās izmaksas kopā, t. sk. darba devēja sociālais nodoklis __.__% ">
      <formula>NOT(ISERROR(SEARCH("Tiešās izmaksas kopā, t. sk. darba devēja sociālais nodoklis __.__% ",A31)))</formula>
    </cfRule>
  </conditionalFormatting>
  <conditionalFormatting sqref="H14:H30 K14:P30 L31:P31">
    <cfRule type="cellIs" dxfId="163" priority="17" operator="equal">
      <formula>0</formula>
    </cfRule>
  </conditionalFormatting>
  <conditionalFormatting sqref="C4:I4">
    <cfRule type="cellIs" dxfId="162" priority="16" operator="equal">
      <formula>0</formula>
    </cfRule>
  </conditionalFormatting>
  <conditionalFormatting sqref="D5:L8">
    <cfRule type="cellIs" dxfId="161" priority="13" operator="equal">
      <formula>0</formula>
    </cfRule>
  </conditionalFormatting>
  <conditionalFormatting sqref="A14:B30 F14:G30">
    <cfRule type="cellIs" dxfId="160" priority="12" operator="equal">
      <formula>0</formula>
    </cfRule>
  </conditionalFormatting>
  <conditionalFormatting sqref="I14:J30">
    <cfRule type="cellIs" dxfId="159" priority="10" operator="equal">
      <formula>0</formula>
    </cfRule>
  </conditionalFormatting>
  <conditionalFormatting sqref="P10">
    <cfRule type="cellIs" dxfId="158" priority="9" operator="equal">
      <formula>"20__. gada __. _________"</formula>
    </cfRule>
  </conditionalFormatting>
  <conditionalFormatting sqref="C39:H39">
    <cfRule type="cellIs" dxfId="157" priority="6" operator="equal">
      <formula>0</formula>
    </cfRule>
  </conditionalFormatting>
  <conditionalFormatting sqref="C34:H34">
    <cfRule type="cellIs" dxfId="156" priority="5" operator="equal">
      <formula>0</formula>
    </cfRule>
  </conditionalFormatting>
  <conditionalFormatting sqref="C39:H39 C42 C34:H34">
    <cfRule type="cellIs" dxfId="155" priority="4" operator="equal">
      <formula>0</formula>
    </cfRule>
  </conditionalFormatting>
  <conditionalFormatting sqref="D1">
    <cfRule type="cellIs" dxfId="154" priority="3" operator="equal">
      <formula>0</formula>
    </cfRule>
  </conditionalFormatting>
  <conditionalFormatting sqref="D29:E30 C14:E28">
    <cfRule type="cellIs" dxfId="153" priority="2" operator="equal">
      <formula>0</formula>
    </cfRule>
  </conditionalFormatting>
  <conditionalFormatting sqref="C29:C30">
    <cfRule type="cellIs" dxfId="152"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D422C369-7259-49E7-A89B-9D562DEE2E41}">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7" operator="containsText" id="{D859E3E6-089F-4F16-889A-98EF63E5F3AC}">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71"/>
  <sheetViews>
    <sheetView view="pageBreakPreview" topLeftCell="A35" zoomScaleNormal="100" zoomScaleSheetLayoutView="100" workbookViewId="0">
      <selection activeCell="C59" sqref="C59:H5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a'!A18</f>
        <v>4</v>
      </c>
      <c r="E1" s="20"/>
      <c r="F1" s="20"/>
      <c r="G1" s="20"/>
      <c r="H1" s="20"/>
      <c r="I1" s="20"/>
      <c r="J1" s="20"/>
      <c r="N1" s="23"/>
      <c r="O1" s="24"/>
      <c r="P1" s="25"/>
    </row>
    <row r="2" spans="1:16" x14ac:dyDescent="0.2">
      <c r="A2" s="26"/>
      <c r="B2" s="26"/>
      <c r="C2" s="241" t="s">
        <v>102</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65</v>
      </c>
      <c r="B9" s="243"/>
      <c r="C9" s="243"/>
      <c r="D9" s="243"/>
      <c r="E9" s="243"/>
      <c r="F9" s="243"/>
      <c r="G9" s="28"/>
      <c r="H9" s="28"/>
      <c r="I9" s="28"/>
      <c r="J9" s="247" t="s">
        <v>39</v>
      </c>
      <c r="K9" s="247"/>
      <c r="L9" s="247"/>
      <c r="M9" s="247"/>
      <c r="N9" s="254">
        <f>P56</f>
        <v>0</v>
      </c>
      <c r="O9" s="254"/>
      <c r="P9" s="28"/>
    </row>
    <row r="10" spans="1:16" x14ac:dyDescent="0.2">
      <c r="A10" s="29"/>
      <c r="B10" s="30"/>
      <c r="C10" s="4"/>
      <c r="D10" s="20"/>
      <c r="E10" s="20"/>
      <c r="F10" s="20"/>
      <c r="G10" s="20"/>
      <c r="H10" s="20"/>
      <c r="I10" s="20"/>
      <c r="J10" s="20"/>
      <c r="K10" s="20"/>
      <c r="L10" s="26"/>
      <c r="M10" s="26"/>
      <c r="O10" s="82"/>
      <c r="P10" s="81" t="str">
        <f>A62</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x14ac:dyDescent="0.2">
      <c r="A14" s="57">
        <v>1</v>
      </c>
      <c r="B14" s="58" t="s">
        <v>66</v>
      </c>
      <c r="C14" s="141" t="s">
        <v>169</v>
      </c>
      <c r="D14" s="142" t="s">
        <v>73</v>
      </c>
      <c r="E14" s="143">
        <f>[1]apjoms!U14*0.6</f>
        <v>96.48</v>
      </c>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x14ac:dyDescent="0.2">
      <c r="A15" s="35">
        <v>2</v>
      </c>
      <c r="B15" s="36" t="s">
        <v>66</v>
      </c>
      <c r="C15" s="144" t="s">
        <v>490</v>
      </c>
      <c r="D15" s="145" t="s">
        <v>86</v>
      </c>
      <c r="E15" s="143">
        <f>[1]apjoms!U14*1*0.6</f>
        <v>96.48</v>
      </c>
      <c r="F15" s="63"/>
      <c r="G15" s="60"/>
      <c r="H15" s="43">
        <f t="shared" ref="H15:H55" si="0">ROUND(F15*G15,2)</f>
        <v>0</v>
      </c>
      <c r="I15" s="60"/>
      <c r="J15" s="60"/>
      <c r="K15" s="44">
        <f t="shared" ref="K15:K55" si="1">SUM(H15:J15)</f>
        <v>0</v>
      </c>
      <c r="L15" s="45">
        <f t="shared" ref="L15:L55" si="2">ROUND(E15*F15,2)</f>
        <v>0</v>
      </c>
      <c r="M15" s="43">
        <f t="shared" ref="M15:M55" si="3">ROUND(H15*E15,2)</f>
        <v>0</v>
      </c>
      <c r="N15" s="43">
        <f t="shared" ref="N15:N55" si="4">ROUND(I15*E15,2)</f>
        <v>0</v>
      </c>
      <c r="O15" s="43">
        <f t="shared" ref="O15:O55" si="5">ROUND(J15*E15,2)</f>
        <v>0</v>
      </c>
      <c r="P15" s="44">
        <f t="shared" ref="P15:P55" si="6">SUM(M15:O15)</f>
        <v>0</v>
      </c>
    </row>
    <row r="16" spans="1:16" ht="33.75" x14ac:dyDescent="0.2">
      <c r="A16" s="35">
        <v>3</v>
      </c>
      <c r="B16" s="36" t="s">
        <v>66</v>
      </c>
      <c r="C16" s="144" t="s">
        <v>491</v>
      </c>
      <c r="D16" s="145" t="s">
        <v>73</v>
      </c>
      <c r="E16" s="143">
        <v>308</v>
      </c>
      <c r="F16" s="63"/>
      <c r="G16" s="60"/>
      <c r="H16" s="43">
        <f t="shared" si="0"/>
        <v>0</v>
      </c>
      <c r="I16" s="60"/>
      <c r="J16" s="60"/>
      <c r="K16" s="44">
        <f t="shared" si="1"/>
        <v>0</v>
      </c>
      <c r="L16" s="45">
        <f t="shared" si="2"/>
        <v>0</v>
      </c>
      <c r="M16" s="43">
        <f t="shared" si="3"/>
        <v>0</v>
      </c>
      <c r="N16" s="43">
        <f t="shared" si="4"/>
        <v>0</v>
      </c>
      <c r="O16" s="43">
        <f t="shared" si="5"/>
        <v>0</v>
      </c>
      <c r="P16" s="44">
        <f t="shared" si="6"/>
        <v>0</v>
      </c>
    </row>
    <row r="17" spans="1:16" x14ac:dyDescent="0.2">
      <c r="A17" s="35">
        <v>4</v>
      </c>
      <c r="B17" s="36" t="s">
        <v>66</v>
      </c>
      <c r="C17" s="144" t="s">
        <v>103</v>
      </c>
      <c r="D17" s="145" t="s">
        <v>80</v>
      </c>
      <c r="E17" s="143">
        <f>E16*0.3</f>
        <v>92.399999999999991</v>
      </c>
      <c r="F17" s="63"/>
      <c r="G17" s="60"/>
      <c r="H17" s="43">
        <f t="shared" si="0"/>
        <v>0</v>
      </c>
      <c r="I17" s="60"/>
      <c r="J17" s="60"/>
      <c r="K17" s="44">
        <f t="shared" si="1"/>
        <v>0</v>
      </c>
      <c r="L17" s="45">
        <f t="shared" si="2"/>
        <v>0</v>
      </c>
      <c r="M17" s="43">
        <f t="shared" si="3"/>
        <v>0</v>
      </c>
      <c r="N17" s="43">
        <f t="shared" si="4"/>
        <v>0</v>
      </c>
      <c r="O17" s="43">
        <f t="shared" si="5"/>
        <v>0</v>
      </c>
      <c r="P17" s="44">
        <f t="shared" si="6"/>
        <v>0</v>
      </c>
    </row>
    <row r="18" spans="1:16" ht="22.5" x14ac:dyDescent="0.2">
      <c r="A18" s="35" t="s">
        <v>69</v>
      </c>
      <c r="B18" s="36"/>
      <c r="C18" s="144" t="s">
        <v>170</v>
      </c>
      <c r="D18" s="145" t="s">
        <v>73</v>
      </c>
      <c r="E18" s="143">
        <f>E16</f>
        <v>308</v>
      </c>
      <c r="F18" s="63"/>
      <c r="G18" s="60"/>
      <c r="H18" s="43">
        <f t="shared" si="0"/>
        <v>0</v>
      </c>
      <c r="I18" s="60"/>
      <c r="J18" s="60"/>
      <c r="K18" s="44">
        <f t="shared" si="1"/>
        <v>0</v>
      </c>
      <c r="L18" s="45">
        <f t="shared" si="2"/>
        <v>0</v>
      </c>
      <c r="M18" s="43">
        <f t="shared" si="3"/>
        <v>0</v>
      </c>
      <c r="N18" s="43">
        <f t="shared" si="4"/>
        <v>0</v>
      </c>
      <c r="O18" s="43">
        <f t="shared" si="5"/>
        <v>0</v>
      </c>
      <c r="P18" s="44">
        <f t="shared" si="6"/>
        <v>0</v>
      </c>
    </row>
    <row r="19" spans="1:16" x14ac:dyDescent="0.2">
      <c r="A19" s="35">
        <v>5</v>
      </c>
      <c r="B19" s="36" t="s">
        <v>66</v>
      </c>
      <c r="C19" s="144" t="s">
        <v>171</v>
      </c>
      <c r="D19" s="145" t="s">
        <v>80</v>
      </c>
      <c r="E19" s="143">
        <f>E18*3</f>
        <v>924</v>
      </c>
      <c r="F19" s="63"/>
      <c r="G19" s="60"/>
      <c r="H19" s="43">
        <f t="shared" si="0"/>
        <v>0</v>
      </c>
      <c r="I19" s="60"/>
      <c r="J19" s="60"/>
      <c r="K19" s="44">
        <f t="shared" si="1"/>
        <v>0</v>
      </c>
      <c r="L19" s="45">
        <f t="shared" si="2"/>
        <v>0</v>
      </c>
      <c r="M19" s="43">
        <f t="shared" si="3"/>
        <v>0</v>
      </c>
      <c r="N19" s="43">
        <f t="shared" si="4"/>
        <v>0</v>
      </c>
      <c r="O19" s="43">
        <f t="shared" si="5"/>
        <v>0</v>
      </c>
      <c r="P19" s="44">
        <f t="shared" si="6"/>
        <v>0</v>
      </c>
    </row>
    <row r="20" spans="1:16" ht="56.25" x14ac:dyDescent="0.2">
      <c r="A20" s="35" t="s">
        <v>69</v>
      </c>
      <c r="B20" s="36"/>
      <c r="C20" s="144" t="s">
        <v>438</v>
      </c>
      <c r="D20" s="145" t="s">
        <v>73</v>
      </c>
      <c r="E20" s="143">
        <v>213</v>
      </c>
      <c r="F20" s="63"/>
      <c r="G20" s="60"/>
      <c r="H20" s="43">
        <f t="shared" si="0"/>
        <v>0</v>
      </c>
      <c r="I20" s="60"/>
      <c r="J20" s="60"/>
      <c r="K20" s="44">
        <f t="shared" si="1"/>
        <v>0</v>
      </c>
      <c r="L20" s="45">
        <f t="shared" si="2"/>
        <v>0</v>
      </c>
      <c r="M20" s="43">
        <f t="shared" si="3"/>
        <v>0</v>
      </c>
      <c r="N20" s="43">
        <f t="shared" si="4"/>
        <v>0</v>
      </c>
      <c r="O20" s="43">
        <f t="shared" si="5"/>
        <v>0</v>
      </c>
      <c r="P20" s="44">
        <f t="shared" si="6"/>
        <v>0</v>
      </c>
    </row>
    <row r="21" spans="1:16" ht="67.5" x14ac:dyDescent="0.2">
      <c r="A21" s="35">
        <v>6</v>
      </c>
      <c r="B21" s="36" t="s">
        <v>172</v>
      </c>
      <c r="C21" s="144" t="s">
        <v>100</v>
      </c>
      <c r="D21" s="145" t="s">
        <v>73</v>
      </c>
      <c r="E21" s="143">
        <f>E20*1.1</f>
        <v>234.3</v>
      </c>
      <c r="F21" s="63"/>
      <c r="G21" s="60"/>
      <c r="H21" s="43">
        <f t="shared" si="0"/>
        <v>0</v>
      </c>
      <c r="I21" s="60"/>
      <c r="J21" s="60"/>
      <c r="K21" s="44">
        <f t="shared" si="1"/>
        <v>0</v>
      </c>
      <c r="L21" s="45">
        <f t="shared" si="2"/>
        <v>0</v>
      </c>
      <c r="M21" s="43">
        <f t="shared" si="3"/>
        <v>0</v>
      </c>
      <c r="N21" s="43">
        <f t="shared" si="4"/>
        <v>0</v>
      </c>
      <c r="O21" s="43">
        <f t="shared" si="5"/>
        <v>0</v>
      </c>
      <c r="P21" s="44">
        <f t="shared" si="6"/>
        <v>0</v>
      </c>
    </row>
    <row r="22" spans="1:16" x14ac:dyDescent="0.2">
      <c r="A22" s="35"/>
      <c r="B22" s="36"/>
      <c r="C22" s="144" t="s">
        <v>81</v>
      </c>
      <c r="D22" s="145" t="s">
        <v>80</v>
      </c>
      <c r="E22" s="143">
        <f>E20*6</f>
        <v>1278</v>
      </c>
      <c r="F22" s="63"/>
      <c r="G22" s="60"/>
      <c r="H22" s="43">
        <f t="shared" si="0"/>
        <v>0</v>
      </c>
      <c r="I22" s="60"/>
      <c r="J22" s="60"/>
      <c r="K22" s="44">
        <f t="shared" si="1"/>
        <v>0</v>
      </c>
      <c r="L22" s="45">
        <f t="shared" si="2"/>
        <v>0</v>
      </c>
      <c r="M22" s="43">
        <f t="shared" si="3"/>
        <v>0</v>
      </c>
      <c r="N22" s="43">
        <f t="shared" si="4"/>
        <v>0</v>
      </c>
      <c r="O22" s="43">
        <f t="shared" si="5"/>
        <v>0</v>
      </c>
      <c r="P22" s="44">
        <f t="shared" si="6"/>
        <v>0</v>
      </c>
    </row>
    <row r="23" spans="1:16" ht="45" x14ac:dyDescent="0.2">
      <c r="A23" s="35" t="s">
        <v>69</v>
      </c>
      <c r="B23" s="36"/>
      <c r="C23" s="144" t="s">
        <v>173</v>
      </c>
      <c r="D23" s="145" t="s">
        <v>96</v>
      </c>
      <c r="E23" s="143">
        <f>ROUNDUP(E20*6,0)</f>
        <v>1278</v>
      </c>
      <c r="F23" s="63"/>
      <c r="G23" s="60"/>
      <c r="H23" s="43">
        <f t="shared" si="0"/>
        <v>0</v>
      </c>
      <c r="I23" s="60"/>
      <c r="J23" s="60"/>
      <c r="K23" s="44">
        <f t="shared" si="1"/>
        <v>0</v>
      </c>
      <c r="L23" s="45">
        <f t="shared" si="2"/>
        <v>0</v>
      </c>
      <c r="M23" s="43">
        <f t="shared" si="3"/>
        <v>0</v>
      </c>
      <c r="N23" s="43">
        <f t="shared" si="4"/>
        <v>0</v>
      </c>
      <c r="O23" s="43">
        <f t="shared" si="5"/>
        <v>0</v>
      </c>
      <c r="P23" s="44">
        <f t="shared" si="6"/>
        <v>0</v>
      </c>
    </row>
    <row r="24" spans="1:16" x14ac:dyDescent="0.2">
      <c r="A24" s="35" t="s">
        <v>69</v>
      </c>
      <c r="B24" s="36"/>
      <c r="C24" s="144" t="s">
        <v>174</v>
      </c>
      <c r="D24" s="145" t="s">
        <v>86</v>
      </c>
      <c r="E24" s="143">
        <f>E15</f>
        <v>96.48</v>
      </c>
      <c r="F24" s="63"/>
      <c r="G24" s="60"/>
      <c r="H24" s="43">
        <f t="shared" si="0"/>
        <v>0</v>
      </c>
      <c r="I24" s="60"/>
      <c r="J24" s="60"/>
      <c r="K24" s="44">
        <f t="shared" si="1"/>
        <v>0</v>
      </c>
      <c r="L24" s="45">
        <f t="shared" si="2"/>
        <v>0</v>
      </c>
      <c r="M24" s="43">
        <f t="shared" si="3"/>
        <v>0</v>
      </c>
      <c r="N24" s="43">
        <f t="shared" si="4"/>
        <v>0</v>
      </c>
      <c r="O24" s="43">
        <f t="shared" si="5"/>
        <v>0</v>
      </c>
      <c r="P24" s="44">
        <f t="shared" si="6"/>
        <v>0</v>
      </c>
    </row>
    <row r="25" spans="1:16" ht="22.5" x14ac:dyDescent="0.2">
      <c r="A25" s="35" t="s">
        <v>69</v>
      </c>
      <c r="B25" s="36"/>
      <c r="C25" s="144" t="s">
        <v>175</v>
      </c>
      <c r="D25" s="145" t="s">
        <v>73</v>
      </c>
      <c r="E25" s="143">
        <f>E20</f>
        <v>213</v>
      </c>
      <c r="F25" s="63"/>
      <c r="G25" s="60"/>
      <c r="H25" s="43">
        <f t="shared" si="0"/>
        <v>0</v>
      </c>
      <c r="I25" s="60"/>
      <c r="J25" s="60"/>
      <c r="K25" s="44">
        <f t="shared" si="1"/>
        <v>0</v>
      </c>
      <c r="L25" s="45">
        <f t="shared" si="2"/>
        <v>0</v>
      </c>
      <c r="M25" s="43">
        <f t="shared" si="3"/>
        <v>0</v>
      </c>
      <c r="N25" s="43">
        <f t="shared" si="4"/>
        <v>0</v>
      </c>
      <c r="O25" s="43">
        <f t="shared" si="5"/>
        <v>0</v>
      </c>
      <c r="P25" s="44">
        <f t="shared" si="6"/>
        <v>0</v>
      </c>
    </row>
    <row r="26" spans="1:16" x14ac:dyDescent="0.2">
      <c r="A26" s="35">
        <v>7</v>
      </c>
      <c r="B26" s="36" t="s">
        <v>66</v>
      </c>
      <c r="C26" s="144" t="s">
        <v>104</v>
      </c>
      <c r="D26" s="145" t="s">
        <v>80</v>
      </c>
      <c r="E26" s="143">
        <f>E25*5</f>
        <v>1065</v>
      </c>
      <c r="F26" s="63"/>
      <c r="G26" s="60"/>
      <c r="H26" s="43">
        <f t="shared" si="0"/>
        <v>0</v>
      </c>
      <c r="I26" s="60"/>
      <c r="J26" s="60"/>
      <c r="K26" s="44">
        <f t="shared" si="1"/>
        <v>0</v>
      </c>
      <c r="L26" s="45">
        <f t="shared" si="2"/>
        <v>0</v>
      </c>
      <c r="M26" s="43">
        <f t="shared" si="3"/>
        <v>0</v>
      </c>
      <c r="N26" s="43">
        <f t="shared" si="4"/>
        <v>0</v>
      </c>
      <c r="O26" s="43">
        <f t="shared" si="5"/>
        <v>0</v>
      </c>
      <c r="P26" s="44">
        <f t="shared" si="6"/>
        <v>0</v>
      </c>
    </row>
    <row r="27" spans="1:16" x14ac:dyDescent="0.2">
      <c r="A27" s="35">
        <v>8</v>
      </c>
      <c r="B27" s="36" t="s">
        <v>66</v>
      </c>
      <c r="C27" s="144" t="s">
        <v>176</v>
      </c>
      <c r="D27" s="145" t="s">
        <v>73</v>
      </c>
      <c r="E27" s="143">
        <f>E25*2.2</f>
        <v>468.6</v>
      </c>
      <c r="F27" s="63"/>
      <c r="G27" s="60"/>
      <c r="H27" s="43">
        <f t="shared" si="0"/>
        <v>0</v>
      </c>
      <c r="I27" s="60"/>
      <c r="J27" s="60"/>
      <c r="K27" s="44">
        <f t="shared" si="1"/>
        <v>0</v>
      </c>
      <c r="L27" s="45">
        <f t="shared" si="2"/>
        <v>0</v>
      </c>
      <c r="M27" s="43">
        <f t="shared" si="3"/>
        <v>0</v>
      </c>
      <c r="N27" s="43">
        <f t="shared" si="4"/>
        <v>0</v>
      </c>
      <c r="O27" s="43">
        <f t="shared" si="5"/>
        <v>0</v>
      </c>
      <c r="P27" s="44">
        <f t="shared" si="6"/>
        <v>0</v>
      </c>
    </row>
    <row r="28" spans="1:16" x14ac:dyDescent="0.2">
      <c r="A28" s="35" t="s">
        <v>69</v>
      </c>
      <c r="B28" s="36"/>
      <c r="C28" s="144" t="s">
        <v>79</v>
      </c>
      <c r="D28" s="145" t="s">
        <v>80</v>
      </c>
      <c r="E28" s="143">
        <f>E25*0.35</f>
        <v>74.55</v>
      </c>
      <c r="F28" s="63"/>
      <c r="G28" s="60"/>
      <c r="H28" s="43">
        <f t="shared" si="0"/>
        <v>0</v>
      </c>
      <c r="I28" s="60"/>
      <c r="J28" s="60"/>
      <c r="K28" s="44">
        <f t="shared" si="1"/>
        <v>0</v>
      </c>
      <c r="L28" s="45">
        <f t="shared" si="2"/>
        <v>0</v>
      </c>
      <c r="M28" s="43">
        <f t="shared" si="3"/>
        <v>0</v>
      </c>
      <c r="N28" s="43">
        <f t="shared" si="4"/>
        <v>0</v>
      </c>
      <c r="O28" s="43">
        <f t="shared" si="5"/>
        <v>0</v>
      </c>
      <c r="P28" s="44">
        <f t="shared" si="6"/>
        <v>0</v>
      </c>
    </row>
    <row r="29" spans="1:16" x14ac:dyDescent="0.2">
      <c r="A29" s="35" t="s">
        <v>69</v>
      </c>
      <c r="B29" s="36"/>
      <c r="C29" s="144" t="s">
        <v>177</v>
      </c>
      <c r="D29" s="145" t="s">
        <v>80</v>
      </c>
      <c r="E29" s="143">
        <f>E25*3.5</f>
        <v>745.5</v>
      </c>
      <c r="F29" s="63"/>
      <c r="G29" s="60"/>
      <c r="H29" s="43">
        <f t="shared" si="0"/>
        <v>0</v>
      </c>
      <c r="I29" s="60"/>
      <c r="J29" s="60"/>
      <c r="K29" s="44">
        <f t="shared" si="1"/>
        <v>0</v>
      </c>
      <c r="L29" s="45">
        <f t="shared" si="2"/>
        <v>0</v>
      </c>
      <c r="M29" s="43">
        <f t="shared" si="3"/>
        <v>0</v>
      </c>
      <c r="N29" s="43">
        <f t="shared" si="4"/>
        <v>0</v>
      </c>
      <c r="O29" s="43">
        <f t="shared" si="5"/>
        <v>0</v>
      </c>
      <c r="P29" s="44">
        <f t="shared" si="6"/>
        <v>0</v>
      </c>
    </row>
    <row r="30" spans="1:16" ht="22.5" x14ac:dyDescent="0.2">
      <c r="A30" s="35" t="s">
        <v>69</v>
      </c>
      <c r="B30" s="36"/>
      <c r="C30" s="144" t="s">
        <v>178</v>
      </c>
      <c r="D30" s="145" t="s">
        <v>73</v>
      </c>
      <c r="E30" s="143">
        <f>[1]apjoms!U14*0.375</f>
        <v>60.300000000000004</v>
      </c>
      <c r="F30" s="63"/>
      <c r="G30" s="60"/>
      <c r="H30" s="43">
        <f t="shared" si="0"/>
        <v>0</v>
      </c>
      <c r="I30" s="60"/>
      <c r="J30" s="60"/>
      <c r="K30" s="44">
        <f t="shared" si="1"/>
        <v>0</v>
      </c>
      <c r="L30" s="45">
        <f t="shared" si="2"/>
        <v>0</v>
      </c>
      <c r="M30" s="43">
        <f t="shared" si="3"/>
        <v>0</v>
      </c>
      <c r="N30" s="43">
        <f t="shared" si="4"/>
        <v>0</v>
      </c>
      <c r="O30" s="43">
        <f t="shared" si="5"/>
        <v>0</v>
      </c>
      <c r="P30" s="44">
        <f t="shared" si="6"/>
        <v>0</v>
      </c>
    </row>
    <row r="31" spans="1:16" x14ac:dyDescent="0.2">
      <c r="A31" s="35" t="s">
        <v>69</v>
      </c>
      <c r="B31" s="36"/>
      <c r="C31" s="144" t="s">
        <v>179</v>
      </c>
      <c r="D31" s="145" t="s">
        <v>80</v>
      </c>
      <c r="E31" s="143">
        <f>E30*3.5</f>
        <v>211.05</v>
      </c>
      <c r="F31" s="63"/>
      <c r="G31" s="60"/>
      <c r="H31" s="43">
        <f t="shared" si="0"/>
        <v>0</v>
      </c>
      <c r="I31" s="60"/>
      <c r="J31" s="60"/>
      <c r="K31" s="44">
        <f t="shared" si="1"/>
        <v>0</v>
      </c>
      <c r="L31" s="45">
        <f t="shared" si="2"/>
        <v>0</v>
      </c>
      <c r="M31" s="43">
        <f t="shared" si="3"/>
        <v>0</v>
      </c>
      <c r="N31" s="43">
        <f t="shared" si="4"/>
        <v>0</v>
      </c>
      <c r="O31" s="43">
        <f t="shared" si="5"/>
        <v>0</v>
      </c>
      <c r="P31" s="44">
        <f t="shared" si="6"/>
        <v>0</v>
      </c>
    </row>
    <row r="32" spans="1:16" ht="22.5" x14ac:dyDescent="0.2">
      <c r="A32" s="35" t="s">
        <v>69</v>
      </c>
      <c r="B32" s="36"/>
      <c r="C32" s="144" t="s">
        <v>105</v>
      </c>
      <c r="D32" s="145"/>
      <c r="E32" s="143"/>
      <c r="F32" s="63"/>
      <c r="G32" s="60"/>
      <c r="H32" s="43">
        <f t="shared" si="0"/>
        <v>0</v>
      </c>
      <c r="I32" s="60"/>
      <c r="J32" s="60"/>
      <c r="K32" s="44">
        <f t="shared" si="1"/>
        <v>0</v>
      </c>
      <c r="L32" s="45">
        <f t="shared" si="2"/>
        <v>0</v>
      </c>
      <c r="M32" s="43">
        <f t="shared" si="3"/>
        <v>0</v>
      </c>
      <c r="N32" s="43">
        <f t="shared" si="4"/>
        <v>0</v>
      </c>
      <c r="O32" s="43">
        <f t="shared" si="5"/>
        <v>0</v>
      </c>
      <c r="P32" s="44">
        <f t="shared" si="6"/>
        <v>0</v>
      </c>
    </row>
    <row r="33" spans="1:16" x14ac:dyDescent="0.2">
      <c r="A33" s="35">
        <v>9</v>
      </c>
      <c r="B33" s="36" t="s">
        <v>66</v>
      </c>
      <c r="C33" s="144" t="s">
        <v>106</v>
      </c>
      <c r="D33" s="145" t="s">
        <v>73</v>
      </c>
      <c r="E33" s="143">
        <f>[1]apjoms!U14*0.6</f>
        <v>96.48</v>
      </c>
      <c r="F33" s="63"/>
      <c r="G33" s="60"/>
      <c r="H33" s="43">
        <f t="shared" si="0"/>
        <v>0</v>
      </c>
      <c r="I33" s="60"/>
      <c r="J33" s="60"/>
      <c r="K33" s="44">
        <f t="shared" si="1"/>
        <v>0</v>
      </c>
      <c r="L33" s="45">
        <f t="shared" si="2"/>
        <v>0</v>
      </c>
      <c r="M33" s="43">
        <f t="shared" si="3"/>
        <v>0</v>
      </c>
      <c r="N33" s="43">
        <f t="shared" si="4"/>
        <v>0</v>
      </c>
      <c r="O33" s="43">
        <f t="shared" si="5"/>
        <v>0</v>
      </c>
      <c r="P33" s="44">
        <f t="shared" si="6"/>
        <v>0</v>
      </c>
    </row>
    <row r="34" spans="1:16" x14ac:dyDescent="0.2">
      <c r="A34" s="35" t="s">
        <v>69</v>
      </c>
      <c r="B34" s="36"/>
      <c r="C34" s="144" t="s">
        <v>180</v>
      </c>
      <c r="D34" s="145" t="s">
        <v>86</v>
      </c>
      <c r="E34" s="143">
        <f>E33*0.1</f>
        <v>9.6480000000000015</v>
      </c>
      <c r="F34" s="63"/>
      <c r="G34" s="60"/>
      <c r="H34" s="43">
        <f t="shared" si="0"/>
        <v>0</v>
      </c>
      <c r="I34" s="60"/>
      <c r="J34" s="60"/>
      <c r="K34" s="44">
        <f t="shared" si="1"/>
        <v>0</v>
      </c>
      <c r="L34" s="45">
        <f t="shared" si="2"/>
        <v>0</v>
      </c>
      <c r="M34" s="43">
        <f t="shared" si="3"/>
        <v>0</v>
      </c>
      <c r="N34" s="43">
        <f t="shared" si="4"/>
        <v>0</v>
      </c>
      <c r="O34" s="43">
        <f t="shared" si="5"/>
        <v>0</v>
      </c>
      <c r="P34" s="44">
        <f t="shared" si="6"/>
        <v>0</v>
      </c>
    </row>
    <row r="35" spans="1:16" x14ac:dyDescent="0.2">
      <c r="A35" s="35" t="s">
        <v>69</v>
      </c>
      <c r="B35" s="36"/>
      <c r="C35" s="144" t="s">
        <v>107</v>
      </c>
      <c r="D35" s="145" t="s">
        <v>86</v>
      </c>
      <c r="E35" s="143">
        <f>E34*1.1</f>
        <v>10.612800000000002</v>
      </c>
      <c r="F35" s="63"/>
      <c r="G35" s="60"/>
      <c r="H35" s="43">
        <f t="shared" si="0"/>
        <v>0</v>
      </c>
      <c r="I35" s="60"/>
      <c r="J35" s="60"/>
      <c r="K35" s="44">
        <f t="shared" si="1"/>
        <v>0</v>
      </c>
      <c r="L35" s="45">
        <f t="shared" si="2"/>
        <v>0</v>
      </c>
      <c r="M35" s="43">
        <f t="shared" si="3"/>
        <v>0</v>
      </c>
      <c r="N35" s="43">
        <f t="shared" si="4"/>
        <v>0</v>
      </c>
      <c r="O35" s="43">
        <f t="shared" si="5"/>
        <v>0</v>
      </c>
      <c r="P35" s="44">
        <f t="shared" si="6"/>
        <v>0</v>
      </c>
    </row>
    <row r="36" spans="1:16" x14ac:dyDescent="0.2">
      <c r="A36" s="35">
        <v>10</v>
      </c>
      <c r="B36" s="36" t="s">
        <v>66</v>
      </c>
      <c r="C36" s="144" t="s">
        <v>181</v>
      </c>
      <c r="D36" s="145" t="s">
        <v>86</v>
      </c>
      <c r="E36" s="143">
        <f>E33*0.05</f>
        <v>4.8240000000000007</v>
      </c>
      <c r="F36" s="63"/>
      <c r="G36" s="60"/>
      <c r="H36" s="43">
        <f t="shared" si="0"/>
        <v>0</v>
      </c>
      <c r="I36" s="60"/>
      <c r="J36" s="60"/>
      <c r="K36" s="44">
        <f t="shared" si="1"/>
        <v>0</v>
      </c>
      <c r="L36" s="45">
        <f t="shared" si="2"/>
        <v>0</v>
      </c>
      <c r="M36" s="43">
        <f t="shared" si="3"/>
        <v>0</v>
      </c>
      <c r="N36" s="43">
        <f t="shared" si="4"/>
        <v>0</v>
      </c>
      <c r="O36" s="43">
        <f t="shared" si="5"/>
        <v>0</v>
      </c>
      <c r="P36" s="44">
        <f t="shared" si="6"/>
        <v>0</v>
      </c>
    </row>
    <row r="37" spans="1:16" x14ac:dyDescent="0.2">
      <c r="A37" s="35">
        <v>11</v>
      </c>
      <c r="B37" s="36" t="s">
        <v>66</v>
      </c>
      <c r="C37" s="144" t="s">
        <v>107</v>
      </c>
      <c r="D37" s="145" t="s">
        <v>86</v>
      </c>
      <c r="E37" s="143">
        <f>E36*1.1</f>
        <v>5.3064000000000009</v>
      </c>
      <c r="F37" s="63"/>
      <c r="G37" s="60"/>
      <c r="H37" s="43">
        <f t="shared" si="0"/>
        <v>0</v>
      </c>
      <c r="I37" s="60"/>
      <c r="J37" s="60"/>
      <c r="K37" s="44">
        <f t="shared" si="1"/>
        <v>0</v>
      </c>
      <c r="L37" s="45">
        <f t="shared" si="2"/>
        <v>0</v>
      </c>
      <c r="M37" s="43">
        <f t="shared" si="3"/>
        <v>0</v>
      </c>
      <c r="N37" s="43">
        <f t="shared" si="4"/>
        <v>0</v>
      </c>
      <c r="O37" s="43">
        <f t="shared" si="5"/>
        <v>0</v>
      </c>
      <c r="P37" s="44">
        <f t="shared" si="6"/>
        <v>0</v>
      </c>
    </row>
    <row r="38" spans="1:16" x14ac:dyDescent="0.2">
      <c r="A38" s="35" t="s">
        <v>69</v>
      </c>
      <c r="B38" s="36"/>
      <c r="C38" s="144" t="s">
        <v>108</v>
      </c>
      <c r="D38" s="145" t="s">
        <v>86</v>
      </c>
      <c r="E38" s="143">
        <f>E36</f>
        <v>4.8240000000000007</v>
      </c>
      <c r="F38" s="63"/>
      <c r="G38" s="60"/>
      <c r="H38" s="43">
        <f t="shared" si="0"/>
        <v>0</v>
      </c>
      <c r="I38" s="60"/>
      <c r="J38" s="60"/>
      <c r="K38" s="44">
        <f t="shared" si="1"/>
        <v>0</v>
      </c>
      <c r="L38" s="45">
        <f t="shared" si="2"/>
        <v>0</v>
      </c>
      <c r="M38" s="43">
        <f t="shared" si="3"/>
        <v>0</v>
      </c>
      <c r="N38" s="43">
        <f t="shared" si="4"/>
        <v>0</v>
      </c>
      <c r="O38" s="43">
        <f t="shared" si="5"/>
        <v>0</v>
      </c>
      <c r="P38" s="44">
        <f t="shared" si="6"/>
        <v>0</v>
      </c>
    </row>
    <row r="39" spans="1:16" x14ac:dyDescent="0.2">
      <c r="A39" s="35">
        <v>12</v>
      </c>
      <c r="B39" s="36" t="s">
        <v>66</v>
      </c>
      <c r="C39" s="144" t="s">
        <v>109</v>
      </c>
      <c r="D39" s="145" t="s">
        <v>86</v>
      </c>
      <c r="E39" s="143">
        <f>E38*1.1</f>
        <v>5.3064000000000009</v>
      </c>
      <c r="F39" s="63"/>
      <c r="G39" s="60"/>
      <c r="H39" s="43">
        <f t="shared" si="0"/>
        <v>0</v>
      </c>
      <c r="I39" s="60"/>
      <c r="J39" s="60"/>
      <c r="K39" s="44">
        <f t="shared" si="1"/>
        <v>0</v>
      </c>
      <c r="L39" s="45">
        <f t="shared" si="2"/>
        <v>0</v>
      </c>
      <c r="M39" s="43">
        <f t="shared" si="3"/>
        <v>0</v>
      </c>
      <c r="N39" s="43">
        <f t="shared" si="4"/>
        <v>0</v>
      </c>
      <c r="O39" s="43">
        <f t="shared" si="5"/>
        <v>0</v>
      </c>
      <c r="P39" s="44">
        <f t="shared" si="6"/>
        <v>0</v>
      </c>
    </row>
    <row r="40" spans="1:16" x14ac:dyDescent="0.2">
      <c r="A40" s="35" t="s">
        <v>69</v>
      </c>
      <c r="B40" s="36"/>
      <c r="C40" s="144" t="s">
        <v>182</v>
      </c>
      <c r="D40" s="145" t="s">
        <v>73</v>
      </c>
      <c r="E40" s="143">
        <f>E33</f>
        <v>96.48</v>
      </c>
      <c r="F40" s="63"/>
      <c r="G40" s="60"/>
      <c r="H40" s="43">
        <f t="shared" si="0"/>
        <v>0</v>
      </c>
      <c r="I40" s="60"/>
      <c r="J40" s="60"/>
      <c r="K40" s="44">
        <f t="shared" si="1"/>
        <v>0</v>
      </c>
      <c r="L40" s="45">
        <f t="shared" si="2"/>
        <v>0</v>
      </c>
      <c r="M40" s="43">
        <f t="shared" si="3"/>
        <v>0</v>
      </c>
      <c r="N40" s="43">
        <f t="shared" si="4"/>
        <v>0</v>
      </c>
      <c r="O40" s="43">
        <f t="shared" si="5"/>
        <v>0</v>
      </c>
      <c r="P40" s="44">
        <f t="shared" si="6"/>
        <v>0</v>
      </c>
    </row>
    <row r="41" spans="1:16" x14ac:dyDescent="0.2">
      <c r="A41" s="35">
        <v>13</v>
      </c>
      <c r="B41" s="36" t="s">
        <v>66</v>
      </c>
      <c r="C41" s="144" t="s">
        <v>183</v>
      </c>
      <c r="D41" s="145" t="s">
        <v>73</v>
      </c>
      <c r="E41" s="143">
        <f>E40*1.1</f>
        <v>106.12800000000001</v>
      </c>
      <c r="F41" s="63"/>
      <c r="G41" s="60"/>
      <c r="H41" s="43">
        <f t="shared" si="0"/>
        <v>0</v>
      </c>
      <c r="I41" s="60"/>
      <c r="J41" s="60"/>
      <c r="K41" s="44">
        <f t="shared" si="1"/>
        <v>0</v>
      </c>
      <c r="L41" s="45">
        <f t="shared" si="2"/>
        <v>0</v>
      </c>
      <c r="M41" s="43">
        <f t="shared" si="3"/>
        <v>0</v>
      </c>
      <c r="N41" s="43">
        <f t="shared" si="4"/>
        <v>0</v>
      </c>
      <c r="O41" s="43">
        <f t="shared" si="5"/>
        <v>0</v>
      </c>
      <c r="P41" s="44">
        <f t="shared" si="6"/>
        <v>0</v>
      </c>
    </row>
    <row r="42" spans="1:16" x14ac:dyDescent="0.2">
      <c r="A42" s="35" t="s">
        <v>69</v>
      </c>
      <c r="B42" s="36"/>
      <c r="C42" s="144" t="s">
        <v>110</v>
      </c>
      <c r="D42" s="145" t="s">
        <v>86</v>
      </c>
      <c r="E42" s="143">
        <f>E40*0.05</f>
        <v>4.8240000000000007</v>
      </c>
      <c r="F42" s="63"/>
      <c r="G42" s="60"/>
      <c r="H42" s="43">
        <f t="shared" si="0"/>
        <v>0</v>
      </c>
      <c r="I42" s="60"/>
      <c r="J42" s="60"/>
      <c r="K42" s="44">
        <f t="shared" si="1"/>
        <v>0</v>
      </c>
      <c r="L42" s="45">
        <f t="shared" si="2"/>
        <v>0</v>
      </c>
      <c r="M42" s="43">
        <f t="shared" si="3"/>
        <v>0</v>
      </c>
      <c r="N42" s="43">
        <f t="shared" si="4"/>
        <v>0</v>
      </c>
      <c r="O42" s="43">
        <f t="shared" si="5"/>
        <v>0</v>
      </c>
      <c r="P42" s="44">
        <f t="shared" si="6"/>
        <v>0</v>
      </c>
    </row>
    <row r="43" spans="1:16" x14ac:dyDescent="0.2">
      <c r="A43" s="35">
        <v>14</v>
      </c>
      <c r="B43" s="36" t="s">
        <v>66</v>
      </c>
      <c r="C43" s="144" t="s">
        <v>111</v>
      </c>
      <c r="D43" s="145" t="s">
        <v>68</v>
      </c>
      <c r="E43" s="143">
        <f>184-30</f>
        <v>154</v>
      </c>
      <c r="F43" s="63"/>
      <c r="G43" s="60"/>
      <c r="H43" s="43">
        <f t="shared" si="0"/>
        <v>0</v>
      </c>
      <c r="I43" s="60"/>
      <c r="J43" s="60"/>
      <c r="K43" s="44">
        <f t="shared" si="1"/>
        <v>0</v>
      </c>
      <c r="L43" s="45">
        <f t="shared" si="2"/>
        <v>0</v>
      </c>
      <c r="M43" s="43">
        <f t="shared" si="3"/>
        <v>0</v>
      </c>
      <c r="N43" s="43">
        <f t="shared" si="4"/>
        <v>0</v>
      </c>
      <c r="O43" s="43">
        <f t="shared" si="5"/>
        <v>0</v>
      </c>
      <c r="P43" s="44">
        <f t="shared" si="6"/>
        <v>0</v>
      </c>
    </row>
    <row r="44" spans="1:16" x14ac:dyDescent="0.2">
      <c r="A44" s="35" t="s">
        <v>69</v>
      </c>
      <c r="B44" s="36"/>
      <c r="C44" s="144" t="s">
        <v>184</v>
      </c>
      <c r="D44" s="145" t="s">
        <v>68</v>
      </c>
      <c r="E44" s="143">
        <f>E43*1.1</f>
        <v>169.4</v>
      </c>
      <c r="F44" s="63"/>
      <c r="G44" s="60"/>
      <c r="H44" s="43">
        <f t="shared" si="0"/>
        <v>0</v>
      </c>
      <c r="I44" s="60"/>
      <c r="J44" s="60"/>
      <c r="K44" s="44">
        <f t="shared" si="1"/>
        <v>0</v>
      </c>
      <c r="L44" s="45">
        <f t="shared" si="2"/>
        <v>0</v>
      </c>
      <c r="M44" s="43">
        <f t="shared" si="3"/>
        <v>0</v>
      </c>
      <c r="N44" s="43">
        <f t="shared" si="4"/>
        <v>0</v>
      </c>
      <c r="O44" s="43">
        <f t="shared" si="5"/>
        <v>0</v>
      </c>
      <c r="P44" s="44">
        <f t="shared" si="6"/>
        <v>0</v>
      </c>
    </row>
    <row r="45" spans="1:16" x14ac:dyDescent="0.2">
      <c r="A45" s="35" t="s">
        <v>69</v>
      </c>
      <c r="B45" s="36"/>
      <c r="C45" s="144" t="s">
        <v>185</v>
      </c>
      <c r="D45" s="145" t="s">
        <v>86</v>
      </c>
      <c r="E45" s="143">
        <f>E43*0.3</f>
        <v>46.199999999999996</v>
      </c>
      <c r="F45" s="63"/>
      <c r="G45" s="60"/>
      <c r="H45" s="43">
        <f t="shared" si="0"/>
        <v>0</v>
      </c>
      <c r="I45" s="60"/>
      <c r="J45" s="60"/>
      <c r="K45" s="44">
        <f t="shared" si="1"/>
        <v>0</v>
      </c>
      <c r="L45" s="45">
        <f t="shared" si="2"/>
        <v>0</v>
      </c>
      <c r="M45" s="43">
        <f t="shared" si="3"/>
        <v>0</v>
      </c>
      <c r="N45" s="43">
        <f t="shared" si="4"/>
        <v>0</v>
      </c>
      <c r="O45" s="43">
        <f t="shared" si="5"/>
        <v>0</v>
      </c>
      <c r="P45" s="44">
        <f t="shared" si="6"/>
        <v>0</v>
      </c>
    </row>
    <row r="46" spans="1:16" x14ac:dyDescent="0.2">
      <c r="A46" s="35">
        <v>15</v>
      </c>
      <c r="B46" s="36" t="s">
        <v>66</v>
      </c>
      <c r="C46" s="146" t="s">
        <v>186</v>
      </c>
      <c r="D46" s="145"/>
      <c r="E46" s="143"/>
      <c r="F46" s="63"/>
      <c r="G46" s="60"/>
      <c r="H46" s="43">
        <f t="shared" si="0"/>
        <v>0</v>
      </c>
      <c r="I46" s="60"/>
      <c r="J46" s="60"/>
      <c r="K46" s="44">
        <f t="shared" si="1"/>
        <v>0</v>
      </c>
      <c r="L46" s="45">
        <f t="shared" si="2"/>
        <v>0</v>
      </c>
      <c r="M46" s="43">
        <f t="shared" si="3"/>
        <v>0</v>
      </c>
      <c r="N46" s="43">
        <f t="shared" si="4"/>
        <v>0</v>
      </c>
      <c r="O46" s="43">
        <f t="shared" si="5"/>
        <v>0</v>
      </c>
      <c r="P46" s="44">
        <f t="shared" si="6"/>
        <v>0</v>
      </c>
    </row>
    <row r="47" spans="1:16" x14ac:dyDescent="0.2">
      <c r="A47" s="35" t="s">
        <v>69</v>
      </c>
      <c r="B47" s="36"/>
      <c r="C47" s="144" t="s">
        <v>187</v>
      </c>
      <c r="D47" s="145" t="s">
        <v>121</v>
      </c>
      <c r="E47" s="143">
        <v>5</v>
      </c>
      <c r="F47" s="63"/>
      <c r="G47" s="60"/>
      <c r="H47" s="43">
        <f t="shared" si="0"/>
        <v>0</v>
      </c>
      <c r="I47" s="60"/>
      <c r="J47" s="60"/>
      <c r="K47" s="44">
        <f t="shared" si="1"/>
        <v>0</v>
      </c>
      <c r="L47" s="45">
        <f t="shared" si="2"/>
        <v>0</v>
      </c>
      <c r="M47" s="43">
        <f t="shared" si="3"/>
        <v>0</v>
      </c>
      <c r="N47" s="43">
        <f t="shared" si="4"/>
        <v>0</v>
      </c>
      <c r="O47" s="43">
        <f t="shared" si="5"/>
        <v>0</v>
      </c>
      <c r="P47" s="44">
        <f t="shared" si="6"/>
        <v>0</v>
      </c>
    </row>
    <row r="48" spans="1:16" x14ac:dyDescent="0.2">
      <c r="A48" s="35" t="s">
        <v>69</v>
      </c>
      <c r="B48" s="36"/>
      <c r="C48" s="144" t="s">
        <v>188</v>
      </c>
      <c r="D48" s="145" t="s">
        <v>68</v>
      </c>
      <c r="E48" s="143">
        <v>3</v>
      </c>
      <c r="F48" s="63"/>
      <c r="G48" s="60"/>
      <c r="H48" s="43">
        <f t="shared" si="0"/>
        <v>0</v>
      </c>
      <c r="I48" s="60"/>
      <c r="J48" s="60"/>
      <c r="K48" s="44">
        <f t="shared" si="1"/>
        <v>0</v>
      </c>
      <c r="L48" s="45">
        <f t="shared" si="2"/>
        <v>0</v>
      </c>
      <c r="M48" s="43">
        <f t="shared" si="3"/>
        <v>0</v>
      </c>
      <c r="N48" s="43">
        <f t="shared" si="4"/>
        <v>0</v>
      </c>
      <c r="O48" s="43">
        <f t="shared" si="5"/>
        <v>0</v>
      </c>
      <c r="P48" s="44">
        <f t="shared" si="6"/>
        <v>0</v>
      </c>
    </row>
    <row r="49" spans="1:16" ht="22.5" x14ac:dyDescent="0.2">
      <c r="A49" s="35" t="s">
        <v>69</v>
      </c>
      <c r="B49" s="36"/>
      <c r="C49" s="144" t="s">
        <v>189</v>
      </c>
      <c r="D49" s="145" t="s">
        <v>121</v>
      </c>
      <c r="E49" s="143">
        <v>5</v>
      </c>
      <c r="F49" s="63"/>
      <c r="G49" s="60"/>
      <c r="H49" s="43">
        <f t="shared" si="0"/>
        <v>0</v>
      </c>
      <c r="I49" s="60"/>
      <c r="J49" s="60"/>
      <c r="K49" s="44">
        <f t="shared" si="1"/>
        <v>0</v>
      </c>
      <c r="L49" s="45">
        <f t="shared" si="2"/>
        <v>0</v>
      </c>
      <c r="M49" s="43">
        <f t="shared" si="3"/>
        <v>0</v>
      </c>
      <c r="N49" s="43">
        <f t="shared" si="4"/>
        <v>0</v>
      </c>
      <c r="O49" s="43">
        <f t="shared" si="5"/>
        <v>0</v>
      </c>
      <c r="P49" s="44">
        <f t="shared" si="6"/>
        <v>0</v>
      </c>
    </row>
    <row r="50" spans="1:16" x14ac:dyDescent="0.2">
      <c r="A50" s="35">
        <v>16</v>
      </c>
      <c r="B50" s="36" t="s">
        <v>66</v>
      </c>
      <c r="C50" s="144" t="s">
        <v>190</v>
      </c>
      <c r="D50" s="145" t="s">
        <v>68</v>
      </c>
      <c r="E50" s="143">
        <v>15</v>
      </c>
      <c r="F50" s="63"/>
      <c r="G50" s="60"/>
      <c r="H50" s="43">
        <f t="shared" si="0"/>
        <v>0</v>
      </c>
      <c r="I50" s="60"/>
      <c r="J50" s="60"/>
      <c r="K50" s="44">
        <f t="shared" si="1"/>
        <v>0</v>
      </c>
      <c r="L50" s="45">
        <f t="shared" si="2"/>
        <v>0</v>
      </c>
      <c r="M50" s="43">
        <f t="shared" si="3"/>
        <v>0</v>
      </c>
      <c r="N50" s="43">
        <f t="shared" si="4"/>
        <v>0</v>
      </c>
      <c r="O50" s="43">
        <f t="shared" si="5"/>
        <v>0</v>
      </c>
      <c r="P50" s="44">
        <f t="shared" si="6"/>
        <v>0</v>
      </c>
    </row>
    <row r="51" spans="1:16" ht="22.5" x14ac:dyDescent="0.2">
      <c r="A51" s="35">
        <v>17</v>
      </c>
      <c r="B51" s="36" t="s">
        <v>66</v>
      </c>
      <c r="C51" s="144" t="s">
        <v>191</v>
      </c>
      <c r="D51" s="145" t="s">
        <v>71</v>
      </c>
      <c r="E51" s="143">
        <v>5</v>
      </c>
      <c r="F51" s="63"/>
      <c r="G51" s="60"/>
      <c r="H51" s="43">
        <f t="shared" si="0"/>
        <v>0</v>
      </c>
      <c r="I51" s="60"/>
      <c r="J51" s="60"/>
      <c r="K51" s="44">
        <f t="shared" si="1"/>
        <v>0</v>
      </c>
      <c r="L51" s="45">
        <f t="shared" si="2"/>
        <v>0</v>
      </c>
      <c r="M51" s="43">
        <f t="shared" si="3"/>
        <v>0</v>
      </c>
      <c r="N51" s="43">
        <f t="shared" si="4"/>
        <v>0</v>
      </c>
      <c r="O51" s="43">
        <f t="shared" si="5"/>
        <v>0</v>
      </c>
      <c r="P51" s="44">
        <f t="shared" si="6"/>
        <v>0</v>
      </c>
    </row>
    <row r="52" spans="1:16" x14ac:dyDescent="0.2">
      <c r="A52" s="35">
        <v>18</v>
      </c>
      <c r="B52" s="36" t="s">
        <v>66</v>
      </c>
      <c r="C52" s="144" t="s">
        <v>192</v>
      </c>
      <c r="D52" s="145" t="s">
        <v>71</v>
      </c>
      <c r="E52" s="143">
        <v>10</v>
      </c>
      <c r="F52" s="63"/>
      <c r="G52" s="60"/>
      <c r="H52" s="43">
        <f t="shared" si="0"/>
        <v>0</v>
      </c>
      <c r="I52" s="60"/>
      <c r="J52" s="60"/>
      <c r="K52" s="44">
        <f t="shared" si="1"/>
        <v>0</v>
      </c>
      <c r="L52" s="45">
        <f t="shared" si="2"/>
        <v>0</v>
      </c>
      <c r="M52" s="43">
        <f t="shared" si="3"/>
        <v>0</v>
      </c>
      <c r="N52" s="43">
        <f t="shared" si="4"/>
        <v>0</v>
      </c>
      <c r="O52" s="43">
        <f t="shared" si="5"/>
        <v>0</v>
      </c>
      <c r="P52" s="44">
        <f t="shared" si="6"/>
        <v>0</v>
      </c>
    </row>
    <row r="53" spans="1:16" x14ac:dyDescent="0.2">
      <c r="A53" s="35">
        <v>19</v>
      </c>
      <c r="B53" s="36" t="s">
        <v>66</v>
      </c>
      <c r="C53" s="144" t="s">
        <v>193</v>
      </c>
      <c r="D53" s="145" t="s">
        <v>71</v>
      </c>
      <c r="E53" s="143">
        <v>5</v>
      </c>
      <c r="F53" s="63"/>
      <c r="G53" s="60"/>
      <c r="H53" s="43">
        <f t="shared" si="0"/>
        <v>0</v>
      </c>
      <c r="I53" s="60"/>
      <c r="J53" s="60"/>
      <c r="K53" s="44">
        <f t="shared" si="1"/>
        <v>0</v>
      </c>
      <c r="L53" s="45">
        <f t="shared" si="2"/>
        <v>0</v>
      </c>
      <c r="M53" s="43">
        <f t="shared" si="3"/>
        <v>0</v>
      </c>
      <c r="N53" s="43">
        <f t="shared" si="4"/>
        <v>0</v>
      </c>
      <c r="O53" s="43">
        <f t="shared" si="5"/>
        <v>0</v>
      </c>
      <c r="P53" s="44">
        <f t="shared" si="6"/>
        <v>0</v>
      </c>
    </row>
    <row r="54" spans="1:16" x14ac:dyDescent="0.2">
      <c r="A54" s="35">
        <v>20</v>
      </c>
      <c r="B54" s="36" t="s">
        <v>66</v>
      </c>
      <c r="C54" s="144" t="s">
        <v>194</v>
      </c>
      <c r="D54" s="145" t="s">
        <v>73</v>
      </c>
      <c r="E54" s="143">
        <v>1</v>
      </c>
      <c r="F54" s="63"/>
      <c r="G54" s="60"/>
      <c r="H54" s="43">
        <f t="shared" si="0"/>
        <v>0</v>
      </c>
      <c r="I54" s="60"/>
      <c r="J54" s="60"/>
      <c r="K54" s="44">
        <f t="shared" si="1"/>
        <v>0</v>
      </c>
      <c r="L54" s="45">
        <f t="shared" si="2"/>
        <v>0</v>
      </c>
      <c r="M54" s="43">
        <f t="shared" si="3"/>
        <v>0</v>
      </c>
      <c r="N54" s="43">
        <f t="shared" si="4"/>
        <v>0</v>
      </c>
      <c r="O54" s="43">
        <f t="shared" si="5"/>
        <v>0</v>
      </c>
      <c r="P54" s="44">
        <f t="shared" si="6"/>
        <v>0</v>
      </c>
    </row>
    <row r="55" spans="1:16" ht="12" thickBot="1" x14ac:dyDescent="0.25">
      <c r="A55" s="35">
        <v>21</v>
      </c>
      <c r="B55" s="36" t="s">
        <v>66</v>
      </c>
      <c r="C55" s="144" t="s">
        <v>195</v>
      </c>
      <c r="D55" s="145" t="s">
        <v>71</v>
      </c>
      <c r="E55" s="143">
        <v>5</v>
      </c>
      <c r="F55" s="63"/>
      <c r="G55" s="60"/>
      <c r="H55" s="43">
        <f t="shared" si="0"/>
        <v>0</v>
      </c>
      <c r="I55" s="60"/>
      <c r="J55" s="60"/>
      <c r="K55" s="44">
        <f t="shared" si="1"/>
        <v>0</v>
      </c>
      <c r="L55" s="45">
        <f t="shared" si="2"/>
        <v>0</v>
      </c>
      <c r="M55" s="43">
        <f t="shared" si="3"/>
        <v>0</v>
      </c>
      <c r="N55" s="43">
        <f t="shared" si="4"/>
        <v>0</v>
      </c>
      <c r="O55" s="43">
        <f t="shared" si="5"/>
        <v>0</v>
      </c>
      <c r="P55" s="44">
        <f t="shared" si="6"/>
        <v>0</v>
      </c>
    </row>
    <row r="56" spans="1:16" ht="12" thickBot="1" x14ac:dyDescent="0.25">
      <c r="A56" s="237" t="s">
        <v>88</v>
      </c>
      <c r="B56" s="238"/>
      <c r="C56" s="238"/>
      <c r="D56" s="238"/>
      <c r="E56" s="238"/>
      <c r="F56" s="238"/>
      <c r="G56" s="238"/>
      <c r="H56" s="238"/>
      <c r="I56" s="238"/>
      <c r="J56" s="238"/>
      <c r="K56" s="239"/>
      <c r="L56" s="64">
        <f>SUM(L14:L55)</f>
        <v>0</v>
      </c>
      <c r="M56" s="65">
        <f>SUM(M14:M55)</f>
        <v>0</v>
      </c>
      <c r="N56" s="65">
        <f>SUM(N14:N55)</f>
        <v>0</v>
      </c>
      <c r="O56" s="65">
        <f>SUM(O14:O55)</f>
        <v>0</v>
      </c>
      <c r="P56" s="66">
        <f>SUM(P14:P55)</f>
        <v>0</v>
      </c>
    </row>
    <row r="57" spans="1:16" x14ac:dyDescent="0.2">
      <c r="A57" s="15"/>
      <c r="B57" s="15"/>
      <c r="C57" s="15"/>
      <c r="D57" s="15"/>
      <c r="E57" s="15"/>
      <c r="F57" s="15"/>
      <c r="G57" s="15"/>
      <c r="H57" s="15"/>
      <c r="I57" s="15"/>
      <c r="J57" s="15"/>
      <c r="K57" s="15"/>
      <c r="L57" s="15"/>
      <c r="M57" s="15"/>
      <c r="N57" s="15"/>
      <c r="O57" s="15"/>
      <c r="P57" s="15"/>
    </row>
    <row r="58" spans="1:16" x14ac:dyDescent="0.2">
      <c r="A58" s="15"/>
      <c r="B58" s="15"/>
      <c r="C58" s="15"/>
      <c r="D58" s="15"/>
      <c r="E58" s="15"/>
      <c r="F58" s="15"/>
      <c r="G58" s="15"/>
      <c r="H58" s="15"/>
      <c r="I58" s="15"/>
      <c r="J58" s="15"/>
      <c r="K58" s="15"/>
      <c r="L58" s="15"/>
      <c r="M58" s="15"/>
      <c r="N58" s="15"/>
      <c r="O58" s="15"/>
      <c r="P58" s="15"/>
    </row>
    <row r="59" spans="1:16" x14ac:dyDescent="0.2">
      <c r="A59" s="1" t="s">
        <v>14</v>
      </c>
      <c r="B59" s="15"/>
      <c r="C59" s="236">
        <f>'Kops a'!C34:H34</f>
        <v>0</v>
      </c>
      <c r="D59" s="236"/>
      <c r="E59" s="236"/>
      <c r="F59" s="236"/>
      <c r="G59" s="236"/>
      <c r="H59" s="236"/>
      <c r="I59" s="15"/>
      <c r="J59" s="15"/>
      <c r="K59" s="15"/>
      <c r="L59" s="15"/>
      <c r="M59" s="15"/>
      <c r="N59" s="15"/>
      <c r="O59" s="15"/>
      <c r="P59" s="15"/>
    </row>
    <row r="60" spans="1:16" x14ac:dyDescent="0.2">
      <c r="A60" s="15"/>
      <c r="B60" s="15"/>
      <c r="C60" s="187" t="s">
        <v>15</v>
      </c>
      <c r="D60" s="187"/>
      <c r="E60" s="187"/>
      <c r="F60" s="187"/>
      <c r="G60" s="187"/>
      <c r="H60" s="187"/>
      <c r="I60" s="15"/>
      <c r="J60" s="15"/>
      <c r="K60" s="15"/>
      <c r="L60" s="15"/>
      <c r="M60" s="15"/>
      <c r="N60" s="15"/>
      <c r="O60" s="15"/>
      <c r="P60" s="15"/>
    </row>
    <row r="61" spans="1:16" x14ac:dyDescent="0.2">
      <c r="A61" s="15"/>
      <c r="B61" s="15"/>
      <c r="C61" s="15"/>
      <c r="D61" s="15"/>
      <c r="E61" s="15"/>
      <c r="F61" s="15"/>
      <c r="G61" s="15"/>
      <c r="H61" s="15"/>
      <c r="I61" s="15"/>
      <c r="J61" s="15"/>
      <c r="K61" s="15"/>
      <c r="L61" s="15"/>
      <c r="M61" s="15"/>
      <c r="N61" s="15"/>
      <c r="O61" s="15"/>
      <c r="P61" s="15"/>
    </row>
    <row r="62" spans="1:16" x14ac:dyDescent="0.2">
      <c r="A62" s="79" t="str">
        <f>'Kops a'!A37</f>
        <v>Tāme sastādīta 2020. gada</v>
      </c>
      <c r="B62" s="80"/>
      <c r="C62" s="80"/>
      <c r="D62" s="80"/>
      <c r="E62" s="15"/>
      <c r="F62" s="15"/>
      <c r="G62" s="15"/>
      <c r="H62" s="15"/>
      <c r="I62" s="15"/>
      <c r="J62" s="15"/>
      <c r="K62" s="15"/>
      <c r="L62" s="15"/>
      <c r="M62" s="15"/>
      <c r="N62" s="15"/>
      <c r="O62" s="15"/>
      <c r="P62" s="15"/>
    </row>
    <row r="63" spans="1:16" x14ac:dyDescent="0.2">
      <c r="A63" s="15"/>
      <c r="B63" s="15"/>
      <c r="C63" s="15"/>
      <c r="D63" s="15"/>
      <c r="E63" s="15"/>
      <c r="F63" s="15"/>
      <c r="G63" s="15"/>
      <c r="H63" s="15"/>
      <c r="I63" s="15"/>
      <c r="J63" s="15"/>
      <c r="K63" s="15"/>
      <c r="L63" s="15"/>
      <c r="M63" s="15"/>
      <c r="N63" s="15"/>
      <c r="O63" s="15"/>
      <c r="P63" s="15"/>
    </row>
    <row r="64" spans="1:16" x14ac:dyDescent="0.2">
      <c r="A64" s="1" t="s">
        <v>37</v>
      </c>
      <c r="B64" s="15"/>
      <c r="C64" s="236">
        <f>'Kops a'!C39:H39</f>
        <v>0</v>
      </c>
      <c r="D64" s="236"/>
      <c r="E64" s="236"/>
      <c r="F64" s="236"/>
      <c r="G64" s="236"/>
      <c r="H64" s="236"/>
      <c r="I64" s="15"/>
      <c r="J64" s="15"/>
      <c r="K64" s="15"/>
      <c r="L64" s="15"/>
      <c r="M64" s="15"/>
      <c r="N64" s="15"/>
      <c r="O64" s="15"/>
      <c r="P64" s="15"/>
    </row>
    <row r="65" spans="1:16" x14ac:dyDescent="0.2">
      <c r="A65" s="15"/>
      <c r="B65" s="15"/>
      <c r="C65" s="187" t="s">
        <v>15</v>
      </c>
      <c r="D65" s="187"/>
      <c r="E65" s="187"/>
      <c r="F65" s="187"/>
      <c r="G65" s="187"/>
      <c r="H65" s="187"/>
      <c r="I65" s="15"/>
      <c r="J65" s="15"/>
      <c r="K65" s="15"/>
      <c r="L65" s="15"/>
      <c r="M65" s="15"/>
      <c r="N65" s="15"/>
      <c r="O65" s="15"/>
      <c r="P65" s="15"/>
    </row>
    <row r="66" spans="1:16" x14ac:dyDescent="0.2">
      <c r="A66" s="15"/>
      <c r="B66" s="15"/>
      <c r="C66" s="15"/>
      <c r="D66" s="15"/>
      <c r="E66" s="15"/>
      <c r="F66" s="15"/>
      <c r="G66" s="15"/>
      <c r="H66" s="15"/>
      <c r="I66" s="15"/>
      <c r="J66" s="15"/>
      <c r="K66" s="15"/>
      <c r="L66" s="15"/>
      <c r="M66" s="15"/>
      <c r="N66" s="15"/>
      <c r="O66" s="15"/>
      <c r="P66" s="15"/>
    </row>
    <row r="67" spans="1:16" x14ac:dyDescent="0.2">
      <c r="A67" s="79" t="s">
        <v>54</v>
      </c>
      <c r="B67" s="80"/>
      <c r="C67" s="84">
        <f>'Kops a'!C42</f>
        <v>0</v>
      </c>
      <c r="D67" s="46"/>
      <c r="E67" s="15"/>
      <c r="F67" s="15"/>
      <c r="G67" s="15"/>
      <c r="H67" s="15"/>
      <c r="I67" s="15"/>
      <c r="J67" s="15"/>
      <c r="K67" s="15"/>
      <c r="L67" s="15"/>
      <c r="M67" s="15"/>
      <c r="N67" s="15"/>
      <c r="O67" s="15"/>
      <c r="P67" s="15"/>
    </row>
    <row r="68" spans="1:16" x14ac:dyDescent="0.2">
      <c r="A68" s="15"/>
      <c r="B68" s="15"/>
      <c r="C68" s="15"/>
      <c r="D68" s="15"/>
      <c r="E68" s="15"/>
      <c r="F68" s="15"/>
      <c r="G68" s="15"/>
      <c r="H68" s="15"/>
      <c r="I68" s="15"/>
      <c r="J68" s="15"/>
      <c r="K68" s="15"/>
      <c r="L68" s="15"/>
      <c r="M68" s="15"/>
      <c r="N68" s="15"/>
      <c r="O68" s="15"/>
      <c r="P68" s="15"/>
    </row>
    <row r="69" spans="1:16" ht="12" x14ac:dyDescent="0.2">
      <c r="A69" s="88" t="s">
        <v>421</v>
      </c>
      <c r="B69" s="89"/>
      <c r="C69" s="90"/>
      <c r="D69" s="90"/>
      <c r="E69" s="91"/>
      <c r="F69" s="92"/>
      <c r="G69" s="91"/>
      <c r="H69" s="93"/>
      <c r="I69" s="93"/>
      <c r="J69" s="94"/>
      <c r="K69" s="95"/>
      <c r="L69" s="95"/>
      <c r="M69" s="95"/>
      <c r="N69" s="95"/>
      <c r="O69" s="95"/>
    </row>
    <row r="70" spans="1:16" ht="12" x14ac:dyDescent="0.2">
      <c r="A70" s="240" t="s">
        <v>422</v>
      </c>
      <c r="B70" s="240"/>
      <c r="C70" s="240"/>
      <c r="D70" s="240"/>
      <c r="E70" s="240"/>
      <c r="F70" s="240"/>
      <c r="G70" s="240"/>
      <c r="H70" s="240"/>
      <c r="I70" s="240"/>
      <c r="J70" s="240"/>
      <c r="K70" s="240"/>
      <c r="L70" s="240"/>
      <c r="M70" s="240"/>
      <c r="N70" s="240"/>
      <c r="O70" s="240"/>
    </row>
    <row r="71" spans="1:16" ht="12" x14ac:dyDescent="0.2">
      <c r="A71" s="240" t="s">
        <v>423</v>
      </c>
      <c r="B71" s="240"/>
      <c r="C71" s="240"/>
      <c r="D71" s="240"/>
      <c r="E71" s="240"/>
      <c r="F71" s="240"/>
      <c r="G71" s="240"/>
      <c r="H71" s="240"/>
      <c r="I71" s="240"/>
      <c r="J71" s="240"/>
      <c r="K71" s="240"/>
      <c r="L71" s="240"/>
      <c r="M71" s="240"/>
      <c r="N71" s="240"/>
      <c r="O71" s="240"/>
    </row>
  </sheetData>
  <mergeCells count="24">
    <mergeCell ref="C65:H65"/>
    <mergeCell ref="C4:I4"/>
    <mergeCell ref="D8:L8"/>
    <mergeCell ref="A56:K56"/>
    <mergeCell ref="A70:O70"/>
    <mergeCell ref="F12:K12"/>
    <mergeCell ref="A9:F9"/>
    <mergeCell ref="J9:M9"/>
    <mergeCell ref="A71:O71"/>
    <mergeCell ref="C2:I2"/>
    <mergeCell ref="C3:I3"/>
    <mergeCell ref="D5:L5"/>
    <mergeCell ref="D6:L6"/>
    <mergeCell ref="D7:L7"/>
    <mergeCell ref="N9:O9"/>
    <mergeCell ref="A12:A13"/>
    <mergeCell ref="B12:B13"/>
    <mergeCell ref="C12:C13"/>
    <mergeCell ref="D12:D13"/>
    <mergeCell ref="E12:E13"/>
    <mergeCell ref="L12:P12"/>
    <mergeCell ref="C59:H59"/>
    <mergeCell ref="C60:H60"/>
    <mergeCell ref="C64:H64"/>
  </mergeCells>
  <conditionalFormatting sqref="A15:B55 I15:J55 F15:G55">
    <cfRule type="cellIs" dxfId="149" priority="29" operator="equal">
      <formula>0</formula>
    </cfRule>
  </conditionalFormatting>
  <conditionalFormatting sqref="N9:O9">
    <cfRule type="cellIs" dxfId="148" priority="28" operator="equal">
      <formula>0</formula>
    </cfRule>
  </conditionalFormatting>
  <conditionalFormatting sqref="A9:F9">
    <cfRule type="containsText" dxfId="147"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46" priority="25" operator="equal">
      <formula>0</formula>
    </cfRule>
  </conditionalFormatting>
  <conditionalFormatting sqref="O10">
    <cfRule type="cellIs" dxfId="145" priority="24" operator="equal">
      <formula>"20__. gada __. _________"</formula>
    </cfRule>
  </conditionalFormatting>
  <conditionalFormatting sqref="A56:K56">
    <cfRule type="containsText" dxfId="144" priority="23" operator="containsText" text="Tiešās izmaksas kopā, t. sk. darba devēja sociālais nodoklis __.__% ">
      <formula>NOT(ISERROR(SEARCH("Tiešās izmaksas kopā, t. sk. darba devēja sociālais nodoklis __.__% ",A56)))</formula>
    </cfRule>
  </conditionalFormatting>
  <conditionalFormatting sqref="H14:H55 K14:P55 L56:P56">
    <cfRule type="cellIs" dxfId="143" priority="18" operator="equal">
      <formula>0</formula>
    </cfRule>
  </conditionalFormatting>
  <conditionalFormatting sqref="C4:I4">
    <cfRule type="cellIs" dxfId="142" priority="17" operator="equal">
      <formula>0</formula>
    </cfRule>
  </conditionalFormatting>
  <conditionalFormatting sqref="D5:L8">
    <cfRule type="cellIs" dxfId="141" priority="14" operator="equal">
      <formula>0</formula>
    </cfRule>
  </conditionalFormatting>
  <conditionalFormatting sqref="A14:B14 F14:G14">
    <cfRule type="cellIs" dxfId="140" priority="13" operator="equal">
      <formula>0</formula>
    </cfRule>
  </conditionalFormatting>
  <conditionalFormatting sqref="I14:J14">
    <cfRule type="cellIs" dxfId="139" priority="11" operator="equal">
      <formula>0</formula>
    </cfRule>
  </conditionalFormatting>
  <conditionalFormatting sqref="P10">
    <cfRule type="cellIs" dxfId="138" priority="10" operator="equal">
      <formula>"20__. gada __. _________"</formula>
    </cfRule>
  </conditionalFormatting>
  <conditionalFormatting sqref="C64:H64">
    <cfRule type="cellIs" dxfId="137" priority="7" operator="equal">
      <formula>0</formula>
    </cfRule>
  </conditionalFormatting>
  <conditionalFormatting sqref="C59:H59">
    <cfRule type="cellIs" dxfId="136" priority="6" operator="equal">
      <formula>0</formula>
    </cfRule>
  </conditionalFormatting>
  <conditionalFormatting sqref="C64:H64 C67 C59:H59">
    <cfRule type="cellIs" dxfId="135" priority="5" operator="equal">
      <formula>0</formula>
    </cfRule>
  </conditionalFormatting>
  <conditionalFormatting sqref="D1">
    <cfRule type="cellIs" dxfId="134" priority="4" operator="equal">
      <formula>0</formula>
    </cfRule>
  </conditionalFormatting>
  <conditionalFormatting sqref="C15:E55">
    <cfRule type="cellIs" dxfId="133" priority="3" operator="equal">
      <formula>0</formula>
    </cfRule>
  </conditionalFormatting>
  <conditionalFormatting sqref="D14:E14">
    <cfRule type="cellIs" dxfId="132" priority="2" operator="equal">
      <formula>0</formula>
    </cfRule>
  </conditionalFormatting>
  <conditionalFormatting sqref="C14">
    <cfRule type="cellIs" dxfId="131"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0B610FE1-6F17-46AF-982B-27B20E80701D}">
            <xm:f>NOT(ISERROR(SEARCH("Tāme sastādīta ____. gada ___. ______________",A62)))</xm:f>
            <xm:f>"Tāme sastādīta ____. gada ___. ______________"</xm:f>
            <x14:dxf>
              <font>
                <color auto="1"/>
              </font>
              <fill>
                <patternFill>
                  <bgColor rgb="FFC6EFCE"/>
                </patternFill>
              </fill>
            </x14:dxf>
          </x14:cfRule>
          <xm:sqref>A62</xm:sqref>
        </x14:conditionalFormatting>
        <x14:conditionalFormatting xmlns:xm="http://schemas.microsoft.com/office/excel/2006/main">
          <x14:cfRule type="containsText" priority="8" operator="containsText" id="{F3EAEDA8-031E-4BF8-B71A-4A6D64C3BFEB}">
            <xm:f>NOT(ISERROR(SEARCH("Sertifikāta Nr. _________________________________",A67)))</xm:f>
            <xm:f>"Sertifikāta Nr. _________________________________"</xm:f>
            <x14:dxf>
              <font>
                <color auto="1"/>
              </font>
              <fill>
                <patternFill>
                  <bgColor rgb="FFC6EFCE"/>
                </patternFill>
              </fill>
            </x14:dxf>
          </x14:cfRule>
          <xm:sqref>A67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59"/>
  <sheetViews>
    <sheetView view="pageBreakPreview" topLeftCell="A28" zoomScaleNormal="100" zoomScaleSheetLayoutView="100" workbookViewId="0">
      <selection activeCell="G38" sqref="G3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a'!A19</f>
        <v>5</v>
      </c>
      <c r="E1" s="20"/>
      <c r="F1" s="20"/>
      <c r="G1" s="20"/>
      <c r="H1" s="20"/>
      <c r="I1" s="20"/>
      <c r="J1" s="20"/>
      <c r="N1" s="23"/>
      <c r="O1" s="24"/>
      <c r="P1" s="25"/>
    </row>
    <row r="2" spans="1:16" x14ac:dyDescent="0.2">
      <c r="A2" s="26"/>
      <c r="B2" s="26"/>
      <c r="C2" s="241" t="s">
        <v>196</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65</v>
      </c>
      <c r="B9" s="243"/>
      <c r="C9" s="243"/>
      <c r="D9" s="243"/>
      <c r="E9" s="243"/>
      <c r="F9" s="243"/>
      <c r="G9" s="28"/>
      <c r="H9" s="28"/>
      <c r="I9" s="28"/>
      <c r="J9" s="247" t="s">
        <v>39</v>
      </c>
      <c r="K9" s="247"/>
      <c r="L9" s="247"/>
      <c r="M9" s="247"/>
      <c r="N9" s="254">
        <f>P44</f>
        <v>0</v>
      </c>
      <c r="O9" s="254"/>
      <c r="P9" s="28"/>
    </row>
    <row r="10" spans="1:16" x14ac:dyDescent="0.2">
      <c r="A10" s="29"/>
      <c r="B10" s="30"/>
      <c r="C10" s="4"/>
      <c r="D10" s="20"/>
      <c r="E10" s="20"/>
      <c r="F10" s="20"/>
      <c r="G10" s="20"/>
      <c r="H10" s="20"/>
      <c r="I10" s="20"/>
      <c r="J10" s="20"/>
      <c r="K10" s="20"/>
      <c r="L10" s="26"/>
      <c r="M10" s="26"/>
      <c r="O10" s="82"/>
      <c r="P10" s="81" t="str">
        <f>A50</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ht="22.5" x14ac:dyDescent="0.2">
      <c r="A14" s="57">
        <v>1</v>
      </c>
      <c r="B14" s="58" t="s">
        <v>66</v>
      </c>
      <c r="C14" s="125" t="s">
        <v>197</v>
      </c>
      <c r="D14" s="135" t="s">
        <v>318</v>
      </c>
      <c r="E14" s="62">
        <v>80</v>
      </c>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x14ac:dyDescent="0.2">
      <c r="A15" s="35">
        <v>2</v>
      </c>
      <c r="B15" s="36" t="s">
        <v>66</v>
      </c>
      <c r="C15" s="126" t="s">
        <v>198</v>
      </c>
      <c r="D15" s="22" t="s">
        <v>318</v>
      </c>
      <c r="E15" s="62">
        <v>9</v>
      </c>
      <c r="F15" s="63"/>
      <c r="G15" s="60"/>
      <c r="H15" s="43">
        <f t="shared" ref="H15:H43" si="0">ROUND(F15*G15,2)</f>
        <v>0</v>
      </c>
      <c r="I15" s="60"/>
      <c r="J15" s="60"/>
      <c r="K15" s="44">
        <f t="shared" ref="K15:K43" si="1">SUM(H15:J15)</f>
        <v>0</v>
      </c>
      <c r="L15" s="45">
        <f t="shared" ref="L15:L43" si="2">ROUND(E15*F15,2)</f>
        <v>0</v>
      </c>
      <c r="M15" s="43">
        <f t="shared" ref="M15:M43" si="3">ROUND(H15*E15,2)</f>
        <v>0</v>
      </c>
      <c r="N15" s="43">
        <f t="shared" ref="N15:N43" si="4">ROUND(I15*E15,2)</f>
        <v>0</v>
      </c>
      <c r="O15" s="43">
        <f t="shared" ref="O15:O43" si="5">ROUND(J15*E15,2)</f>
        <v>0</v>
      </c>
      <c r="P15" s="44">
        <f t="shared" ref="P15:P43" si="6">SUM(M15:O15)</f>
        <v>0</v>
      </c>
    </row>
    <row r="16" spans="1:16" x14ac:dyDescent="0.2">
      <c r="A16" s="35">
        <v>3</v>
      </c>
      <c r="B16" s="36" t="s">
        <v>66</v>
      </c>
      <c r="C16" s="126" t="s">
        <v>199</v>
      </c>
      <c r="D16" s="22" t="s">
        <v>73</v>
      </c>
      <c r="E16" s="62">
        <v>240</v>
      </c>
      <c r="F16" s="63"/>
      <c r="G16" s="60"/>
      <c r="H16" s="43">
        <f t="shared" si="0"/>
        <v>0</v>
      </c>
      <c r="I16" s="60"/>
      <c r="J16" s="60"/>
      <c r="K16" s="44">
        <f t="shared" si="1"/>
        <v>0</v>
      </c>
      <c r="L16" s="45">
        <f t="shared" si="2"/>
        <v>0</v>
      </c>
      <c r="M16" s="43">
        <f t="shared" si="3"/>
        <v>0</v>
      </c>
      <c r="N16" s="43">
        <f t="shared" si="4"/>
        <v>0</v>
      </c>
      <c r="O16" s="43">
        <f t="shared" si="5"/>
        <v>0</v>
      </c>
      <c r="P16" s="44">
        <f t="shared" si="6"/>
        <v>0</v>
      </c>
    </row>
    <row r="17" spans="1:16" ht="22.5" x14ac:dyDescent="0.2">
      <c r="A17" s="35" t="s">
        <v>69</v>
      </c>
      <c r="B17" s="36"/>
      <c r="C17" s="126" t="s">
        <v>200</v>
      </c>
      <c r="D17" s="22" t="s">
        <v>73</v>
      </c>
      <c r="E17" s="62">
        <v>480</v>
      </c>
      <c r="F17" s="63"/>
      <c r="G17" s="60"/>
      <c r="H17" s="43">
        <f t="shared" si="0"/>
        <v>0</v>
      </c>
      <c r="I17" s="60"/>
      <c r="J17" s="60"/>
      <c r="K17" s="44">
        <f t="shared" si="1"/>
        <v>0</v>
      </c>
      <c r="L17" s="45">
        <f t="shared" si="2"/>
        <v>0</v>
      </c>
      <c r="M17" s="43">
        <f t="shared" si="3"/>
        <v>0</v>
      </c>
      <c r="N17" s="43">
        <f t="shared" si="4"/>
        <v>0</v>
      </c>
      <c r="O17" s="43">
        <f t="shared" si="5"/>
        <v>0</v>
      </c>
      <c r="P17" s="44">
        <f t="shared" si="6"/>
        <v>0</v>
      </c>
    </row>
    <row r="18" spans="1:16" x14ac:dyDescent="0.2">
      <c r="A18" s="35" t="s">
        <v>69</v>
      </c>
      <c r="B18" s="36"/>
      <c r="C18" s="126" t="s">
        <v>201</v>
      </c>
      <c r="D18" s="22" t="s">
        <v>80</v>
      </c>
      <c r="E18" s="62">
        <v>1440</v>
      </c>
      <c r="F18" s="63"/>
      <c r="G18" s="60"/>
      <c r="H18" s="43">
        <f t="shared" si="0"/>
        <v>0</v>
      </c>
      <c r="I18" s="60"/>
      <c r="J18" s="60"/>
      <c r="K18" s="44">
        <f t="shared" si="1"/>
        <v>0</v>
      </c>
      <c r="L18" s="45">
        <f t="shared" si="2"/>
        <v>0</v>
      </c>
      <c r="M18" s="43">
        <f t="shared" si="3"/>
        <v>0</v>
      </c>
      <c r="N18" s="43">
        <f t="shared" si="4"/>
        <v>0</v>
      </c>
      <c r="O18" s="43">
        <f t="shared" si="5"/>
        <v>0</v>
      </c>
      <c r="P18" s="44">
        <f t="shared" si="6"/>
        <v>0</v>
      </c>
    </row>
    <row r="19" spans="1:16" x14ac:dyDescent="0.2">
      <c r="A19" s="35" t="s">
        <v>69</v>
      </c>
      <c r="B19" s="36"/>
      <c r="C19" s="126" t="s">
        <v>202</v>
      </c>
      <c r="D19" s="22" t="s">
        <v>80</v>
      </c>
      <c r="E19" s="62">
        <v>28800</v>
      </c>
      <c r="F19" s="63"/>
      <c r="G19" s="60"/>
      <c r="H19" s="43">
        <f t="shared" si="0"/>
        <v>0</v>
      </c>
      <c r="I19" s="60"/>
      <c r="J19" s="60"/>
      <c r="K19" s="44">
        <f t="shared" si="1"/>
        <v>0</v>
      </c>
      <c r="L19" s="45">
        <f t="shared" si="2"/>
        <v>0</v>
      </c>
      <c r="M19" s="43">
        <f t="shared" si="3"/>
        <v>0</v>
      </c>
      <c r="N19" s="43">
        <f t="shared" si="4"/>
        <v>0</v>
      </c>
      <c r="O19" s="43">
        <f t="shared" si="5"/>
        <v>0</v>
      </c>
      <c r="P19" s="44">
        <f t="shared" si="6"/>
        <v>0</v>
      </c>
    </row>
    <row r="20" spans="1:16" ht="10.15" customHeight="1" x14ac:dyDescent="0.2">
      <c r="A20" s="35" t="s">
        <v>69</v>
      </c>
      <c r="B20" s="36"/>
      <c r="C20" s="126" t="s">
        <v>203</v>
      </c>
      <c r="D20" s="22" t="s">
        <v>93</v>
      </c>
      <c r="E20" s="62">
        <v>60</v>
      </c>
      <c r="F20" s="63"/>
      <c r="G20" s="60"/>
      <c r="H20" s="43">
        <f t="shared" si="0"/>
        <v>0</v>
      </c>
      <c r="I20" s="60"/>
      <c r="J20" s="60"/>
      <c r="K20" s="44">
        <f t="shared" si="1"/>
        <v>0</v>
      </c>
      <c r="L20" s="45">
        <f t="shared" si="2"/>
        <v>0</v>
      </c>
      <c r="M20" s="43">
        <f t="shared" si="3"/>
        <v>0</v>
      </c>
      <c r="N20" s="43">
        <f t="shared" si="4"/>
        <v>0</v>
      </c>
      <c r="O20" s="43">
        <f t="shared" si="5"/>
        <v>0</v>
      </c>
      <c r="P20" s="44">
        <f t="shared" si="6"/>
        <v>0</v>
      </c>
    </row>
    <row r="21" spans="1:16" x14ac:dyDescent="0.2">
      <c r="A21" s="35" t="s">
        <v>69</v>
      </c>
      <c r="B21" s="36"/>
      <c r="C21" s="126" t="s">
        <v>204</v>
      </c>
      <c r="D21" s="22" t="s">
        <v>68</v>
      </c>
      <c r="E21" s="62">
        <v>480</v>
      </c>
      <c r="F21" s="63"/>
      <c r="G21" s="60"/>
      <c r="H21" s="43">
        <f t="shared" si="0"/>
        <v>0</v>
      </c>
      <c r="I21" s="60"/>
      <c r="J21" s="60"/>
      <c r="K21" s="44">
        <f t="shared" si="1"/>
        <v>0</v>
      </c>
      <c r="L21" s="45">
        <f t="shared" si="2"/>
        <v>0</v>
      </c>
      <c r="M21" s="43">
        <f t="shared" si="3"/>
        <v>0</v>
      </c>
      <c r="N21" s="43">
        <f t="shared" si="4"/>
        <v>0</v>
      </c>
      <c r="O21" s="43">
        <f t="shared" si="5"/>
        <v>0</v>
      </c>
      <c r="P21" s="44">
        <f t="shared" si="6"/>
        <v>0</v>
      </c>
    </row>
    <row r="22" spans="1:16" x14ac:dyDescent="0.2">
      <c r="A22" s="35" t="s">
        <v>69</v>
      </c>
      <c r="B22" s="36"/>
      <c r="C22" s="126" t="s">
        <v>205</v>
      </c>
      <c r="D22" s="22" t="s">
        <v>96</v>
      </c>
      <c r="E22" s="62">
        <v>48</v>
      </c>
      <c r="F22" s="63"/>
      <c r="G22" s="60"/>
      <c r="H22" s="43">
        <f t="shared" si="0"/>
        <v>0</v>
      </c>
      <c r="I22" s="60"/>
      <c r="J22" s="60"/>
      <c r="K22" s="44">
        <f t="shared" si="1"/>
        <v>0</v>
      </c>
      <c r="L22" s="45">
        <f t="shared" si="2"/>
        <v>0</v>
      </c>
      <c r="M22" s="43">
        <f t="shared" si="3"/>
        <v>0</v>
      </c>
      <c r="N22" s="43">
        <f t="shared" si="4"/>
        <v>0</v>
      </c>
      <c r="O22" s="43">
        <f t="shared" si="5"/>
        <v>0</v>
      </c>
      <c r="P22" s="44">
        <f t="shared" si="6"/>
        <v>0</v>
      </c>
    </row>
    <row r="23" spans="1:16" x14ac:dyDescent="0.2">
      <c r="A23" s="35" t="s">
        <v>69</v>
      </c>
      <c r="B23" s="36"/>
      <c r="C23" s="126" t="s">
        <v>206</v>
      </c>
      <c r="D23" s="22" t="s">
        <v>80</v>
      </c>
      <c r="E23" s="62">
        <v>1920</v>
      </c>
      <c r="F23" s="63"/>
      <c r="G23" s="60"/>
      <c r="H23" s="43">
        <f t="shared" si="0"/>
        <v>0</v>
      </c>
      <c r="I23" s="60"/>
      <c r="J23" s="60"/>
      <c r="K23" s="44">
        <f t="shared" si="1"/>
        <v>0</v>
      </c>
      <c r="L23" s="45">
        <f t="shared" si="2"/>
        <v>0</v>
      </c>
      <c r="M23" s="43">
        <f t="shared" si="3"/>
        <v>0</v>
      </c>
      <c r="N23" s="43">
        <f t="shared" si="4"/>
        <v>0</v>
      </c>
      <c r="O23" s="43">
        <f t="shared" si="5"/>
        <v>0</v>
      </c>
      <c r="P23" s="44">
        <f t="shared" si="6"/>
        <v>0</v>
      </c>
    </row>
    <row r="24" spans="1:16" x14ac:dyDescent="0.2">
      <c r="A24" s="35" t="s">
        <v>69</v>
      </c>
      <c r="B24" s="36"/>
      <c r="C24" s="126" t="s">
        <v>207</v>
      </c>
      <c r="D24" s="22" t="s">
        <v>68</v>
      </c>
      <c r="E24" s="62">
        <v>480</v>
      </c>
      <c r="F24" s="63"/>
      <c r="G24" s="60"/>
      <c r="H24" s="43">
        <f t="shared" si="0"/>
        <v>0</v>
      </c>
      <c r="I24" s="60"/>
      <c r="J24" s="60"/>
      <c r="K24" s="44">
        <f t="shared" si="1"/>
        <v>0</v>
      </c>
      <c r="L24" s="45">
        <f t="shared" si="2"/>
        <v>0</v>
      </c>
      <c r="M24" s="43">
        <f t="shared" si="3"/>
        <v>0</v>
      </c>
      <c r="N24" s="43">
        <f t="shared" si="4"/>
        <v>0</v>
      </c>
      <c r="O24" s="43">
        <f t="shared" si="5"/>
        <v>0</v>
      </c>
      <c r="P24" s="44">
        <f t="shared" si="6"/>
        <v>0</v>
      </c>
    </row>
    <row r="25" spans="1:16" ht="22.5" x14ac:dyDescent="0.2">
      <c r="A25" s="35" t="s">
        <v>69</v>
      </c>
      <c r="B25" s="36"/>
      <c r="C25" s="126" t="s">
        <v>208</v>
      </c>
      <c r="D25" s="22" t="s">
        <v>80</v>
      </c>
      <c r="E25" s="62">
        <v>624</v>
      </c>
      <c r="F25" s="63"/>
      <c r="G25" s="60"/>
      <c r="H25" s="43">
        <f t="shared" si="0"/>
        <v>0</v>
      </c>
      <c r="I25" s="60"/>
      <c r="J25" s="60"/>
      <c r="K25" s="44">
        <f t="shared" si="1"/>
        <v>0</v>
      </c>
      <c r="L25" s="45">
        <f t="shared" si="2"/>
        <v>0</v>
      </c>
      <c r="M25" s="43">
        <f t="shared" si="3"/>
        <v>0</v>
      </c>
      <c r="N25" s="43">
        <f t="shared" si="4"/>
        <v>0</v>
      </c>
      <c r="O25" s="43">
        <f t="shared" si="5"/>
        <v>0</v>
      </c>
      <c r="P25" s="44">
        <f t="shared" si="6"/>
        <v>0</v>
      </c>
    </row>
    <row r="26" spans="1:16" x14ac:dyDescent="0.2">
      <c r="A26" s="35" t="s">
        <v>69</v>
      </c>
      <c r="B26" s="36"/>
      <c r="C26" s="126" t="s">
        <v>209</v>
      </c>
      <c r="D26" s="22"/>
      <c r="E26" s="62"/>
      <c r="F26" s="63"/>
      <c r="G26" s="60"/>
      <c r="H26" s="43">
        <f t="shared" si="0"/>
        <v>0</v>
      </c>
      <c r="I26" s="60"/>
      <c r="J26" s="60"/>
      <c r="K26" s="44">
        <f t="shared" si="1"/>
        <v>0</v>
      </c>
      <c r="L26" s="45">
        <f t="shared" si="2"/>
        <v>0</v>
      </c>
      <c r="M26" s="43">
        <f t="shared" si="3"/>
        <v>0</v>
      </c>
      <c r="N26" s="43">
        <f t="shared" si="4"/>
        <v>0</v>
      </c>
      <c r="O26" s="43">
        <f t="shared" si="5"/>
        <v>0</v>
      </c>
      <c r="P26" s="44">
        <f t="shared" si="6"/>
        <v>0</v>
      </c>
    </row>
    <row r="27" spans="1:16" x14ac:dyDescent="0.2">
      <c r="A27" s="35">
        <v>1</v>
      </c>
      <c r="B27" s="36" t="s">
        <v>66</v>
      </c>
      <c r="C27" s="126" t="s">
        <v>210</v>
      </c>
      <c r="D27" s="22" t="s">
        <v>80</v>
      </c>
      <c r="E27" s="62">
        <v>796</v>
      </c>
      <c r="F27" s="63"/>
      <c r="G27" s="60"/>
      <c r="H27" s="43">
        <f t="shared" si="0"/>
        <v>0</v>
      </c>
      <c r="I27" s="60"/>
      <c r="J27" s="60"/>
      <c r="K27" s="44">
        <f t="shared" si="1"/>
        <v>0</v>
      </c>
      <c r="L27" s="45">
        <f t="shared" si="2"/>
        <v>0</v>
      </c>
      <c r="M27" s="43">
        <f t="shared" si="3"/>
        <v>0</v>
      </c>
      <c r="N27" s="43">
        <f t="shared" si="4"/>
        <v>0</v>
      </c>
      <c r="O27" s="43">
        <f t="shared" si="5"/>
        <v>0</v>
      </c>
      <c r="P27" s="44">
        <f t="shared" si="6"/>
        <v>0</v>
      </c>
    </row>
    <row r="28" spans="1:16" x14ac:dyDescent="0.2">
      <c r="A28" s="35">
        <v>2</v>
      </c>
      <c r="B28" s="36" t="s">
        <v>66</v>
      </c>
      <c r="C28" s="126" t="s">
        <v>211</v>
      </c>
      <c r="D28" s="22" t="s">
        <v>80</v>
      </c>
      <c r="E28" s="62">
        <v>3088.8</v>
      </c>
      <c r="F28" s="63"/>
      <c r="G28" s="60"/>
      <c r="H28" s="43">
        <f t="shared" si="0"/>
        <v>0</v>
      </c>
      <c r="I28" s="60"/>
      <c r="J28" s="60"/>
      <c r="K28" s="44">
        <f t="shared" si="1"/>
        <v>0</v>
      </c>
      <c r="L28" s="45">
        <f t="shared" si="2"/>
        <v>0</v>
      </c>
      <c r="M28" s="43">
        <f t="shared" si="3"/>
        <v>0</v>
      </c>
      <c r="N28" s="43">
        <f t="shared" si="4"/>
        <v>0</v>
      </c>
      <c r="O28" s="43">
        <f t="shared" si="5"/>
        <v>0</v>
      </c>
      <c r="P28" s="44">
        <f t="shared" si="6"/>
        <v>0</v>
      </c>
    </row>
    <row r="29" spans="1:16" x14ac:dyDescent="0.2">
      <c r="A29" s="35">
        <v>3</v>
      </c>
      <c r="B29" s="36" t="s">
        <v>66</v>
      </c>
      <c r="C29" s="126" t="s">
        <v>212</v>
      </c>
      <c r="D29" s="22" t="s">
        <v>80</v>
      </c>
      <c r="E29" s="62">
        <v>561.6</v>
      </c>
      <c r="F29" s="63"/>
      <c r="G29" s="60"/>
      <c r="H29" s="43">
        <f t="shared" si="0"/>
        <v>0</v>
      </c>
      <c r="I29" s="60"/>
      <c r="J29" s="60"/>
      <c r="K29" s="44">
        <f t="shared" si="1"/>
        <v>0</v>
      </c>
      <c r="L29" s="45">
        <f t="shared" si="2"/>
        <v>0</v>
      </c>
      <c r="M29" s="43">
        <f t="shared" si="3"/>
        <v>0</v>
      </c>
      <c r="N29" s="43">
        <f t="shared" si="4"/>
        <v>0</v>
      </c>
      <c r="O29" s="43">
        <f t="shared" si="5"/>
        <v>0</v>
      </c>
      <c r="P29" s="44">
        <f t="shared" si="6"/>
        <v>0</v>
      </c>
    </row>
    <row r="30" spans="1:16" ht="22.5" x14ac:dyDescent="0.2">
      <c r="A30" s="35">
        <v>4</v>
      </c>
      <c r="B30" s="36" t="s">
        <v>66</v>
      </c>
      <c r="C30" s="126" t="s">
        <v>213</v>
      </c>
      <c r="D30" s="22" t="s">
        <v>80</v>
      </c>
      <c r="E30" s="62">
        <v>2870.4</v>
      </c>
      <c r="F30" s="63"/>
      <c r="G30" s="60"/>
      <c r="H30" s="43">
        <f t="shared" si="0"/>
        <v>0</v>
      </c>
      <c r="I30" s="60"/>
      <c r="J30" s="60"/>
      <c r="K30" s="44">
        <f t="shared" si="1"/>
        <v>0</v>
      </c>
      <c r="L30" s="45">
        <f t="shared" si="2"/>
        <v>0</v>
      </c>
      <c r="M30" s="43">
        <f t="shared" si="3"/>
        <v>0</v>
      </c>
      <c r="N30" s="43">
        <f t="shared" si="4"/>
        <v>0</v>
      </c>
      <c r="O30" s="43">
        <f t="shared" si="5"/>
        <v>0</v>
      </c>
      <c r="P30" s="44">
        <f t="shared" si="6"/>
        <v>0</v>
      </c>
    </row>
    <row r="31" spans="1:16" ht="22.5" x14ac:dyDescent="0.2">
      <c r="A31" s="35">
        <v>5</v>
      </c>
      <c r="B31" s="36" t="s">
        <v>66</v>
      </c>
      <c r="C31" s="126" t="s">
        <v>214</v>
      </c>
      <c r="D31" s="22" t="s">
        <v>80</v>
      </c>
      <c r="E31" s="62">
        <v>1055.81</v>
      </c>
      <c r="F31" s="63"/>
      <c r="G31" s="60"/>
      <c r="H31" s="43">
        <f t="shared" si="0"/>
        <v>0</v>
      </c>
      <c r="I31" s="60"/>
      <c r="J31" s="60"/>
      <c r="K31" s="44">
        <f t="shared" si="1"/>
        <v>0</v>
      </c>
      <c r="L31" s="45">
        <f t="shared" si="2"/>
        <v>0</v>
      </c>
      <c r="M31" s="43">
        <f t="shared" si="3"/>
        <v>0</v>
      </c>
      <c r="N31" s="43">
        <f t="shared" si="4"/>
        <v>0</v>
      </c>
      <c r="O31" s="43">
        <f t="shared" si="5"/>
        <v>0</v>
      </c>
      <c r="P31" s="44">
        <f t="shared" si="6"/>
        <v>0</v>
      </c>
    </row>
    <row r="32" spans="1:16" x14ac:dyDescent="0.2">
      <c r="A32" s="35">
        <v>6</v>
      </c>
      <c r="B32" s="36"/>
      <c r="C32" s="126" t="s">
        <v>215</v>
      </c>
      <c r="D32" s="22" t="s">
        <v>80</v>
      </c>
      <c r="E32" s="62">
        <v>673.92</v>
      </c>
      <c r="F32" s="63"/>
      <c r="G32" s="60"/>
      <c r="H32" s="43">
        <f t="shared" si="0"/>
        <v>0</v>
      </c>
      <c r="I32" s="60"/>
      <c r="J32" s="60"/>
      <c r="K32" s="44">
        <f t="shared" si="1"/>
        <v>0</v>
      </c>
      <c r="L32" s="45">
        <f t="shared" si="2"/>
        <v>0</v>
      </c>
      <c r="M32" s="43">
        <f t="shared" si="3"/>
        <v>0</v>
      </c>
      <c r="N32" s="43">
        <f t="shared" si="4"/>
        <v>0</v>
      </c>
      <c r="O32" s="43">
        <f t="shared" si="5"/>
        <v>0</v>
      </c>
      <c r="P32" s="44">
        <f t="shared" si="6"/>
        <v>0</v>
      </c>
    </row>
    <row r="33" spans="1:16" x14ac:dyDescent="0.2">
      <c r="A33" s="35">
        <v>7</v>
      </c>
      <c r="B33" s="36" t="s">
        <v>66</v>
      </c>
      <c r="C33" s="126" t="s">
        <v>216</v>
      </c>
      <c r="D33" s="22" t="s">
        <v>80</v>
      </c>
      <c r="E33" s="62">
        <v>399.36</v>
      </c>
      <c r="F33" s="63"/>
      <c r="G33" s="60"/>
      <c r="H33" s="43">
        <f t="shared" si="0"/>
        <v>0</v>
      </c>
      <c r="I33" s="60"/>
      <c r="J33" s="60"/>
      <c r="K33" s="44">
        <f t="shared" si="1"/>
        <v>0</v>
      </c>
      <c r="L33" s="45">
        <f t="shared" si="2"/>
        <v>0</v>
      </c>
      <c r="M33" s="43">
        <f t="shared" si="3"/>
        <v>0</v>
      </c>
      <c r="N33" s="43">
        <f t="shared" si="4"/>
        <v>0</v>
      </c>
      <c r="O33" s="43">
        <f t="shared" si="5"/>
        <v>0</v>
      </c>
      <c r="P33" s="44">
        <f t="shared" si="6"/>
        <v>0</v>
      </c>
    </row>
    <row r="34" spans="1:16" x14ac:dyDescent="0.2">
      <c r="A34" s="35">
        <v>8</v>
      </c>
      <c r="B34" s="36" t="s">
        <v>66</v>
      </c>
      <c r="C34" s="126" t="s">
        <v>217</v>
      </c>
      <c r="D34" s="22" t="s">
        <v>96</v>
      </c>
      <c r="E34" s="62">
        <v>1440</v>
      </c>
      <c r="F34" s="63"/>
      <c r="G34" s="60"/>
      <c r="H34" s="43">
        <f t="shared" si="0"/>
        <v>0</v>
      </c>
      <c r="I34" s="60"/>
      <c r="J34" s="60"/>
      <c r="K34" s="44">
        <f t="shared" si="1"/>
        <v>0</v>
      </c>
      <c r="L34" s="45">
        <f t="shared" si="2"/>
        <v>0</v>
      </c>
      <c r="M34" s="43">
        <f t="shared" si="3"/>
        <v>0</v>
      </c>
      <c r="N34" s="43">
        <f t="shared" si="4"/>
        <v>0</v>
      </c>
      <c r="O34" s="43">
        <f t="shared" si="5"/>
        <v>0</v>
      </c>
      <c r="P34" s="44">
        <f t="shared" si="6"/>
        <v>0</v>
      </c>
    </row>
    <row r="35" spans="1:16" x14ac:dyDescent="0.2">
      <c r="A35" s="35">
        <v>9</v>
      </c>
      <c r="B35" s="36" t="s">
        <v>66</v>
      </c>
      <c r="C35" s="126" t="s">
        <v>218</v>
      </c>
      <c r="D35" s="22" t="s">
        <v>96</v>
      </c>
      <c r="E35" s="62">
        <v>640</v>
      </c>
      <c r="F35" s="63"/>
      <c r="G35" s="60"/>
      <c r="H35" s="43">
        <f t="shared" si="0"/>
        <v>0</v>
      </c>
      <c r="I35" s="60"/>
      <c r="J35" s="60"/>
      <c r="K35" s="44">
        <f t="shared" si="1"/>
        <v>0</v>
      </c>
      <c r="L35" s="45">
        <f t="shared" si="2"/>
        <v>0</v>
      </c>
      <c r="M35" s="43">
        <f t="shared" si="3"/>
        <v>0</v>
      </c>
      <c r="N35" s="43">
        <f t="shared" si="4"/>
        <v>0</v>
      </c>
      <c r="O35" s="43">
        <f t="shared" si="5"/>
        <v>0</v>
      </c>
      <c r="P35" s="44">
        <f t="shared" si="6"/>
        <v>0</v>
      </c>
    </row>
    <row r="36" spans="1:16" ht="22.5" x14ac:dyDescent="0.2">
      <c r="A36" s="35">
        <v>10</v>
      </c>
      <c r="B36" s="36" t="s">
        <v>66</v>
      </c>
      <c r="C36" s="126" t="s">
        <v>219</v>
      </c>
      <c r="D36" s="22" t="s">
        <v>73</v>
      </c>
      <c r="E36" s="62">
        <v>356.8</v>
      </c>
      <c r="F36" s="63"/>
      <c r="G36" s="60"/>
      <c r="H36" s="43">
        <f t="shared" si="0"/>
        <v>0</v>
      </c>
      <c r="I36" s="60"/>
      <c r="J36" s="60"/>
      <c r="K36" s="44">
        <f t="shared" si="1"/>
        <v>0</v>
      </c>
      <c r="L36" s="45">
        <f t="shared" si="2"/>
        <v>0</v>
      </c>
      <c r="M36" s="43">
        <f t="shared" si="3"/>
        <v>0</v>
      </c>
      <c r="N36" s="43">
        <f t="shared" si="4"/>
        <v>0</v>
      </c>
      <c r="O36" s="43">
        <f t="shared" si="5"/>
        <v>0</v>
      </c>
      <c r="P36" s="44">
        <f t="shared" si="6"/>
        <v>0</v>
      </c>
    </row>
    <row r="37" spans="1:16" x14ac:dyDescent="0.2">
      <c r="A37" s="35">
        <v>11</v>
      </c>
      <c r="B37" s="36" t="s">
        <v>66</v>
      </c>
      <c r="C37" s="126" t="s">
        <v>220</v>
      </c>
      <c r="D37" s="22" t="s">
        <v>73</v>
      </c>
      <c r="E37" s="62">
        <v>357</v>
      </c>
      <c r="F37" s="63"/>
      <c r="G37" s="60"/>
      <c r="H37" s="43">
        <f t="shared" si="0"/>
        <v>0</v>
      </c>
      <c r="I37" s="60"/>
      <c r="J37" s="60"/>
      <c r="K37" s="44">
        <f t="shared" si="1"/>
        <v>0</v>
      </c>
      <c r="L37" s="45">
        <f t="shared" si="2"/>
        <v>0</v>
      </c>
      <c r="M37" s="43">
        <f t="shared" si="3"/>
        <v>0</v>
      </c>
      <c r="N37" s="43">
        <f t="shared" si="4"/>
        <v>0</v>
      </c>
      <c r="O37" s="43">
        <f t="shared" si="5"/>
        <v>0</v>
      </c>
      <c r="P37" s="44">
        <f t="shared" si="6"/>
        <v>0</v>
      </c>
    </row>
    <row r="38" spans="1:16" ht="22.5" customHeight="1" x14ac:dyDescent="0.2">
      <c r="A38" s="35">
        <v>12</v>
      </c>
      <c r="B38" s="36" t="s">
        <v>430</v>
      </c>
      <c r="C38" s="255" t="s">
        <v>221</v>
      </c>
      <c r="D38" s="22" t="s">
        <v>96</v>
      </c>
      <c r="E38" s="62">
        <v>80</v>
      </c>
      <c r="F38" s="63"/>
      <c r="G38" s="60"/>
      <c r="H38" s="43">
        <f t="shared" si="0"/>
        <v>0</v>
      </c>
      <c r="I38" s="60"/>
      <c r="J38" s="60"/>
      <c r="K38" s="44">
        <f t="shared" si="1"/>
        <v>0</v>
      </c>
      <c r="L38" s="45">
        <f t="shared" si="2"/>
        <v>0</v>
      </c>
      <c r="M38" s="43">
        <f t="shared" si="3"/>
        <v>0</v>
      </c>
      <c r="N38" s="43">
        <f t="shared" si="4"/>
        <v>0</v>
      </c>
      <c r="O38" s="43">
        <f t="shared" si="5"/>
        <v>0</v>
      </c>
      <c r="P38" s="44">
        <f t="shared" si="6"/>
        <v>0</v>
      </c>
    </row>
    <row r="39" spans="1:16" ht="22.5" x14ac:dyDescent="0.2">
      <c r="A39" s="35">
        <v>13</v>
      </c>
      <c r="B39" s="36" t="s">
        <v>431</v>
      </c>
      <c r="C39" s="256"/>
      <c r="D39" s="22" t="s">
        <v>96</v>
      </c>
      <c r="E39" s="62">
        <v>160</v>
      </c>
      <c r="F39" s="63"/>
      <c r="G39" s="60"/>
      <c r="H39" s="43">
        <f t="shared" si="0"/>
        <v>0</v>
      </c>
      <c r="I39" s="60"/>
      <c r="J39" s="60"/>
      <c r="K39" s="44">
        <f t="shared" si="1"/>
        <v>0</v>
      </c>
      <c r="L39" s="45">
        <f t="shared" si="2"/>
        <v>0</v>
      </c>
      <c r="M39" s="43">
        <f t="shared" si="3"/>
        <v>0</v>
      </c>
      <c r="N39" s="43">
        <f t="shared" si="4"/>
        <v>0</v>
      </c>
      <c r="O39" s="43">
        <f t="shared" si="5"/>
        <v>0</v>
      </c>
      <c r="P39" s="44">
        <f t="shared" si="6"/>
        <v>0</v>
      </c>
    </row>
    <row r="40" spans="1:16" x14ac:dyDescent="0.2">
      <c r="A40" s="35">
        <v>14</v>
      </c>
      <c r="B40" s="36" t="s">
        <v>432</v>
      </c>
      <c r="C40" s="126" t="s">
        <v>222</v>
      </c>
      <c r="D40" s="22" t="s">
        <v>96</v>
      </c>
      <c r="E40" s="62">
        <v>4000</v>
      </c>
      <c r="F40" s="63"/>
      <c r="G40" s="60"/>
      <c r="H40" s="43">
        <f t="shared" si="0"/>
        <v>0</v>
      </c>
      <c r="I40" s="60"/>
      <c r="J40" s="60"/>
      <c r="K40" s="44">
        <f t="shared" si="1"/>
        <v>0</v>
      </c>
      <c r="L40" s="45">
        <f t="shared" si="2"/>
        <v>0</v>
      </c>
      <c r="M40" s="43">
        <f t="shared" si="3"/>
        <v>0</v>
      </c>
      <c r="N40" s="43">
        <f t="shared" si="4"/>
        <v>0</v>
      </c>
      <c r="O40" s="43">
        <f t="shared" si="5"/>
        <v>0</v>
      </c>
      <c r="P40" s="44">
        <f t="shared" si="6"/>
        <v>0</v>
      </c>
    </row>
    <row r="41" spans="1:16" ht="22.5" x14ac:dyDescent="0.2">
      <c r="A41" s="35">
        <v>15</v>
      </c>
      <c r="B41" s="36" t="s">
        <v>66</v>
      </c>
      <c r="C41" s="126" t="s">
        <v>223</v>
      </c>
      <c r="D41" s="22" t="s">
        <v>160</v>
      </c>
      <c r="E41" s="62">
        <v>20</v>
      </c>
      <c r="F41" s="63"/>
      <c r="G41" s="60"/>
      <c r="H41" s="43">
        <f t="shared" si="0"/>
        <v>0</v>
      </c>
      <c r="I41" s="60"/>
      <c r="J41" s="60"/>
      <c r="K41" s="44">
        <f t="shared" si="1"/>
        <v>0</v>
      </c>
      <c r="L41" s="45">
        <f t="shared" si="2"/>
        <v>0</v>
      </c>
      <c r="M41" s="43">
        <f t="shared" si="3"/>
        <v>0</v>
      </c>
      <c r="N41" s="43">
        <f t="shared" si="4"/>
        <v>0</v>
      </c>
      <c r="O41" s="43">
        <f t="shared" si="5"/>
        <v>0</v>
      </c>
      <c r="P41" s="44">
        <f t="shared" si="6"/>
        <v>0</v>
      </c>
    </row>
    <row r="42" spans="1:16" x14ac:dyDescent="0.2">
      <c r="A42" s="35">
        <v>16</v>
      </c>
      <c r="B42" s="36"/>
      <c r="C42" s="126" t="s">
        <v>224</v>
      </c>
      <c r="D42" s="22" t="s">
        <v>96</v>
      </c>
      <c r="E42" s="62">
        <v>2240</v>
      </c>
      <c r="F42" s="63"/>
      <c r="G42" s="60"/>
      <c r="H42" s="43">
        <f t="shared" si="0"/>
        <v>0</v>
      </c>
      <c r="I42" s="60"/>
      <c r="J42" s="60"/>
      <c r="K42" s="44">
        <f t="shared" si="1"/>
        <v>0</v>
      </c>
      <c r="L42" s="45">
        <f t="shared" si="2"/>
        <v>0</v>
      </c>
      <c r="M42" s="43">
        <f t="shared" si="3"/>
        <v>0</v>
      </c>
      <c r="N42" s="43">
        <f t="shared" si="4"/>
        <v>0</v>
      </c>
      <c r="O42" s="43">
        <f t="shared" si="5"/>
        <v>0</v>
      </c>
      <c r="P42" s="44">
        <f t="shared" si="6"/>
        <v>0</v>
      </c>
    </row>
    <row r="43" spans="1:16" ht="12" thickBot="1" x14ac:dyDescent="0.25">
      <c r="A43" s="35">
        <v>17</v>
      </c>
      <c r="B43" s="36"/>
      <c r="C43" s="126" t="s">
        <v>225</v>
      </c>
      <c r="D43" s="22" t="s">
        <v>160</v>
      </c>
      <c r="E43" s="62">
        <v>560</v>
      </c>
      <c r="F43" s="63"/>
      <c r="G43" s="60"/>
      <c r="H43" s="43">
        <f t="shared" si="0"/>
        <v>0</v>
      </c>
      <c r="I43" s="60"/>
      <c r="J43" s="60"/>
      <c r="K43" s="44">
        <f t="shared" si="1"/>
        <v>0</v>
      </c>
      <c r="L43" s="45">
        <f t="shared" si="2"/>
        <v>0</v>
      </c>
      <c r="M43" s="43">
        <f t="shared" si="3"/>
        <v>0</v>
      </c>
      <c r="N43" s="43">
        <f t="shared" si="4"/>
        <v>0</v>
      </c>
      <c r="O43" s="43">
        <f t="shared" si="5"/>
        <v>0</v>
      </c>
      <c r="P43" s="44">
        <f t="shared" si="6"/>
        <v>0</v>
      </c>
    </row>
    <row r="44" spans="1:16" ht="12" thickBot="1" x14ac:dyDescent="0.25">
      <c r="A44" s="237" t="s">
        <v>88</v>
      </c>
      <c r="B44" s="238"/>
      <c r="C44" s="238"/>
      <c r="D44" s="238"/>
      <c r="E44" s="238"/>
      <c r="F44" s="238"/>
      <c r="G44" s="238"/>
      <c r="H44" s="238"/>
      <c r="I44" s="238"/>
      <c r="J44" s="238"/>
      <c r="K44" s="239"/>
      <c r="L44" s="64">
        <f>SUM(L14:L43)</f>
        <v>0</v>
      </c>
      <c r="M44" s="65">
        <f>SUM(M14:M43)</f>
        <v>0</v>
      </c>
      <c r="N44" s="65">
        <f>SUM(N14:N43)</f>
        <v>0</v>
      </c>
      <c r="O44" s="65">
        <f>SUM(O14:O43)</f>
        <v>0</v>
      </c>
      <c r="P44" s="66">
        <f>SUM(P14:P43)</f>
        <v>0</v>
      </c>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row r="47" spans="1:16" x14ac:dyDescent="0.2">
      <c r="A47" s="1" t="s">
        <v>14</v>
      </c>
      <c r="B47" s="15"/>
      <c r="C47" s="236">
        <f>'Kops a'!C34:H34</f>
        <v>0</v>
      </c>
      <c r="D47" s="236"/>
      <c r="E47" s="236"/>
      <c r="F47" s="236"/>
      <c r="G47" s="236"/>
      <c r="H47" s="236"/>
      <c r="I47" s="15"/>
      <c r="J47" s="15"/>
      <c r="K47" s="15"/>
      <c r="L47" s="15"/>
      <c r="M47" s="15"/>
      <c r="N47" s="15"/>
      <c r="O47" s="15"/>
      <c r="P47" s="15"/>
    </row>
    <row r="48" spans="1:16" x14ac:dyDescent="0.2">
      <c r="A48" s="15"/>
      <c r="B48" s="15"/>
      <c r="C48" s="187" t="s">
        <v>15</v>
      </c>
      <c r="D48" s="187"/>
      <c r="E48" s="187"/>
      <c r="F48" s="187"/>
      <c r="G48" s="187"/>
      <c r="H48" s="187"/>
      <c r="I48" s="15"/>
      <c r="J48" s="15"/>
      <c r="K48" s="15"/>
      <c r="L48" s="15"/>
      <c r="M48" s="15"/>
      <c r="N48" s="15"/>
      <c r="O48" s="15"/>
      <c r="P48" s="15"/>
    </row>
    <row r="49" spans="1:16" x14ac:dyDescent="0.2">
      <c r="A49" s="15"/>
      <c r="B49" s="15"/>
      <c r="C49" s="15"/>
      <c r="D49" s="15"/>
      <c r="E49" s="15"/>
      <c r="F49" s="15"/>
      <c r="G49" s="15"/>
      <c r="H49" s="15"/>
      <c r="I49" s="15"/>
      <c r="J49" s="15"/>
      <c r="K49" s="15"/>
      <c r="L49" s="15"/>
      <c r="M49" s="15"/>
      <c r="N49" s="15"/>
      <c r="O49" s="15"/>
      <c r="P49" s="15"/>
    </row>
    <row r="50" spans="1:16" x14ac:dyDescent="0.2">
      <c r="A50" s="79" t="str">
        <f>'Kops a'!A37</f>
        <v>Tāme sastādīta 2020. gada</v>
      </c>
      <c r="B50" s="80"/>
      <c r="C50" s="80"/>
      <c r="D50" s="80"/>
      <c r="E50" s="15"/>
      <c r="F50" s="15"/>
      <c r="G50" s="15"/>
      <c r="H50" s="15"/>
      <c r="I50" s="15"/>
      <c r="J50" s="15"/>
      <c r="K50" s="15"/>
      <c r="L50" s="15"/>
      <c r="M50" s="15"/>
      <c r="N50" s="15"/>
      <c r="O50" s="15"/>
      <c r="P50" s="15"/>
    </row>
    <row r="51" spans="1:16" x14ac:dyDescent="0.2">
      <c r="A51" s="15"/>
      <c r="B51" s="15"/>
      <c r="C51" s="15"/>
      <c r="D51" s="15"/>
      <c r="E51" s="15"/>
      <c r="F51" s="15"/>
      <c r="G51" s="15"/>
      <c r="H51" s="15"/>
      <c r="I51" s="15"/>
      <c r="J51" s="15"/>
      <c r="K51" s="15"/>
      <c r="L51" s="15"/>
      <c r="M51" s="15"/>
      <c r="N51" s="15"/>
      <c r="O51" s="15"/>
      <c r="P51" s="15"/>
    </row>
    <row r="52" spans="1:16" x14ac:dyDescent="0.2">
      <c r="A52" s="1" t="s">
        <v>37</v>
      </c>
      <c r="B52" s="15"/>
      <c r="C52" s="236">
        <f>'Kops a'!C39:H39</f>
        <v>0</v>
      </c>
      <c r="D52" s="236"/>
      <c r="E52" s="236"/>
      <c r="F52" s="236"/>
      <c r="G52" s="236"/>
      <c r="H52" s="236"/>
      <c r="I52" s="15"/>
      <c r="J52" s="15"/>
      <c r="K52" s="15"/>
      <c r="L52" s="15"/>
      <c r="M52" s="15"/>
      <c r="N52" s="15"/>
      <c r="O52" s="15"/>
      <c r="P52" s="15"/>
    </row>
    <row r="53" spans="1:16" x14ac:dyDescent="0.2">
      <c r="A53" s="15"/>
      <c r="B53" s="15"/>
      <c r="C53" s="187" t="s">
        <v>15</v>
      </c>
      <c r="D53" s="187"/>
      <c r="E53" s="187"/>
      <c r="F53" s="187"/>
      <c r="G53" s="187"/>
      <c r="H53" s="187"/>
      <c r="I53" s="15"/>
      <c r="J53" s="15"/>
      <c r="K53" s="15"/>
      <c r="L53" s="15"/>
      <c r="M53" s="15"/>
      <c r="N53" s="15"/>
      <c r="O53" s="15"/>
      <c r="P53" s="15"/>
    </row>
    <row r="54" spans="1:16" x14ac:dyDescent="0.2">
      <c r="A54" s="15"/>
      <c r="B54" s="15"/>
      <c r="C54" s="15"/>
      <c r="D54" s="15"/>
      <c r="E54" s="15"/>
      <c r="F54" s="15"/>
      <c r="G54" s="15"/>
      <c r="H54" s="15"/>
      <c r="I54" s="15"/>
      <c r="J54" s="15"/>
      <c r="K54" s="15"/>
      <c r="L54" s="15"/>
      <c r="M54" s="15"/>
      <c r="N54" s="15"/>
      <c r="O54" s="15"/>
      <c r="P54" s="15"/>
    </row>
    <row r="55" spans="1:16" x14ac:dyDescent="0.2">
      <c r="A55" s="79" t="s">
        <v>54</v>
      </c>
      <c r="B55" s="80"/>
      <c r="C55" s="84">
        <f>'Kops a'!C42</f>
        <v>0</v>
      </c>
      <c r="D55" s="46"/>
      <c r="E55" s="15"/>
      <c r="F55" s="15"/>
      <c r="G55" s="15"/>
      <c r="H55" s="15"/>
      <c r="I55" s="15"/>
      <c r="J55" s="15"/>
      <c r="K55" s="15"/>
      <c r="L55" s="15"/>
      <c r="M55" s="15"/>
      <c r="N55" s="15"/>
      <c r="O55" s="15"/>
      <c r="P55" s="15"/>
    </row>
    <row r="56" spans="1:16" x14ac:dyDescent="0.2">
      <c r="A56" s="15"/>
      <c r="B56" s="15"/>
      <c r="C56" s="15"/>
      <c r="D56" s="15"/>
      <c r="E56" s="15"/>
      <c r="F56" s="15"/>
      <c r="G56" s="15"/>
      <c r="H56" s="15"/>
      <c r="I56" s="15"/>
      <c r="J56" s="15"/>
      <c r="K56" s="15"/>
      <c r="L56" s="15"/>
      <c r="M56" s="15"/>
      <c r="N56" s="15"/>
      <c r="O56" s="15"/>
      <c r="P56" s="15"/>
    </row>
    <row r="57" spans="1:16" ht="12" x14ac:dyDescent="0.2">
      <c r="A57" s="88" t="s">
        <v>421</v>
      </c>
      <c r="B57" s="89"/>
      <c r="C57" s="90"/>
      <c r="D57" s="90"/>
      <c r="E57" s="91"/>
      <c r="F57" s="92"/>
      <c r="G57" s="91"/>
      <c r="H57" s="93"/>
      <c r="I57" s="93"/>
      <c r="J57" s="94"/>
      <c r="K57" s="95"/>
      <c r="L57" s="95"/>
      <c r="M57" s="95"/>
      <c r="N57" s="95"/>
      <c r="O57" s="95"/>
    </row>
    <row r="58" spans="1:16" ht="12" x14ac:dyDescent="0.2">
      <c r="A58" s="240" t="s">
        <v>422</v>
      </c>
      <c r="B58" s="240"/>
      <c r="C58" s="240"/>
      <c r="D58" s="240"/>
      <c r="E58" s="240"/>
      <c r="F58" s="240"/>
      <c r="G58" s="240"/>
      <c r="H58" s="240"/>
      <c r="I58" s="240"/>
      <c r="J58" s="240"/>
      <c r="K58" s="240"/>
      <c r="L58" s="240"/>
      <c r="M58" s="240"/>
      <c r="N58" s="240"/>
      <c r="O58" s="240"/>
    </row>
    <row r="59" spans="1:16" ht="12" x14ac:dyDescent="0.2">
      <c r="A59" s="240" t="s">
        <v>423</v>
      </c>
      <c r="B59" s="240"/>
      <c r="C59" s="240"/>
      <c r="D59" s="240"/>
      <c r="E59" s="240"/>
      <c r="F59" s="240"/>
      <c r="G59" s="240"/>
      <c r="H59" s="240"/>
      <c r="I59" s="240"/>
      <c r="J59" s="240"/>
      <c r="K59" s="240"/>
      <c r="L59" s="240"/>
      <c r="M59" s="240"/>
      <c r="N59" s="240"/>
      <c r="O59" s="240"/>
    </row>
  </sheetData>
  <mergeCells count="25">
    <mergeCell ref="A58:O58"/>
    <mergeCell ref="A59:O59"/>
    <mergeCell ref="C38:C39"/>
    <mergeCell ref="C2:I2"/>
    <mergeCell ref="C3:I3"/>
    <mergeCell ref="D5:L5"/>
    <mergeCell ref="D6:L6"/>
    <mergeCell ref="D7:L7"/>
    <mergeCell ref="N9:O9"/>
    <mergeCell ref="A12:A13"/>
    <mergeCell ref="B12:B13"/>
    <mergeCell ref="C12:C13"/>
    <mergeCell ref="D12:D13"/>
    <mergeCell ref="E12:E13"/>
    <mergeCell ref="L12:P12"/>
    <mergeCell ref="C53:H53"/>
    <mergeCell ref="A44:K44"/>
    <mergeCell ref="C47:H47"/>
    <mergeCell ref="C48:H48"/>
    <mergeCell ref="C52:H52"/>
    <mergeCell ref="C4:I4"/>
    <mergeCell ref="F12:K12"/>
    <mergeCell ref="A9:F9"/>
    <mergeCell ref="J9:M9"/>
    <mergeCell ref="D8:L8"/>
  </mergeCells>
  <conditionalFormatting sqref="A15:B43 I15:J43 F15:G43">
    <cfRule type="cellIs" dxfId="128" priority="30" operator="equal">
      <formula>0</formula>
    </cfRule>
  </conditionalFormatting>
  <conditionalFormatting sqref="N9:O9">
    <cfRule type="cellIs" dxfId="127" priority="29" operator="equal">
      <formula>0</formula>
    </cfRule>
  </conditionalFormatting>
  <conditionalFormatting sqref="A9:F9">
    <cfRule type="containsText" dxfId="126" priority="2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25" priority="26" operator="equal">
      <formula>0</formula>
    </cfRule>
  </conditionalFormatting>
  <conditionalFormatting sqref="O10">
    <cfRule type="cellIs" dxfId="124" priority="25" operator="equal">
      <formula>"20__. gada __. _________"</formula>
    </cfRule>
  </conditionalFormatting>
  <conditionalFormatting sqref="A44:K44">
    <cfRule type="containsText" dxfId="123" priority="24" operator="containsText" text="Tiešās izmaksas kopā, t. sk. darba devēja sociālais nodoklis __.__% ">
      <formula>NOT(ISERROR(SEARCH("Tiešās izmaksas kopā, t. sk. darba devēja sociālais nodoklis __.__% ",A44)))</formula>
    </cfRule>
  </conditionalFormatting>
  <conditionalFormatting sqref="H14:H43 K14:P43 L44:P44">
    <cfRule type="cellIs" dxfId="122" priority="19" operator="equal">
      <formula>0</formula>
    </cfRule>
  </conditionalFormatting>
  <conditionalFormatting sqref="C4:I4">
    <cfRule type="cellIs" dxfId="121" priority="18" operator="equal">
      <formula>0</formula>
    </cfRule>
  </conditionalFormatting>
  <conditionalFormatting sqref="D5:L8">
    <cfRule type="cellIs" dxfId="120" priority="15" operator="equal">
      <formula>0</formula>
    </cfRule>
  </conditionalFormatting>
  <conditionalFormatting sqref="A14:B14 F14:G14">
    <cfRule type="cellIs" dxfId="119" priority="14" operator="equal">
      <formula>0</formula>
    </cfRule>
  </conditionalFormatting>
  <conditionalFormatting sqref="I14:J14">
    <cfRule type="cellIs" dxfId="118" priority="12" operator="equal">
      <formula>0</formula>
    </cfRule>
  </conditionalFormatting>
  <conditionalFormatting sqref="P10">
    <cfRule type="cellIs" dxfId="117" priority="11" operator="equal">
      <formula>"20__. gada __. _________"</formula>
    </cfRule>
  </conditionalFormatting>
  <conditionalFormatting sqref="C52:H52">
    <cfRule type="cellIs" dxfId="116" priority="8" operator="equal">
      <formula>0</formula>
    </cfRule>
  </conditionalFormatting>
  <conditionalFormatting sqref="C47:H47">
    <cfRule type="cellIs" dxfId="115" priority="7" operator="equal">
      <formula>0</formula>
    </cfRule>
  </conditionalFormatting>
  <conditionalFormatting sqref="C52:H52 C55 C47:H47">
    <cfRule type="cellIs" dxfId="114" priority="6" operator="equal">
      <formula>0</formula>
    </cfRule>
  </conditionalFormatting>
  <conditionalFormatting sqref="D1">
    <cfRule type="cellIs" dxfId="113" priority="5" operator="equal">
      <formula>0</formula>
    </cfRule>
  </conditionalFormatting>
  <conditionalFormatting sqref="D15:E43">
    <cfRule type="cellIs" dxfId="112" priority="4" operator="equal">
      <formula>0</formula>
    </cfRule>
  </conditionalFormatting>
  <conditionalFormatting sqref="C15:C38 C40:C43">
    <cfRule type="cellIs" dxfId="111" priority="3" operator="equal">
      <formula>0</formula>
    </cfRule>
  </conditionalFormatting>
  <conditionalFormatting sqref="D14:E14">
    <cfRule type="cellIs" dxfId="110" priority="2" operator="equal">
      <formula>0</formula>
    </cfRule>
  </conditionalFormatting>
  <conditionalFormatting sqref="C14">
    <cfRule type="cellIs" dxfId="109"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DC7EA987-A541-4A14-8BBA-80430C8D8797}">
            <xm:f>NOT(ISERROR(SEARCH("Tāme sastādīta ____. gada ___. ______________",A50)))</xm:f>
            <xm:f>"Tāme sastādīta ____. gada ___. ______________"</xm:f>
            <x14:dxf>
              <font>
                <color auto="1"/>
              </font>
              <fill>
                <patternFill>
                  <bgColor rgb="FFC6EFCE"/>
                </patternFill>
              </fill>
            </x14:dxf>
          </x14:cfRule>
          <xm:sqref>A50</xm:sqref>
        </x14:conditionalFormatting>
        <x14:conditionalFormatting xmlns:xm="http://schemas.microsoft.com/office/excel/2006/main">
          <x14:cfRule type="containsText" priority="9" operator="containsText" id="{ACDA78AF-73B6-4D16-9157-A1B6B42F0CA3}">
            <xm:f>NOT(ISERROR(SEARCH("Sertifikāta Nr. _________________________________",A55)))</xm:f>
            <xm:f>"Sertifikāta Nr. _________________________________"</xm:f>
            <x14:dxf>
              <font>
                <color auto="1"/>
              </font>
              <fill>
                <patternFill>
                  <bgColor rgb="FFC6EFCE"/>
                </patternFill>
              </fill>
            </x14:dxf>
          </x14:cfRule>
          <xm:sqref>A55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99"/>
  <sheetViews>
    <sheetView view="pageBreakPreview" topLeftCell="A70" zoomScale="85" zoomScaleNormal="100" zoomScaleSheetLayoutView="85" workbookViewId="0">
      <selection activeCell="C76" sqref="C7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a'!A20</f>
        <v>6</v>
      </c>
      <c r="E1" s="20"/>
      <c r="F1" s="20"/>
      <c r="G1" s="20"/>
      <c r="H1" s="20"/>
      <c r="I1" s="20"/>
      <c r="J1" s="20"/>
      <c r="N1" s="23"/>
      <c r="O1" s="24"/>
      <c r="P1" s="25"/>
    </row>
    <row r="2" spans="1:16" x14ac:dyDescent="0.2">
      <c r="A2" s="26"/>
      <c r="B2" s="26"/>
      <c r="C2" s="241" t="s">
        <v>226</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65</v>
      </c>
      <c r="B9" s="243"/>
      <c r="C9" s="243"/>
      <c r="D9" s="243"/>
      <c r="E9" s="243"/>
      <c r="F9" s="243"/>
      <c r="G9" s="28"/>
      <c r="H9" s="28"/>
      <c r="I9" s="28"/>
      <c r="J9" s="247" t="s">
        <v>39</v>
      </c>
      <c r="K9" s="247"/>
      <c r="L9" s="247"/>
      <c r="M9" s="247"/>
      <c r="N9" s="254">
        <f>P84</f>
        <v>0</v>
      </c>
      <c r="O9" s="254"/>
      <c r="P9" s="28"/>
    </row>
    <row r="10" spans="1:16" x14ac:dyDescent="0.2">
      <c r="A10" s="29"/>
      <c r="B10" s="30"/>
      <c r="C10" s="4"/>
      <c r="D10" s="20"/>
      <c r="E10" s="20"/>
      <c r="F10" s="20"/>
      <c r="G10" s="20"/>
      <c r="H10" s="20"/>
      <c r="I10" s="20"/>
      <c r="J10" s="20"/>
      <c r="K10" s="20"/>
      <c r="L10" s="26"/>
      <c r="M10" s="26"/>
      <c r="O10" s="82"/>
      <c r="P10" s="81" t="str">
        <f>A90</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x14ac:dyDescent="0.2">
      <c r="A14" s="57"/>
      <c r="B14" s="58"/>
      <c r="C14" s="141" t="s">
        <v>227</v>
      </c>
      <c r="D14" s="142"/>
      <c r="E14" s="143"/>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ht="33.75" x14ac:dyDescent="0.2">
      <c r="A15" s="35">
        <v>1</v>
      </c>
      <c r="B15" s="36" t="s">
        <v>66</v>
      </c>
      <c r="C15" s="144" t="s">
        <v>228</v>
      </c>
      <c r="D15" s="145" t="s">
        <v>73</v>
      </c>
      <c r="E15" s="143">
        <v>877</v>
      </c>
      <c r="F15" s="63"/>
      <c r="G15" s="60"/>
      <c r="H15" s="43">
        <f t="shared" ref="H15:H78" si="0">ROUND(F15*G15,2)</f>
        <v>0</v>
      </c>
      <c r="I15" s="60"/>
      <c r="J15" s="60"/>
      <c r="K15" s="44">
        <f t="shared" ref="K15:K78" si="1">SUM(H15:J15)</f>
        <v>0</v>
      </c>
      <c r="L15" s="45">
        <f t="shared" ref="L15:L78" si="2">ROUND(E15*F15,2)</f>
        <v>0</v>
      </c>
      <c r="M15" s="43">
        <f t="shared" ref="M15:M78" si="3">ROUND(H15*E15,2)</f>
        <v>0</v>
      </c>
      <c r="N15" s="43">
        <f t="shared" ref="N15:N78" si="4">ROUND(I15*E15,2)</f>
        <v>0</v>
      </c>
      <c r="O15" s="43">
        <f t="shared" ref="O15:O78" si="5">ROUND(J15*E15,2)</f>
        <v>0</v>
      </c>
      <c r="P15" s="44">
        <f t="shared" ref="P15:P78" si="6">SUM(M15:O15)</f>
        <v>0</v>
      </c>
    </row>
    <row r="16" spans="1:16" ht="22.5" x14ac:dyDescent="0.2">
      <c r="A16" s="35">
        <v>2</v>
      </c>
      <c r="B16" s="36" t="s">
        <v>66</v>
      </c>
      <c r="C16" s="144" t="s">
        <v>229</v>
      </c>
      <c r="D16" s="145" t="s">
        <v>73</v>
      </c>
      <c r="E16" s="143">
        <v>120.75</v>
      </c>
      <c r="F16" s="63"/>
      <c r="G16" s="60"/>
      <c r="H16" s="43">
        <f t="shared" si="0"/>
        <v>0</v>
      </c>
      <c r="I16" s="60"/>
      <c r="J16" s="60"/>
      <c r="K16" s="44">
        <f t="shared" si="1"/>
        <v>0</v>
      </c>
      <c r="L16" s="45">
        <f t="shared" si="2"/>
        <v>0</v>
      </c>
      <c r="M16" s="43">
        <f t="shared" si="3"/>
        <v>0</v>
      </c>
      <c r="N16" s="43">
        <f t="shared" si="4"/>
        <v>0</v>
      </c>
      <c r="O16" s="43">
        <f t="shared" si="5"/>
        <v>0</v>
      </c>
      <c r="P16" s="44">
        <f t="shared" si="6"/>
        <v>0</v>
      </c>
    </row>
    <row r="17" spans="1:16" x14ac:dyDescent="0.2">
      <c r="A17" s="35">
        <v>3</v>
      </c>
      <c r="B17" s="36" t="s">
        <v>66</v>
      </c>
      <c r="C17" s="144" t="s">
        <v>230</v>
      </c>
      <c r="D17" s="145" t="s">
        <v>73</v>
      </c>
      <c r="E17" s="143">
        <v>93</v>
      </c>
      <c r="F17" s="63"/>
      <c r="G17" s="60"/>
      <c r="H17" s="43">
        <f t="shared" si="0"/>
        <v>0</v>
      </c>
      <c r="I17" s="60"/>
      <c r="J17" s="60"/>
      <c r="K17" s="44">
        <f t="shared" si="1"/>
        <v>0</v>
      </c>
      <c r="L17" s="45">
        <f t="shared" si="2"/>
        <v>0</v>
      </c>
      <c r="M17" s="43">
        <f t="shared" si="3"/>
        <v>0</v>
      </c>
      <c r="N17" s="43">
        <f t="shared" si="4"/>
        <v>0</v>
      </c>
      <c r="O17" s="43">
        <f t="shared" si="5"/>
        <v>0</v>
      </c>
      <c r="P17" s="44">
        <f t="shared" si="6"/>
        <v>0</v>
      </c>
    </row>
    <row r="18" spans="1:16" ht="22.5" x14ac:dyDescent="0.2">
      <c r="A18" s="35">
        <v>4</v>
      </c>
      <c r="B18" s="36" t="s">
        <v>66</v>
      </c>
      <c r="C18" s="144" t="s">
        <v>231</v>
      </c>
      <c r="D18" s="145" t="s">
        <v>160</v>
      </c>
      <c r="E18" s="143">
        <v>11</v>
      </c>
      <c r="F18" s="63"/>
      <c r="G18" s="60"/>
      <c r="H18" s="43">
        <f t="shared" si="0"/>
        <v>0</v>
      </c>
      <c r="I18" s="60"/>
      <c r="J18" s="60"/>
      <c r="K18" s="44">
        <f t="shared" si="1"/>
        <v>0</v>
      </c>
      <c r="L18" s="45">
        <f t="shared" si="2"/>
        <v>0</v>
      </c>
      <c r="M18" s="43">
        <f t="shared" si="3"/>
        <v>0</v>
      </c>
      <c r="N18" s="43">
        <f t="shared" si="4"/>
        <v>0</v>
      </c>
      <c r="O18" s="43">
        <f t="shared" si="5"/>
        <v>0</v>
      </c>
      <c r="P18" s="44">
        <f t="shared" si="6"/>
        <v>0</v>
      </c>
    </row>
    <row r="19" spans="1:16" ht="22.5" x14ac:dyDescent="0.2">
      <c r="A19" s="35" t="s">
        <v>69</v>
      </c>
      <c r="B19" s="36"/>
      <c r="C19" s="144" t="s">
        <v>232</v>
      </c>
      <c r="D19" s="145" t="s">
        <v>159</v>
      </c>
      <c r="E19" s="143">
        <v>13</v>
      </c>
      <c r="F19" s="63"/>
      <c r="G19" s="60"/>
      <c r="H19" s="43">
        <f t="shared" si="0"/>
        <v>0</v>
      </c>
      <c r="I19" s="60"/>
      <c r="J19" s="60"/>
      <c r="K19" s="44">
        <f t="shared" si="1"/>
        <v>0</v>
      </c>
      <c r="L19" s="45">
        <f t="shared" si="2"/>
        <v>0</v>
      </c>
      <c r="M19" s="43">
        <f t="shared" si="3"/>
        <v>0</v>
      </c>
      <c r="N19" s="43">
        <f t="shared" si="4"/>
        <v>0</v>
      </c>
      <c r="O19" s="43">
        <f t="shared" si="5"/>
        <v>0</v>
      </c>
      <c r="P19" s="44">
        <f t="shared" si="6"/>
        <v>0</v>
      </c>
    </row>
    <row r="20" spans="1:16" ht="22.5" x14ac:dyDescent="0.2">
      <c r="A20" s="35">
        <v>5</v>
      </c>
      <c r="B20" s="36" t="s">
        <v>66</v>
      </c>
      <c r="C20" s="144" t="s">
        <v>233</v>
      </c>
      <c r="D20" s="145" t="s">
        <v>73</v>
      </c>
      <c r="E20" s="143">
        <v>6.24</v>
      </c>
      <c r="F20" s="63"/>
      <c r="G20" s="60"/>
      <c r="H20" s="43">
        <f t="shared" si="0"/>
        <v>0</v>
      </c>
      <c r="I20" s="60"/>
      <c r="J20" s="60"/>
      <c r="K20" s="44">
        <f t="shared" si="1"/>
        <v>0</v>
      </c>
      <c r="L20" s="45">
        <f t="shared" si="2"/>
        <v>0</v>
      </c>
      <c r="M20" s="43">
        <f t="shared" si="3"/>
        <v>0</v>
      </c>
      <c r="N20" s="43">
        <f t="shared" si="4"/>
        <v>0</v>
      </c>
      <c r="O20" s="43">
        <f t="shared" si="5"/>
        <v>0</v>
      </c>
      <c r="P20" s="44">
        <f t="shared" si="6"/>
        <v>0</v>
      </c>
    </row>
    <row r="21" spans="1:16" ht="22.5" x14ac:dyDescent="0.2">
      <c r="A21" s="35">
        <v>6</v>
      </c>
      <c r="B21" s="36" t="s">
        <v>66</v>
      </c>
      <c r="C21" s="144" t="s">
        <v>234</v>
      </c>
      <c r="D21" s="145" t="s">
        <v>73</v>
      </c>
      <c r="E21" s="143">
        <v>6.24</v>
      </c>
      <c r="F21" s="63"/>
      <c r="G21" s="60"/>
      <c r="H21" s="43">
        <f t="shared" si="0"/>
        <v>0</v>
      </c>
      <c r="I21" s="60"/>
      <c r="J21" s="60"/>
      <c r="K21" s="44">
        <f t="shared" si="1"/>
        <v>0</v>
      </c>
      <c r="L21" s="45">
        <f t="shared" si="2"/>
        <v>0</v>
      </c>
      <c r="M21" s="43">
        <f t="shared" si="3"/>
        <v>0</v>
      </c>
      <c r="N21" s="43">
        <f t="shared" si="4"/>
        <v>0</v>
      </c>
      <c r="O21" s="43">
        <f t="shared" si="5"/>
        <v>0</v>
      </c>
      <c r="P21" s="44">
        <f t="shared" si="6"/>
        <v>0</v>
      </c>
    </row>
    <row r="22" spans="1:16" ht="22.5" x14ac:dyDescent="0.2">
      <c r="A22" s="35">
        <v>7</v>
      </c>
      <c r="B22" s="36" t="s">
        <v>66</v>
      </c>
      <c r="C22" s="144" t="s">
        <v>235</v>
      </c>
      <c r="D22" s="145" t="s">
        <v>86</v>
      </c>
      <c r="E22" s="143">
        <v>0.31200000000000006</v>
      </c>
      <c r="F22" s="63"/>
      <c r="G22" s="60"/>
      <c r="H22" s="43">
        <f t="shared" si="0"/>
        <v>0</v>
      </c>
      <c r="I22" s="60"/>
      <c r="J22" s="60"/>
      <c r="K22" s="44">
        <f t="shared" si="1"/>
        <v>0</v>
      </c>
      <c r="L22" s="45">
        <f t="shared" si="2"/>
        <v>0</v>
      </c>
      <c r="M22" s="43">
        <f t="shared" si="3"/>
        <v>0</v>
      </c>
      <c r="N22" s="43">
        <f t="shared" si="4"/>
        <v>0</v>
      </c>
      <c r="O22" s="43">
        <f t="shared" si="5"/>
        <v>0</v>
      </c>
      <c r="P22" s="44">
        <f t="shared" si="6"/>
        <v>0</v>
      </c>
    </row>
    <row r="23" spans="1:16" ht="22.5" x14ac:dyDescent="0.2">
      <c r="A23" s="35" t="s">
        <v>69</v>
      </c>
      <c r="B23" s="36"/>
      <c r="C23" s="144" t="s">
        <v>236</v>
      </c>
      <c r="D23" s="145" t="s">
        <v>68</v>
      </c>
      <c r="E23" s="143">
        <v>20.8</v>
      </c>
      <c r="F23" s="63"/>
      <c r="G23" s="60"/>
      <c r="H23" s="43">
        <f t="shared" si="0"/>
        <v>0</v>
      </c>
      <c r="I23" s="60"/>
      <c r="J23" s="60"/>
      <c r="K23" s="44">
        <f t="shared" si="1"/>
        <v>0</v>
      </c>
      <c r="L23" s="45">
        <f t="shared" si="2"/>
        <v>0</v>
      </c>
      <c r="M23" s="43">
        <f t="shared" si="3"/>
        <v>0</v>
      </c>
      <c r="N23" s="43">
        <f t="shared" si="4"/>
        <v>0</v>
      </c>
      <c r="O23" s="43">
        <f t="shared" si="5"/>
        <v>0</v>
      </c>
      <c r="P23" s="44">
        <f t="shared" si="6"/>
        <v>0</v>
      </c>
    </row>
    <row r="24" spans="1:16" x14ac:dyDescent="0.2">
      <c r="A24" s="35"/>
      <c r="B24" s="36"/>
      <c r="C24" s="144" t="s">
        <v>237</v>
      </c>
      <c r="D24" s="145" t="s">
        <v>80</v>
      </c>
      <c r="E24" s="143">
        <v>188.69760000000002</v>
      </c>
      <c r="F24" s="63"/>
      <c r="G24" s="60"/>
      <c r="H24" s="43">
        <f t="shared" si="0"/>
        <v>0</v>
      </c>
      <c r="I24" s="60"/>
      <c r="J24" s="60"/>
      <c r="K24" s="44">
        <f t="shared" si="1"/>
        <v>0</v>
      </c>
      <c r="L24" s="45">
        <f t="shared" si="2"/>
        <v>0</v>
      </c>
      <c r="M24" s="43">
        <f t="shared" si="3"/>
        <v>0</v>
      </c>
      <c r="N24" s="43">
        <f t="shared" si="4"/>
        <v>0</v>
      </c>
      <c r="O24" s="43">
        <f t="shared" si="5"/>
        <v>0</v>
      </c>
      <c r="P24" s="44">
        <f t="shared" si="6"/>
        <v>0</v>
      </c>
    </row>
    <row r="25" spans="1:16" ht="22.5" x14ac:dyDescent="0.2">
      <c r="A25" s="35" t="s">
        <v>69</v>
      </c>
      <c r="B25" s="36"/>
      <c r="C25" s="144" t="s">
        <v>238</v>
      </c>
      <c r="D25" s="145" t="s">
        <v>68</v>
      </c>
      <c r="E25" s="143">
        <v>20.8</v>
      </c>
      <c r="F25" s="63"/>
      <c r="G25" s="60"/>
      <c r="H25" s="43">
        <f t="shared" si="0"/>
        <v>0</v>
      </c>
      <c r="I25" s="60"/>
      <c r="J25" s="60"/>
      <c r="K25" s="44">
        <f t="shared" si="1"/>
        <v>0</v>
      </c>
      <c r="L25" s="45">
        <f t="shared" si="2"/>
        <v>0</v>
      </c>
      <c r="M25" s="43">
        <f t="shared" si="3"/>
        <v>0</v>
      </c>
      <c r="N25" s="43">
        <f t="shared" si="4"/>
        <v>0</v>
      </c>
      <c r="O25" s="43">
        <f t="shared" si="5"/>
        <v>0</v>
      </c>
      <c r="P25" s="44">
        <f t="shared" si="6"/>
        <v>0</v>
      </c>
    </row>
    <row r="26" spans="1:16" x14ac:dyDescent="0.2">
      <c r="A26" s="35"/>
      <c r="B26" s="36"/>
      <c r="C26" s="144" t="s">
        <v>239</v>
      </c>
      <c r="D26" s="145" t="s">
        <v>80</v>
      </c>
      <c r="E26" s="143">
        <v>82.336800000000011</v>
      </c>
      <c r="F26" s="63"/>
      <c r="G26" s="60"/>
      <c r="H26" s="43">
        <f t="shared" si="0"/>
        <v>0</v>
      </c>
      <c r="I26" s="60"/>
      <c r="J26" s="60"/>
      <c r="K26" s="44">
        <f t="shared" si="1"/>
        <v>0</v>
      </c>
      <c r="L26" s="45">
        <f t="shared" si="2"/>
        <v>0</v>
      </c>
      <c r="M26" s="43">
        <f t="shared" si="3"/>
        <v>0</v>
      </c>
      <c r="N26" s="43">
        <f t="shared" si="4"/>
        <v>0</v>
      </c>
      <c r="O26" s="43">
        <f t="shared" si="5"/>
        <v>0</v>
      </c>
      <c r="P26" s="44">
        <f t="shared" si="6"/>
        <v>0</v>
      </c>
    </row>
    <row r="27" spans="1:16" ht="22.5" x14ac:dyDescent="0.2">
      <c r="A27" s="35" t="s">
        <v>69</v>
      </c>
      <c r="B27" s="36"/>
      <c r="C27" s="144" t="s">
        <v>240</v>
      </c>
      <c r="D27" s="145" t="s">
        <v>80</v>
      </c>
      <c r="E27" s="143">
        <v>7.9632000000000014</v>
      </c>
      <c r="F27" s="63"/>
      <c r="G27" s="60"/>
      <c r="H27" s="43">
        <f t="shared" si="0"/>
        <v>0</v>
      </c>
      <c r="I27" s="60"/>
      <c r="J27" s="60"/>
      <c r="K27" s="44">
        <f t="shared" si="1"/>
        <v>0</v>
      </c>
      <c r="L27" s="45">
        <f t="shared" si="2"/>
        <v>0</v>
      </c>
      <c r="M27" s="43">
        <f t="shared" si="3"/>
        <v>0</v>
      </c>
      <c r="N27" s="43">
        <f t="shared" si="4"/>
        <v>0</v>
      </c>
      <c r="O27" s="43">
        <f t="shared" si="5"/>
        <v>0</v>
      </c>
      <c r="P27" s="44">
        <f t="shared" si="6"/>
        <v>0</v>
      </c>
    </row>
    <row r="28" spans="1:16" ht="22.5" x14ac:dyDescent="0.2">
      <c r="A28" s="35" t="s">
        <v>69</v>
      </c>
      <c r="B28" s="36"/>
      <c r="C28" s="144" t="s">
        <v>241</v>
      </c>
      <c r="D28" s="145" t="s">
        <v>86</v>
      </c>
      <c r="E28" s="143">
        <v>0.32760000000000006</v>
      </c>
      <c r="F28" s="63"/>
      <c r="G28" s="60"/>
      <c r="H28" s="43">
        <f t="shared" si="0"/>
        <v>0</v>
      </c>
      <c r="I28" s="60"/>
      <c r="J28" s="60"/>
      <c r="K28" s="44">
        <f t="shared" si="1"/>
        <v>0</v>
      </c>
      <c r="L28" s="45">
        <f t="shared" si="2"/>
        <v>0</v>
      </c>
      <c r="M28" s="43">
        <f t="shared" si="3"/>
        <v>0</v>
      </c>
      <c r="N28" s="43">
        <f t="shared" si="4"/>
        <v>0</v>
      </c>
      <c r="O28" s="43">
        <f t="shared" si="5"/>
        <v>0</v>
      </c>
      <c r="P28" s="44">
        <f t="shared" si="6"/>
        <v>0</v>
      </c>
    </row>
    <row r="29" spans="1:16" ht="22.5" x14ac:dyDescent="0.2">
      <c r="A29" s="35" t="s">
        <v>69</v>
      </c>
      <c r="B29" s="36"/>
      <c r="C29" s="144" t="s">
        <v>242</v>
      </c>
      <c r="D29" s="145" t="s">
        <v>73</v>
      </c>
      <c r="E29" s="143">
        <v>6.24</v>
      </c>
      <c r="F29" s="63"/>
      <c r="G29" s="60"/>
      <c r="H29" s="43">
        <f t="shared" si="0"/>
        <v>0</v>
      </c>
      <c r="I29" s="60"/>
      <c r="J29" s="60"/>
      <c r="K29" s="44">
        <f t="shared" si="1"/>
        <v>0</v>
      </c>
      <c r="L29" s="45">
        <f t="shared" si="2"/>
        <v>0</v>
      </c>
      <c r="M29" s="43">
        <f t="shared" si="3"/>
        <v>0</v>
      </c>
      <c r="N29" s="43">
        <f t="shared" si="4"/>
        <v>0</v>
      </c>
      <c r="O29" s="43">
        <f t="shared" si="5"/>
        <v>0</v>
      </c>
      <c r="P29" s="44">
        <f t="shared" si="6"/>
        <v>0</v>
      </c>
    </row>
    <row r="30" spans="1:16" x14ac:dyDescent="0.2">
      <c r="A30" s="35">
        <v>8</v>
      </c>
      <c r="B30" s="36" t="s">
        <v>66</v>
      </c>
      <c r="C30" s="144" t="s">
        <v>243</v>
      </c>
      <c r="D30" s="145" t="s">
        <v>73</v>
      </c>
      <c r="E30" s="143">
        <v>12</v>
      </c>
      <c r="F30" s="63"/>
      <c r="G30" s="60"/>
      <c r="H30" s="43">
        <f t="shared" si="0"/>
        <v>0</v>
      </c>
      <c r="I30" s="60"/>
      <c r="J30" s="60"/>
      <c r="K30" s="44">
        <f t="shared" si="1"/>
        <v>0</v>
      </c>
      <c r="L30" s="45">
        <f t="shared" si="2"/>
        <v>0</v>
      </c>
      <c r="M30" s="43">
        <f t="shared" si="3"/>
        <v>0</v>
      </c>
      <c r="N30" s="43">
        <f t="shared" si="4"/>
        <v>0</v>
      </c>
      <c r="O30" s="43">
        <f t="shared" si="5"/>
        <v>0</v>
      </c>
      <c r="P30" s="44">
        <f t="shared" si="6"/>
        <v>0</v>
      </c>
    </row>
    <row r="31" spans="1:16" x14ac:dyDescent="0.2">
      <c r="A31" s="35" t="s">
        <v>69</v>
      </c>
      <c r="B31" s="36"/>
      <c r="C31" s="144" t="s">
        <v>244</v>
      </c>
      <c r="D31" s="145" t="s">
        <v>80</v>
      </c>
      <c r="E31" s="143">
        <v>13.2</v>
      </c>
      <c r="F31" s="63"/>
      <c r="G31" s="60"/>
      <c r="H31" s="43">
        <f t="shared" si="0"/>
        <v>0</v>
      </c>
      <c r="I31" s="60"/>
      <c r="J31" s="60"/>
      <c r="K31" s="44">
        <f t="shared" si="1"/>
        <v>0</v>
      </c>
      <c r="L31" s="45">
        <f t="shared" si="2"/>
        <v>0</v>
      </c>
      <c r="M31" s="43">
        <f t="shared" si="3"/>
        <v>0</v>
      </c>
      <c r="N31" s="43">
        <f t="shared" si="4"/>
        <v>0</v>
      </c>
      <c r="O31" s="43">
        <f t="shared" si="5"/>
        <v>0</v>
      </c>
      <c r="P31" s="44">
        <f t="shared" si="6"/>
        <v>0</v>
      </c>
    </row>
    <row r="32" spans="1:16" x14ac:dyDescent="0.2">
      <c r="A32" s="35"/>
      <c r="B32" s="36"/>
      <c r="C32" s="144" t="s">
        <v>245</v>
      </c>
      <c r="D32" s="145" t="s">
        <v>159</v>
      </c>
      <c r="E32" s="143">
        <v>30</v>
      </c>
      <c r="F32" s="63"/>
      <c r="G32" s="60"/>
      <c r="H32" s="43">
        <f t="shared" si="0"/>
        <v>0</v>
      </c>
      <c r="I32" s="60"/>
      <c r="J32" s="60"/>
      <c r="K32" s="44">
        <f t="shared" si="1"/>
        <v>0</v>
      </c>
      <c r="L32" s="45">
        <f t="shared" si="2"/>
        <v>0</v>
      </c>
      <c r="M32" s="43">
        <f t="shared" si="3"/>
        <v>0</v>
      </c>
      <c r="N32" s="43">
        <f t="shared" si="4"/>
        <v>0</v>
      </c>
      <c r="O32" s="43">
        <f t="shared" si="5"/>
        <v>0</v>
      </c>
      <c r="P32" s="44">
        <f t="shared" si="6"/>
        <v>0</v>
      </c>
    </row>
    <row r="33" spans="1:16" ht="22.5" x14ac:dyDescent="0.2">
      <c r="A33" s="35"/>
      <c r="B33" s="36"/>
      <c r="C33" s="144" t="s">
        <v>246</v>
      </c>
      <c r="D33" s="145" t="s">
        <v>68</v>
      </c>
      <c r="E33" s="143">
        <v>120</v>
      </c>
      <c r="F33" s="63"/>
      <c r="G33" s="60"/>
      <c r="H33" s="43">
        <f t="shared" si="0"/>
        <v>0</v>
      </c>
      <c r="I33" s="60"/>
      <c r="J33" s="60"/>
      <c r="K33" s="44">
        <f t="shared" si="1"/>
        <v>0</v>
      </c>
      <c r="L33" s="45">
        <f t="shared" si="2"/>
        <v>0</v>
      </c>
      <c r="M33" s="43">
        <f t="shared" si="3"/>
        <v>0</v>
      </c>
      <c r="N33" s="43">
        <f t="shared" si="4"/>
        <v>0</v>
      </c>
      <c r="O33" s="43">
        <f t="shared" si="5"/>
        <v>0</v>
      </c>
      <c r="P33" s="44">
        <f t="shared" si="6"/>
        <v>0</v>
      </c>
    </row>
    <row r="34" spans="1:16" x14ac:dyDescent="0.2">
      <c r="A34" s="35"/>
      <c r="B34" s="36"/>
      <c r="C34" s="144" t="s">
        <v>247</v>
      </c>
      <c r="D34" s="145" t="s">
        <v>71</v>
      </c>
      <c r="E34" s="143">
        <v>240</v>
      </c>
      <c r="F34" s="63"/>
      <c r="G34" s="60"/>
      <c r="H34" s="43">
        <f t="shared" si="0"/>
        <v>0</v>
      </c>
      <c r="I34" s="60"/>
      <c r="J34" s="60"/>
      <c r="K34" s="44">
        <f t="shared" si="1"/>
        <v>0</v>
      </c>
      <c r="L34" s="45">
        <f t="shared" si="2"/>
        <v>0</v>
      </c>
      <c r="M34" s="43">
        <f t="shared" si="3"/>
        <v>0</v>
      </c>
      <c r="N34" s="43">
        <f t="shared" si="4"/>
        <v>0</v>
      </c>
      <c r="O34" s="43">
        <f t="shared" si="5"/>
        <v>0</v>
      </c>
      <c r="P34" s="44">
        <f t="shared" si="6"/>
        <v>0</v>
      </c>
    </row>
    <row r="35" spans="1:16" x14ac:dyDescent="0.2">
      <c r="A35" s="35"/>
      <c r="B35" s="36"/>
      <c r="C35" s="144" t="s">
        <v>248</v>
      </c>
      <c r="D35" s="145" t="s">
        <v>96</v>
      </c>
      <c r="E35" s="143">
        <v>40</v>
      </c>
      <c r="F35" s="63"/>
      <c r="G35" s="60"/>
      <c r="H35" s="43">
        <f t="shared" si="0"/>
        <v>0</v>
      </c>
      <c r="I35" s="60"/>
      <c r="J35" s="60"/>
      <c r="K35" s="44">
        <f t="shared" si="1"/>
        <v>0</v>
      </c>
      <c r="L35" s="45">
        <f t="shared" si="2"/>
        <v>0</v>
      </c>
      <c r="M35" s="43">
        <f t="shared" si="3"/>
        <v>0</v>
      </c>
      <c r="N35" s="43">
        <f t="shared" si="4"/>
        <v>0</v>
      </c>
      <c r="O35" s="43">
        <f t="shared" si="5"/>
        <v>0</v>
      </c>
      <c r="P35" s="44">
        <f t="shared" si="6"/>
        <v>0</v>
      </c>
    </row>
    <row r="36" spans="1:16" x14ac:dyDescent="0.2">
      <c r="A36" s="35"/>
      <c r="B36" s="36"/>
      <c r="C36" s="144" t="s">
        <v>249</v>
      </c>
      <c r="D36" s="145" t="s">
        <v>96</v>
      </c>
      <c r="E36" s="143">
        <v>240</v>
      </c>
      <c r="F36" s="63"/>
      <c r="G36" s="60"/>
      <c r="H36" s="43">
        <f t="shared" si="0"/>
        <v>0</v>
      </c>
      <c r="I36" s="60"/>
      <c r="J36" s="60"/>
      <c r="K36" s="44">
        <f t="shared" si="1"/>
        <v>0</v>
      </c>
      <c r="L36" s="45">
        <f t="shared" si="2"/>
        <v>0</v>
      </c>
      <c r="M36" s="43">
        <f t="shared" si="3"/>
        <v>0</v>
      </c>
      <c r="N36" s="43">
        <f t="shared" si="4"/>
        <v>0</v>
      </c>
      <c r="O36" s="43">
        <f t="shared" si="5"/>
        <v>0</v>
      </c>
      <c r="P36" s="44">
        <f t="shared" si="6"/>
        <v>0</v>
      </c>
    </row>
    <row r="37" spans="1:16" x14ac:dyDescent="0.2">
      <c r="A37" s="35"/>
      <c r="B37" s="36"/>
      <c r="C37" s="144" t="s">
        <v>250</v>
      </c>
      <c r="D37" s="145" t="s">
        <v>68</v>
      </c>
      <c r="E37" s="143">
        <v>235</v>
      </c>
      <c r="F37" s="63"/>
      <c r="G37" s="60"/>
      <c r="H37" s="43">
        <f t="shared" si="0"/>
        <v>0</v>
      </c>
      <c r="I37" s="60"/>
      <c r="J37" s="60"/>
      <c r="K37" s="44">
        <f t="shared" si="1"/>
        <v>0</v>
      </c>
      <c r="L37" s="45">
        <f t="shared" si="2"/>
        <v>0</v>
      </c>
      <c r="M37" s="43">
        <f t="shared" si="3"/>
        <v>0</v>
      </c>
      <c r="N37" s="43">
        <f t="shared" si="4"/>
        <v>0</v>
      </c>
      <c r="O37" s="43">
        <f t="shared" si="5"/>
        <v>0</v>
      </c>
      <c r="P37" s="44">
        <f t="shared" si="6"/>
        <v>0</v>
      </c>
    </row>
    <row r="38" spans="1:16" x14ac:dyDescent="0.2">
      <c r="A38" s="35"/>
      <c r="B38" s="36"/>
      <c r="C38" s="144" t="s">
        <v>251</v>
      </c>
      <c r="D38" s="145" t="s">
        <v>68</v>
      </c>
      <c r="E38" s="143">
        <v>121</v>
      </c>
      <c r="F38" s="63"/>
      <c r="G38" s="60"/>
      <c r="H38" s="43">
        <f t="shared" si="0"/>
        <v>0</v>
      </c>
      <c r="I38" s="60"/>
      <c r="J38" s="60"/>
      <c r="K38" s="44">
        <f t="shared" si="1"/>
        <v>0</v>
      </c>
      <c r="L38" s="45">
        <f t="shared" si="2"/>
        <v>0</v>
      </c>
      <c r="M38" s="43">
        <f t="shared" si="3"/>
        <v>0</v>
      </c>
      <c r="N38" s="43">
        <f t="shared" si="4"/>
        <v>0</v>
      </c>
      <c r="O38" s="43">
        <f t="shared" si="5"/>
        <v>0</v>
      </c>
      <c r="P38" s="44">
        <f t="shared" si="6"/>
        <v>0</v>
      </c>
    </row>
    <row r="39" spans="1:16" x14ac:dyDescent="0.2">
      <c r="A39" s="35"/>
      <c r="B39" s="36"/>
      <c r="C39" s="144" t="s">
        <v>252</v>
      </c>
      <c r="D39" s="145" t="s">
        <v>73</v>
      </c>
      <c r="E39" s="143">
        <v>8.5</v>
      </c>
      <c r="F39" s="63"/>
      <c r="G39" s="60"/>
      <c r="H39" s="43">
        <f t="shared" si="0"/>
        <v>0</v>
      </c>
      <c r="I39" s="60"/>
      <c r="J39" s="60"/>
      <c r="K39" s="44">
        <f t="shared" si="1"/>
        <v>0</v>
      </c>
      <c r="L39" s="45">
        <f t="shared" si="2"/>
        <v>0</v>
      </c>
      <c r="M39" s="43">
        <f t="shared" si="3"/>
        <v>0</v>
      </c>
      <c r="N39" s="43">
        <f t="shared" si="4"/>
        <v>0</v>
      </c>
      <c r="O39" s="43">
        <f t="shared" si="5"/>
        <v>0</v>
      </c>
      <c r="P39" s="44">
        <f t="shared" si="6"/>
        <v>0</v>
      </c>
    </row>
    <row r="40" spans="1:16" x14ac:dyDescent="0.2">
      <c r="A40" s="35"/>
      <c r="B40" s="36"/>
      <c r="C40" s="144" t="s">
        <v>253</v>
      </c>
      <c r="D40" s="145" t="s">
        <v>86</v>
      </c>
      <c r="E40" s="143">
        <v>0.03</v>
      </c>
      <c r="F40" s="63"/>
      <c r="G40" s="60"/>
      <c r="H40" s="43">
        <f t="shared" si="0"/>
        <v>0</v>
      </c>
      <c r="I40" s="60"/>
      <c r="J40" s="60"/>
      <c r="K40" s="44">
        <f t="shared" si="1"/>
        <v>0</v>
      </c>
      <c r="L40" s="45">
        <f t="shared" si="2"/>
        <v>0</v>
      </c>
      <c r="M40" s="43">
        <f t="shared" si="3"/>
        <v>0</v>
      </c>
      <c r="N40" s="43">
        <f t="shared" si="4"/>
        <v>0</v>
      </c>
      <c r="O40" s="43">
        <f t="shared" si="5"/>
        <v>0</v>
      </c>
      <c r="P40" s="44">
        <f t="shared" si="6"/>
        <v>0</v>
      </c>
    </row>
    <row r="41" spans="1:16" x14ac:dyDescent="0.2">
      <c r="A41" s="35"/>
      <c r="B41" s="36"/>
      <c r="C41" s="144" t="s">
        <v>254</v>
      </c>
      <c r="D41" s="145"/>
      <c r="E41" s="143"/>
      <c r="F41" s="63"/>
      <c r="G41" s="60"/>
      <c r="H41" s="43">
        <f t="shared" si="0"/>
        <v>0</v>
      </c>
      <c r="I41" s="60"/>
      <c r="J41" s="60"/>
      <c r="K41" s="44">
        <f t="shared" si="1"/>
        <v>0</v>
      </c>
      <c r="L41" s="45">
        <f t="shared" si="2"/>
        <v>0</v>
      </c>
      <c r="M41" s="43">
        <f t="shared" si="3"/>
        <v>0</v>
      </c>
      <c r="N41" s="43">
        <f t="shared" si="4"/>
        <v>0</v>
      </c>
      <c r="O41" s="43">
        <f t="shared" si="5"/>
        <v>0</v>
      </c>
      <c r="P41" s="44">
        <f t="shared" si="6"/>
        <v>0</v>
      </c>
    </row>
    <row r="42" spans="1:16" ht="22.5" x14ac:dyDescent="0.2">
      <c r="A42" s="35">
        <v>9</v>
      </c>
      <c r="B42" s="36" t="s">
        <v>66</v>
      </c>
      <c r="C42" s="144" t="s">
        <v>255</v>
      </c>
      <c r="D42" s="145" t="s">
        <v>68</v>
      </c>
      <c r="E42" s="143">
        <v>185</v>
      </c>
      <c r="F42" s="63"/>
      <c r="G42" s="60"/>
      <c r="H42" s="43">
        <f t="shared" si="0"/>
        <v>0</v>
      </c>
      <c r="I42" s="60"/>
      <c r="J42" s="60"/>
      <c r="K42" s="44">
        <f t="shared" si="1"/>
        <v>0</v>
      </c>
      <c r="L42" s="45">
        <f t="shared" si="2"/>
        <v>0</v>
      </c>
      <c r="M42" s="43">
        <f t="shared" si="3"/>
        <v>0</v>
      </c>
      <c r="N42" s="43">
        <f t="shared" si="4"/>
        <v>0</v>
      </c>
      <c r="O42" s="43">
        <f t="shared" si="5"/>
        <v>0</v>
      </c>
      <c r="P42" s="44">
        <f t="shared" si="6"/>
        <v>0</v>
      </c>
    </row>
    <row r="43" spans="1:16" ht="22.5" x14ac:dyDescent="0.2">
      <c r="A43" s="35">
        <v>10</v>
      </c>
      <c r="B43" s="36" t="s">
        <v>66</v>
      </c>
      <c r="C43" s="144" t="s">
        <v>256</v>
      </c>
      <c r="D43" s="145" t="s">
        <v>73</v>
      </c>
      <c r="E43" s="143">
        <v>997.75</v>
      </c>
      <c r="F43" s="63"/>
      <c r="G43" s="60"/>
      <c r="H43" s="43">
        <f t="shared" si="0"/>
        <v>0</v>
      </c>
      <c r="I43" s="60"/>
      <c r="J43" s="60"/>
      <c r="K43" s="44">
        <f t="shared" si="1"/>
        <v>0</v>
      </c>
      <c r="L43" s="45">
        <f t="shared" si="2"/>
        <v>0</v>
      </c>
      <c r="M43" s="43">
        <f t="shared" si="3"/>
        <v>0</v>
      </c>
      <c r="N43" s="43">
        <f t="shared" si="4"/>
        <v>0</v>
      </c>
      <c r="O43" s="43">
        <f t="shared" si="5"/>
        <v>0</v>
      </c>
      <c r="P43" s="44">
        <f t="shared" si="6"/>
        <v>0</v>
      </c>
    </row>
    <row r="44" spans="1:16" x14ac:dyDescent="0.2">
      <c r="A44" s="35" t="s">
        <v>69</v>
      </c>
      <c r="B44" s="36"/>
      <c r="C44" s="144" t="s">
        <v>257</v>
      </c>
      <c r="D44" s="145" t="s">
        <v>73</v>
      </c>
      <c r="E44" s="143">
        <v>997.75</v>
      </c>
      <c r="F44" s="63"/>
      <c r="G44" s="60"/>
      <c r="H44" s="43">
        <f t="shared" si="0"/>
        <v>0</v>
      </c>
      <c r="I44" s="60"/>
      <c r="J44" s="60"/>
      <c r="K44" s="44">
        <f t="shared" si="1"/>
        <v>0</v>
      </c>
      <c r="L44" s="45">
        <f t="shared" si="2"/>
        <v>0</v>
      </c>
      <c r="M44" s="43">
        <f t="shared" si="3"/>
        <v>0</v>
      </c>
      <c r="N44" s="43">
        <f t="shared" si="4"/>
        <v>0</v>
      </c>
      <c r="O44" s="43">
        <f t="shared" si="5"/>
        <v>0</v>
      </c>
      <c r="P44" s="44">
        <f t="shared" si="6"/>
        <v>0</v>
      </c>
    </row>
    <row r="45" spans="1:16" x14ac:dyDescent="0.2">
      <c r="A45" s="35" t="s">
        <v>69</v>
      </c>
      <c r="B45" s="36"/>
      <c r="C45" s="144" t="s">
        <v>258</v>
      </c>
      <c r="D45" s="145" t="s">
        <v>73</v>
      </c>
      <c r="E45" s="143">
        <v>997.75</v>
      </c>
      <c r="F45" s="63"/>
      <c r="G45" s="60"/>
      <c r="H45" s="43">
        <f t="shared" si="0"/>
        <v>0</v>
      </c>
      <c r="I45" s="60"/>
      <c r="J45" s="60"/>
      <c r="K45" s="44">
        <f t="shared" si="1"/>
        <v>0</v>
      </c>
      <c r="L45" s="45">
        <f t="shared" si="2"/>
        <v>0</v>
      </c>
      <c r="M45" s="43">
        <f t="shared" si="3"/>
        <v>0</v>
      </c>
      <c r="N45" s="43">
        <f t="shared" si="4"/>
        <v>0</v>
      </c>
      <c r="O45" s="43">
        <f t="shared" si="5"/>
        <v>0</v>
      </c>
      <c r="P45" s="44">
        <f t="shared" si="6"/>
        <v>0</v>
      </c>
    </row>
    <row r="46" spans="1:16" x14ac:dyDescent="0.2">
      <c r="A46" s="35" t="s">
        <v>69</v>
      </c>
      <c r="B46" s="36"/>
      <c r="C46" s="144" t="s">
        <v>259</v>
      </c>
      <c r="D46" s="145" t="s">
        <v>86</v>
      </c>
      <c r="E46" s="143">
        <v>66.516666666666666</v>
      </c>
      <c r="F46" s="63"/>
      <c r="G46" s="60"/>
      <c r="H46" s="43">
        <f t="shared" si="0"/>
        <v>0</v>
      </c>
      <c r="I46" s="60"/>
      <c r="J46" s="60"/>
      <c r="K46" s="44">
        <f t="shared" si="1"/>
        <v>0</v>
      </c>
      <c r="L46" s="45">
        <f t="shared" si="2"/>
        <v>0</v>
      </c>
      <c r="M46" s="43">
        <f t="shared" si="3"/>
        <v>0</v>
      </c>
      <c r="N46" s="43">
        <f t="shared" si="4"/>
        <v>0</v>
      </c>
      <c r="O46" s="43">
        <f t="shared" si="5"/>
        <v>0</v>
      </c>
      <c r="P46" s="44">
        <f t="shared" si="6"/>
        <v>0</v>
      </c>
    </row>
    <row r="47" spans="1:16" ht="22.5" x14ac:dyDescent="0.2">
      <c r="A47" s="35">
        <v>12</v>
      </c>
      <c r="B47" s="36" t="s">
        <v>66</v>
      </c>
      <c r="C47" s="144" t="s">
        <v>260</v>
      </c>
      <c r="D47" s="145" t="s">
        <v>73</v>
      </c>
      <c r="E47" s="143">
        <v>8</v>
      </c>
      <c r="F47" s="63"/>
      <c r="G47" s="60"/>
      <c r="H47" s="43">
        <f t="shared" si="0"/>
        <v>0</v>
      </c>
      <c r="I47" s="60"/>
      <c r="J47" s="60"/>
      <c r="K47" s="44">
        <f t="shared" si="1"/>
        <v>0</v>
      </c>
      <c r="L47" s="45">
        <f t="shared" si="2"/>
        <v>0</v>
      </c>
      <c r="M47" s="43">
        <f t="shared" si="3"/>
        <v>0</v>
      </c>
      <c r="N47" s="43">
        <f t="shared" si="4"/>
        <v>0</v>
      </c>
      <c r="O47" s="43">
        <f t="shared" si="5"/>
        <v>0</v>
      </c>
      <c r="P47" s="44">
        <f t="shared" si="6"/>
        <v>0</v>
      </c>
    </row>
    <row r="48" spans="1:16" x14ac:dyDescent="0.2">
      <c r="A48" s="35" t="s">
        <v>69</v>
      </c>
      <c r="B48" s="36"/>
      <c r="C48" s="144" t="s">
        <v>261</v>
      </c>
      <c r="D48" s="145" t="s">
        <v>73</v>
      </c>
      <c r="E48" s="143">
        <v>8</v>
      </c>
      <c r="F48" s="63"/>
      <c r="G48" s="60"/>
      <c r="H48" s="43">
        <f t="shared" si="0"/>
        <v>0</v>
      </c>
      <c r="I48" s="60"/>
      <c r="J48" s="60"/>
      <c r="K48" s="44">
        <f t="shared" si="1"/>
        <v>0</v>
      </c>
      <c r="L48" s="45">
        <f t="shared" si="2"/>
        <v>0</v>
      </c>
      <c r="M48" s="43">
        <f t="shared" si="3"/>
        <v>0</v>
      </c>
      <c r="N48" s="43">
        <f t="shared" si="4"/>
        <v>0</v>
      </c>
      <c r="O48" s="43">
        <f t="shared" si="5"/>
        <v>0</v>
      </c>
      <c r="P48" s="44">
        <f t="shared" si="6"/>
        <v>0</v>
      </c>
    </row>
    <row r="49" spans="1:16" x14ac:dyDescent="0.2">
      <c r="A49" s="35" t="s">
        <v>69</v>
      </c>
      <c r="B49" s="36"/>
      <c r="C49" s="144" t="s">
        <v>259</v>
      </c>
      <c r="D49" s="145" t="s">
        <v>86</v>
      </c>
      <c r="E49" s="143">
        <v>0.26666666666666666</v>
      </c>
      <c r="F49" s="63"/>
      <c r="G49" s="60"/>
      <c r="H49" s="43">
        <f t="shared" si="0"/>
        <v>0</v>
      </c>
      <c r="I49" s="60"/>
      <c r="J49" s="60"/>
      <c r="K49" s="44">
        <f t="shared" si="1"/>
        <v>0</v>
      </c>
      <c r="L49" s="45">
        <f t="shared" si="2"/>
        <v>0</v>
      </c>
      <c r="M49" s="43">
        <f t="shared" si="3"/>
        <v>0</v>
      </c>
      <c r="N49" s="43">
        <f t="shared" si="4"/>
        <v>0</v>
      </c>
      <c r="O49" s="43">
        <f t="shared" si="5"/>
        <v>0</v>
      </c>
      <c r="P49" s="44">
        <f t="shared" si="6"/>
        <v>0</v>
      </c>
    </row>
    <row r="50" spans="1:16" ht="22.5" x14ac:dyDescent="0.2">
      <c r="A50" s="35">
        <v>13</v>
      </c>
      <c r="B50" s="36" t="s">
        <v>66</v>
      </c>
      <c r="C50" s="144" t="s">
        <v>262</v>
      </c>
      <c r="D50" s="145" t="s">
        <v>73</v>
      </c>
      <c r="E50" s="143">
        <v>8</v>
      </c>
      <c r="F50" s="63"/>
      <c r="G50" s="60"/>
      <c r="H50" s="43">
        <f t="shared" si="0"/>
        <v>0</v>
      </c>
      <c r="I50" s="60"/>
      <c r="J50" s="60"/>
      <c r="K50" s="44">
        <f t="shared" si="1"/>
        <v>0</v>
      </c>
      <c r="L50" s="45">
        <f t="shared" si="2"/>
        <v>0</v>
      </c>
      <c r="M50" s="43">
        <f t="shared" si="3"/>
        <v>0</v>
      </c>
      <c r="N50" s="43">
        <f t="shared" si="4"/>
        <v>0</v>
      </c>
      <c r="O50" s="43">
        <f t="shared" si="5"/>
        <v>0</v>
      </c>
      <c r="P50" s="44">
        <f t="shared" si="6"/>
        <v>0</v>
      </c>
    </row>
    <row r="51" spans="1:16" ht="33.75" x14ac:dyDescent="0.2">
      <c r="A51" s="35">
        <v>14</v>
      </c>
      <c r="B51" s="36" t="s">
        <v>66</v>
      </c>
      <c r="C51" s="144" t="s">
        <v>263</v>
      </c>
      <c r="D51" s="145" t="s">
        <v>160</v>
      </c>
      <c r="E51" s="143">
        <v>5</v>
      </c>
      <c r="F51" s="63"/>
      <c r="G51" s="60"/>
      <c r="H51" s="43">
        <f t="shared" si="0"/>
        <v>0</v>
      </c>
      <c r="I51" s="60"/>
      <c r="J51" s="60"/>
      <c r="K51" s="44">
        <f t="shared" si="1"/>
        <v>0</v>
      </c>
      <c r="L51" s="45">
        <f t="shared" si="2"/>
        <v>0</v>
      </c>
      <c r="M51" s="43">
        <f t="shared" si="3"/>
        <v>0</v>
      </c>
      <c r="N51" s="43">
        <f t="shared" si="4"/>
        <v>0</v>
      </c>
      <c r="O51" s="43">
        <f t="shared" si="5"/>
        <v>0</v>
      </c>
      <c r="P51" s="44">
        <f t="shared" si="6"/>
        <v>0</v>
      </c>
    </row>
    <row r="52" spans="1:16" ht="22.5" x14ac:dyDescent="0.2">
      <c r="A52" s="35">
        <v>15</v>
      </c>
      <c r="B52" s="36" t="s">
        <v>66</v>
      </c>
      <c r="C52" s="144" t="s">
        <v>264</v>
      </c>
      <c r="D52" s="145" t="s">
        <v>159</v>
      </c>
      <c r="E52" s="143">
        <v>5</v>
      </c>
      <c r="F52" s="63"/>
      <c r="G52" s="60"/>
      <c r="H52" s="43">
        <f t="shared" si="0"/>
        <v>0</v>
      </c>
      <c r="I52" s="60"/>
      <c r="J52" s="60"/>
      <c r="K52" s="44">
        <f t="shared" si="1"/>
        <v>0</v>
      </c>
      <c r="L52" s="45">
        <f t="shared" si="2"/>
        <v>0</v>
      </c>
      <c r="M52" s="43">
        <f t="shared" si="3"/>
        <v>0</v>
      </c>
      <c r="N52" s="43">
        <f t="shared" si="4"/>
        <v>0</v>
      </c>
      <c r="O52" s="43">
        <f t="shared" si="5"/>
        <v>0</v>
      </c>
      <c r="P52" s="44">
        <f t="shared" si="6"/>
        <v>0</v>
      </c>
    </row>
    <row r="53" spans="1:16" ht="22.5" x14ac:dyDescent="0.2">
      <c r="A53" s="35" t="s">
        <v>69</v>
      </c>
      <c r="B53" s="36"/>
      <c r="C53" s="144" t="s">
        <v>265</v>
      </c>
      <c r="D53" s="145"/>
      <c r="E53" s="143"/>
      <c r="F53" s="63"/>
      <c r="G53" s="60"/>
      <c r="H53" s="43">
        <f t="shared" si="0"/>
        <v>0</v>
      </c>
      <c r="I53" s="60"/>
      <c r="J53" s="60"/>
      <c r="K53" s="44">
        <f t="shared" si="1"/>
        <v>0</v>
      </c>
      <c r="L53" s="45">
        <f t="shared" si="2"/>
        <v>0</v>
      </c>
      <c r="M53" s="43">
        <f t="shared" si="3"/>
        <v>0</v>
      </c>
      <c r="N53" s="43">
        <f t="shared" si="4"/>
        <v>0</v>
      </c>
      <c r="O53" s="43">
        <f t="shared" si="5"/>
        <v>0</v>
      </c>
      <c r="P53" s="44">
        <f t="shared" si="6"/>
        <v>0</v>
      </c>
    </row>
    <row r="54" spans="1:16" ht="22.5" x14ac:dyDescent="0.2">
      <c r="A54" s="35">
        <v>16</v>
      </c>
      <c r="B54" s="36" t="s">
        <v>66</v>
      </c>
      <c r="C54" s="144" t="s">
        <v>266</v>
      </c>
      <c r="D54" s="145" t="s">
        <v>73</v>
      </c>
      <c r="E54" s="143">
        <v>64.75</v>
      </c>
      <c r="F54" s="63"/>
      <c r="G54" s="60"/>
      <c r="H54" s="43">
        <f t="shared" si="0"/>
        <v>0</v>
      </c>
      <c r="I54" s="60"/>
      <c r="J54" s="60"/>
      <c r="K54" s="44">
        <f t="shared" si="1"/>
        <v>0</v>
      </c>
      <c r="L54" s="45">
        <f t="shared" si="2"/>
        <v>0</v>
      </c>
      <c r="M54" s="43">
        <f t="shared" si="3"/>
        <v>0</v>
      </c>
      <c r="N54" s="43">
        <f t="shared" si="4"/>
        <v>0</v>
      </c>
      <c r="O54" s="43">
        <f t="shared" si="5"/>
        <v>0</v>
      </c>
      <c r="P54" s="44">
        <f t="shared" si="6"/>
        <v>0</v>
      </c>
    </row>
    <row r="55" spans="1:16" x14ac:dyDescent="0.2">
      <c r="A55" s="35">
        <v>17</v>
      </c>
      <c r="B55" s="36" t="s">
        <v>66</v>
      </c>
      <c r="C55" s="144" t="s">
        <v>267</v>
      </c>
      <c r="D55" s="145" t="s">
        <v>73</v>
      </c>
      <c r="E55" s="143">
        <v>64.75</v>
      </c>
      <c r="F55" s="63"/>
      <c r="G55" s="60"/>
      <c r="H55" s="43">
        <f t="shared" si="0"/>
        <v>0</v>
      </c>
      <c r="I55" s="60"/>
      <c r="J55" s="60"/>
      <c r="K55" s="44">
        <f t="shared" si="1"/>
        <v>0</v>
      </c>
      <c r="L55" s="45">
        <f t="shared" si="2"/>
        <v>0</v>
      </c>
      <c r="M55" s="43">
        <f t="shared" si="3"/>
        <v>0</v>
      </c>
      <c r="N55" s="43">
        <f t="shared" si="4"/>
        <v>0</v>
      </c>
      <c r="O55" s="43">
        <f t="shared" si="5"/>
        <v>0</v>
      </c>
      <c r="P55" s="44">
        <f t="shared" si="6"/>
        <v>0</v>
      </c>
    </row>
    <row r="56" spans="1:16" x14ac:dyDescent="0.2">
      <c r="A56" s="35" t="s">
        <v>69</v>
      </c>
      <c r="B56" s="36"/>
      <c r="C56" s="144" t="s">
        <v>117</v>
      </c>
      <c r="D56" s="145" t="s">
        <v>86</v>
      </c>
      <c r="E56" s="143">
        <v>1.95</v>
      </c>
      <c r="F56" s="63"/>
      <c r="G56" s="60"/>
      <c r="H56" s="43">
        <f t="shared" si="0"/>
        <v>0</v>
      </c>
      <c r="I56" s="60"/>
      <c r="J56" s="60"/>
      <c r="K56" s="44">
        <f t="shared" si="1"/>
        <v>0</v>
      </c>
      <c r="L56" s="45">
        <f t="shared" si="2"/>
        <v>0</v>
      </c>
      <c r="M56" s="43">
        <f t="shared" si="3"/>
        <v>0</v>
      </c>
      <c r="N56" s="43">
        <f t="shared" si="4"/>
        <v>0</v>
      </c>
      <c r="O56" s="43">
        <f t="shared" si="5"/>
        <v>0</v>
      </c>
      <c r="P56" s="44">
        <f t="shared" si="6"/>
        <v>0</v>
      </c>
    </row>
    <row r="57" spans="1:16" x14ac:dyDescent="0.2">
      <c r="A57" s="35">
        <v>18</v>
      </c>
      <c r="B57" s="36" t="s">
        <v>66</v>
      </c>
      <c r="C57" s="144" t="s">
        <v>268</v>
      </c>
      <c r="D57" s="145" t="s">
        <v>86</v>
      </c>
      <c r="E57" s="143">
        <v>17.806250000000002</v>
      </c>
      <c r="F57" s="63"/>
      <c r="G57" s="60"/>
      <c r="H57" s="43">
        <f t="shared" si="0"/>
        <v>0</v>
      </c>
      <c r="I57" s="60"/>
      <c r="J57" s="60"/>
      <c r="K57" s="44">
        <f t="shared" si="1"/>
        <v>0</v>
      </c>
      <c r="L57" s="45">
        <f t="shared" si="2"/>
        <v>0</v>
      </c>
      <c r="M57" s="43">
        <f t="shared" si="3"/>
        <v>0</v>
      </c>
      <c r="N57" s="43">
        <f t="shared" si="4"/>
        <v>0</v>
      </c>
      <c r="O57" s="43">
        <f t="shared" si="5"/>
        <v>0</v>
      </c>
      <c r="P57" s="44">
        <f t="shared" si="6"/>
        <v>0</v>
      </c>
    </row>
    <row r="58" spans="1:16" x14ac:dyDescent="0.2">
      <c r="A58" s="35" t="s">
        <v>69</v>
      </c>
      <c r="B58" s="36"/>
      <c r="C58" s="144" t="s">
        <v>269</v>
      </c>
      <c r="D58" s="145" t="s">
        <v>68</v>
      </c>
      <c r="E58" s="143">
        <v>770.83333333333337</v>
      </c>
      <c r="F58" s="63"/>
      <c r="G58" s="60"/>
      <c r="H58" s="43">
        <f t="shared" si="0"/>
        <v>0</v>
      </c>
      <c r="I58" s="60"/>
      <c r="J58" s="60"/>
      <c r="K58" s="44">
        <f t="shared" si="1"/>
        <v>0</v>
      </c>
      <c r="L58" s="45">
        <f t="shared" si="2"/>
        <v>0</v>
      </c>
      <c r="M58" s="43">
        <f t="shared" si="3"/>
        <v>0</v>
      </c>
      <c r="N58" s="43">
        <f t="shared" si="4"/>
        <v>0</v>
      </c>
      <c r="O58" s="43">
        <f t="shared" si="5"/>
        <v>0</v>
      </c>
      <c r="P58" s="44">
        <f t="shared" si="6"/>
        <v>0</v>
      </c>
    </row>
    <row r="59" spans="1:16" x14ac:dyDescent="0.2">
      <c r="A59" s="35" t="s">
        <v>69</v>
      </c>
      <c r="B59" s="36"/>
      <c r="C59" s="144" t="s">
        <v>270</v>
      </c>
      <c r="D59" s="145" t="s">
        <v>80</v>
      </c>
      <c r="E59" s="143">
        <v>770.83333333333337</v>
      </c>
      <c r="F59" s="63"/>
      <c r="G59" s="60"/>
      <c r="H59" s="43">
        <f t="shared" si="0"/>
        <v>0</v>
      </c>
      <c r="I59" s="60"/>
      <c r="J59" s="60"/>
      <c r="K59" s="44">
        <f t="shared" si="1"/>
        <v>0</v>
      </c>
      <c r="L59" s="45">
        <f t="shared" si="2"/>
        <v>0</v>
      </c>
      <c r="M59" s="43">
        <f t="shared" si="3"/>
        <v>0</v>
      </c>
      <c r="N59" s="43">
        <f t="shared" si="4"/>
        <v>0</v>
      </c>
      <c r="O59" s="43">
        <f t="shared" si="5"/>
        <v>0</v>
      </c>
      <c r="P59" s="44">
        <f t="shared" si="6"/>
        <v>0</v>
      </c>
    </row>
    <row r="60" spans="1:16" ht="22.5" x14ac:dyDescent="0.2">
      <c r="A60" s="35">
        <v>19</v>
      </c>
      <c r="B60" s="36" t="s">
        <v>66</v>
      </c>
      <c r="C60" s="144" t="s">
        <v>271</v>
      </c>
      <c r="D60" s="145" t="s">
        <v>80</v>
      </c>
      <c r="E60" s="143">
        <v>104.562</v>
      </c>
      <c r="F60" s="63"/>
      <c r="G60" s="60"/>
      <c r="H60" s="43">
        <f t="shared" si="0"/>
        <v>0</v>
      </c>
      <c r="I60" s="60"/>
      <c r="J60" s="60"/>
      <c r="K60" s="44">
        <f t="shared" si="1"/>
        <v>0</v>
      </c>
      <c r="L60" s="45">
        <f t="shared" si="2"/>
        <v>0</v>
      </c>
      <c r="M60" s="43">
        <f t="shared" si="3"/>
        <v>0</v>
      </c>
      <c r="N60" s="43">
        <f t="shared" si="4"/>
        <v>0</v>
      </c>
      <c r="O60" s="43">
        <f t="shared" si="5"/>
        <v>0</v>
      </c>
      <c r="P60" s="44">
        <f t="shared" si="6"/>
        <v>0</v>
      </c>
    </row>
    <row r="61" spans="1:16" ht="22.5" x14ac:dyDescent="0.2">
      <c r="A61" s="35">
        <v>20</v>
      </c>
      <c r="B61" s="36" t="s">
        <v>66</v>
      </c>
      <c r="C61" s="144" t="s">
        <v>272</v>
      </c>
      <c r="D61" s="145" t="s">
        <v>73</v>
      </c>
      <c r="E61" s="143">
        <v>149.85000000000002</v>
      </c>
      <c r="F61" s="63"/>
      <c r="G61" s="60"/>
      <c r="H61" s="43">
        <f t="shared" si="0"/>
        <v>0</v>
      </c>
      <c r="I61" s="60"/>
      <c r="J61" s="60"/>
      <c r="K61" s="44">
        <f t="shared" si="1"/>
        <v>0</v>
      </c>
      <c r="L61" s="45">
        <f t="shared" si="2"/>
        <v>0</v>
      </c>
      <c r="M61" s="43">
        <f t="shared" si="3"/>
        <v>0</v>
      </c>
      <c r="N61" s="43">
        <f t="shared" si="4"/>
        <v>0</v>
      </c>
      <c r="O61" s="43">
        <f t="shared" si="5"/>
        <v>0</v>
      </c>
      <c r="P61" s="44">
        <f t="shared" si="6"/>
        <v>0</v>
      </c>
    </row>
    <row r="62" spans="1:16" x14ac:dyDescent="0.2">
      <c r="A62" s="35" t="s">
        <v>69</v>
      </c>
      <c r="B62" s="36"/>
      <c r="C62" s="144" t="s">
        <v>94</v>
      </c>
      <c r="D62" s="145" t="s">
        <v>71</v>
      </c>
      <c r="E62" s="143">
        <v>599.4</v>
      </c>
      <c r="F62" s="63"/>
      <c r="G62" s="60"/>
      <c r="H62" s="43">
        <f t="shared" si="0"/>
        <v>0</v>
      </c>
      <c r="I62" s="60"/>
      <c r="J62" s="60"/>
      <c r="K62" s="44">
        <f t="shared" si="1"/>
        <v>0</v>
      </c>
      <c r="L62" s="45">
        <f t="shared" si="2"/>
        <v>0</v>
      </c>
      <c r="M62" s="43">
        <f t="shared" si="3"/>
        <v>0</v>
      </c>
      <c r="N62" s="43">
        <f t="shared" si="4"/>
        <v>0</v>
      </c>
      <c r="O62" s="43">
        <f t="shared" si="5"/>
        <v>0</v>
      </c>
      <c r="P62" s="44">
        <f t="shared" si="6"/>
        <v>0</v>
      </c>
    </row>
    <row r="63" spans="1:16" x14ac:dyDescent="0.2">
      <c r="A63" s="35" t="s">
        <v>69</v>
      </c>
      <c r="B63" s="36"/>
      <c r="C63" s="144" t="s">
        <v>273</v>
      </c>
      <c r="D63" s="145" t="s">
        <v>73</v>
      </c>
      <c r="E63" s="143">
        <v>157.35</v>
      </c>
      <c r="F63" s="63"/>
      <c r="G63" s="60"/>
      <c r="H63" s="43">
        <f t="shared" si="0"/>
        <v>0</v>
      </c>
      <c r="I63" s="60"/>
      <c r="J63" s="60"/>
      <c r="K63" s="44">
        <f t="shared" si="1"/>
        <v>0</v>
      </c>
      <c r="L63" s="45">
        <f t="shared" si="2"/>
        <v>0</v>
      </c>
      <c r="M63" s="43">
        <f t="shared" si="3"/>
        <v>0</v>
      </c>
      <c r="N63" s="43">
        <f t="shared" si="4"/>
        <v>0</v>
      </c>
      <c r="O63" s="43">
        <f t="shared" si="5"/>
        <v>0</v>
      </c>
      <c r="P63" s="44">
        <f t="shared" si="6"/>
        <v>0</v>
      </c>
    </row>
    <row r="64" spans="1:16" x14ac:dyDescent="0.2">
      <c r="A64" s="35">
        <v>21</v>
      </c>
      <c r="B64" s="36" t="s">
        <v>66</v>
      </c>
      <c r="C64" s="144" t="s">
        <v>274</v>
      </c>
      <c r="D64" s="145" t="s">
        <v>68</v>
      </c>
      <c r="E64" s="143">
        <v>185</v>
      </c>
      <c r="F64" s="63"/>
      <c r="G64" s="60"/>
      <c r="H64" s="43">
        <f t="shared" si="0"/>
        <v>0</v>
      </c>
      <c r="I64" s="60"/>
      <c r="J64" s="60"/>
      <c r="K64" s="44">
        <f t="shared" si="1"/>
        <v>0</v>
      </c>
      <c r="L64" s="45">
        <f t="shared" si="2"/>
        <v>0</v>
      </c>
      <c r="M64" s="43">
        <f t="shared" si="3"/>
        <v>0</v>
      </c>
      <c r="N64" s="43">
        <f t="shared" si="4"/>
        <v>0</v>
      </c>
      <c r="O64" s="43">
        <f t="shared" si="5"/>
        <v>0</v>
      </c>
      <c r="P64" s="44">
        <f t="shared" si="6"/>
        <v>0</v>
      </c>
    </row>
    <row r="65" spans="1:16" x14ac:dyDescent="0.2">
      <c r="A65" s="35" t="s">
        <v>69</v>
      </c>
      <c r="B65" s="36"/>
      <c r="C65" s="144" t="s">
        <v>275</v>
      </c>
      <c r="D65" s="145" t="s">
        <v>68</v>
      </c>
      <c r="E65" s="143">
        <v>370</v>
      </c>
      <c r="F65" s="63"/>
      <c r="G65" s="60"/>
      <c r="H65" s="43">
        <f t="shared" si="0"/>
        <v>0</v>
      </c>
      <c r="I65" s="60"/>
      <c r="J65" s="60"/>
      <c r="K65" s="44">
        <f t="shared" si="1"/>
        <v>0</v>
      </c>
      <c r="L65" s="45">
        <f t="shared" si="2"/>
        <v>0</v>
      </c>
      <c r="M65" s="43">
        <f t="shared" si="3"/>
        <v>0</v>
      </c>
      <c r="N65" s="43">
        <f t="shared" si="4"/>
        <v>0</v>
      </c>
      <c r="O65" s="43">
        <f t="shared" si="5"/>
        <v>0</v>
      </c>
      <c r="P65" s="44">
        <f t="shared" si="6"/>
        <v>0</v>
      </c>
    </row>
    <row r="66" spans="1:16" x14ac:dyDescent="0.2">
      <c r="A66" s="35" t="s">
        <v>69</v>
      </c>
      <c r="B66" s="36"/>
      <c r="C66" s="144" t="s">
        <v>276</v>
      </c>
      <c r="D66" s="145" t="s">
        <v>80</v>
      </c>
      <c r="E66" s="143">
        <v>106.01425</v>
      </c>
      <c r="F66" s="63"/>
      <c r="G66" s="60"/>
      <c r="H66" s="43">
        <f t="shared" si="0"/>
        <v>0</v>
      </c>
      <c r="I66" s="60"/>
      <c r="J66" s="60"/>
      <c r="K66" s="44">
        <f t="shared" si="1"/>
        <v>0</v>
      </c>
      <c r="L66" s="45">
        <f t="shared" si="2"/>
        <v>0</v>
      </c>
      <c r="M66" s="43">
        <f t="shared" si="3"/>
        <v>0</v>
      </c>
      <c r="N66" s="43">
        <f t="shared" si="4"/>
        <v>0</v>
      </c>
      <c r="O66" s="43">
        <f t="shared" si="5"/>
        <v>0</v>
      </c>
      <c r="P66" s="44">
        <f t="shared" si="6"/>
        <v>0</v>
      </c>
    </row>
    <row r="67" spans="1:16" x14ac:dyDescent="0.2">
      <c r="A67" s="35" t="s">
        <v>69</v>
      </c>
      <c r="B67" s="36"/>
      <c r="C67" s="144" t="s">
        <v>277</v>
      </c>
      <c r="D67" s="145" t="s">
        <v>80</v>
      </c>
      <c r="E67" s="143">
        <v>130.70250000000001</v>
      </c>
      <c r="F67" s="63"/>
      <c r="G67" s="60"/>
      <c r="H67" s="43">
        <f t="shared" si="0"/>
        <v>0</v>
      </c>
      <c r="I67" s="60"/>
      <c r="J67" s="60"/>
      <c r="K67" s="44">
        <f t="shared" si="1"/>
        <v>0</v>
      </c>
      <c r="L67" s="45">
        <f t="shared" si="2"/>
        <v>0</v>
      </c>
      <c r="M67" s="43">
        <f t="shared" si="3"/>
        <v>0</v>
      </c>
      <c r="N67" s="43">
        <f t="shared" si="4"/>
        <v>0</v>
      </c>
      <c r="O67" s="43">
        <f t="shared" si="5"/>
        <v>0</v>
      </c>
      <c r="P67" s="44">
        <f t="shared" si="6"/>
        <v>0</v>
      </c>
    </row>
    <row r="68" spans="1:16" x14ac:dyDescent="0.2">
      <c r="A68" s="35" t="s">
        <v>69</v>
      </c>
      <c r="B68" s="36"/>
      <c r="C68" s="144" t="s">
        <v>278</v>
      </c>
      <c r="D68" s="145" t="s">
        <v>159</v>
      </c>
      <c r="E68" s="143">
        <v>529</v>
      </c>
      <c r="F68" s="63"/>
      <c r="G68" s="60"/>
      <c r="H68" s="43">
        <f t="shared" si="0"/>
        <v>0</v>
      </c>
      <c r="I68" s="60"/>
      <c r="J68" s="60"/>
      <c r="K68" s="44">
        <f t="shared" si="1"/>
        <v>0</v>
      </c>
      <c r="L68" s="45">
        <f t="shared" si="2"/>
        <v>0</v>
      </c>
      <c r="M68" s="43">
        <f t="shared" si="3"/>
        <v>0</v>
      </c>
      <c r="N68" s="43">
        <f t="shared" si="4"/>
        <v>0</v>
      </c>
      <c r="O68" s="43">
        <f t="shared" si="5"/>
        <v>0</v>
      </c>
      <c r="P68" s="44">
        <f t="shared" si="6"/>
        <v>0</v>
      </c>
    </row>
    <row r="69" spans="1:16" x14ac:dyDescent="0.2">
      <c r="A69" s="35" t="s">
        <v>69</v>
      </c>
      <c r="B69" s="36"/>
      <c r="C69" s="144" t="s">
        <v>279</v>
      </c>
      <c r="D69" s="145" t="s">
        <v>80</v>
      </c>
      <c r="E69" s="143">
        <v>26.450000000000003</v>
      </c>
      <c r="F69" s="63"/>
      <c r="G69" s="60"/>
      <c r="H69" s="43">
        <f t="shared" si="0"/>
        <v>0</v>
      </c>
      <c r="I69" s="60"/>
      <c r="J69" s="60"/>
      <c r="K69" s="44">
        <f t="shared" si="1"/>
        <v>0</v>
      </c>
      <c r="L69" s="45">
        <f t="shared" si="2"/>
        <v>0</v>
      </c>
      <c r="M69" s="43">
        <f t="shared" si="3"/>
        <v>0</v>
      </c>
      <c r="N69" s="43">
        <f t="shared" si="4"/>
        <v>0</v>
      </c>
      <c r="O69" s="43">
        <f t="shared" si="5"/>
        <v>0</v>
      </c>
      <c r="P69" s="44">
        <f t="shared" si="6"/>
        <v>0</v>
      </c>
    </row>
    <row r="70" spans="1:16" x14ac:dyDescent="0.2">
      <c r="A70" s="35" t="s">
        <v>69</v>
      </c>
      <c r="B70" s="36"/>
      <c r="C70" s="144" t="s">
        <v>280</v>
      </c>
      <c r="D70" s="145" t="s">
        <v>80</v>
      </c>
      <c r="E70" s="143">
        <v>26.450000000000003</v>
      </c>
      <c r="F70" s="63"/>
      <c r="G70" s="60"/>
      <c r="H70" s="43">
        <f t="shared" si="0"/>
        <v>0</v>
      </c>
      <c r="I70" s="60"/>
      <c r="J70" s="60"/>
      <c r="K70" s="44">
        <f t="shared" si="1"/>
        <v>0</v>
      </c>
      <c r="L70" s="45">
        <f t="shared" si="2"/>
        <v>0</v>
      </c>
      <c r="M70" s="43">
        <f t="shared" si="3"/>
        <v>0</v>
      </c>
      <c r="N70" s="43">
        <f t="shared" si="4"/>
        <v>0</v>
      </c>
      <c r="O70" s="43">
        <f t="shared" si="5"/>
        <v>0</v>
      </c>
      <c r="P70" s="44">
        <f t="shared" si="6"/>
        <v>0</v>
      </c>
    </row>
    <row r="71" spans="1:16" x14ac:dyDescent="0.2">
      <c r="A71" s="35" t="s">
        <v>69</v>
      </c>
      <c r="B71" s="36"/>
      <c r="C71" s="144" t="s">
        <v>281</v>
      </c>
      <c r="D71" s="145"/>
      <c r="E71" s="143">
        <v>861</v>
      </c>
      <c r="F71" s="63"/>
      <c r="G71" s="60"/>
      <c r="H71" s="43">
        <f t="shared" si="0"/>
        <v>0</v>
      </c>
      <c r="I71" s="60"/>
      <c r="J71" s="60"/>
      <c r="K71" s="44">
        <f t="shared" si="1"/>
        <v>0</v>
      </c>
      <c r="L71" s="45">
        <f t="shared" si="2"/>
        <v>0</v>
      </c>
      <c r="M71" s="43">
        <f t="shared" si="3"/>
        <v>0</v>
      </c>
      <c r="N71" s="43">
        <f t="shared" si="4"/>
        <v>0</v>
      </c>
      <c r="O71" s="43">
        <f t="shared" si="5"/>
        <v>0</v>
      </c>
      <c r="P71" s="44">
        <f t="shared" si="6"/>
        <v>0</v>
      </c>
    </row>
    <row r="72" spans="1:16" ht="33.75" x14ac:dyDescent="0.2">
      <c r="A72" s="35">
        <v>22</v>
      </c>
      <c r="B72" s="36" t="s">
        <v>66</v>
      </c>
      <c r="C72" s="144" t="s">
        <v>282</v>
      </c>
      <c r="D72" s="145" t="s">
        <v>86</v>
      </c>
      <c r="E72" s="143">
        <v>258.3</v>
      </c>
      <c r="F72" s="63"/>
      <c r="G72" s="60"/>
      <c r="H72" s="43">
        <f t="shared" si="0"/>
        <v>0</v>
      </c>
      <c r="I72" s="60"/>
      <c r="J72" s="60"/>
      <c r="K72" s="44">
        <f t="shared" si="1"/>
        <v>0</v>
      </c>
      <c r="L72" s="45">
        <f t="shared" si="2"/>
        <v>0</v>
      </c>
      <c r="M72" s="43">
        <f t="shared" si="3"/>
        <v>0</v>
      </c>
      <c r="N72" s="43">
        <f t="shared" si="4"/>
        <v>0</v>
      </c>
      <c r="O72" s="43">
        <f t="shared" si="5"/>
        <v>0</v>
      </c>
      <c r="P72" s="44">
        <f t="shared" si="6"/>
        <v>0</v>
      </c>
    </row>
    <row r="73" spans="1:16" x14ac:dyDescent="0.2">
      <c r="A73" s="35">
        <v>23</v>
      </c>
      <c r="B73" s="36" t="s">
        <v>66</v>
      </c>
      <c r="C73" s="144" t="s">
        <v>85</v>
      </c>
      <c r="D73" s="145" t="s">
        <v>86</v>
      </c>
      <c r="E73" s="143">
        <v>258.3</v>
      </c>
      <c r="F73" s="63"/>
      <c r="G73" s="60"/>
      <c r="H73" s="43">
        <f t="shared" si="0"/>
        <v>0</v>
      </c>
      <c r="I73" s="60"/>
      <c r="J73" s="60"/>
      <c r="K73" s="44">
        <f t="shared" si="1"/>
        <v>0</v>
      </c>
      <c r="L73" s="45">
        <f t="shared" si="2"/>
        <v>0</v>
      </c>
      <c r="M73" s="43">
        <f t="shared" si="3"/>
        <v>0</v>
      </c>
      <c r="N73" s="43">
        <f t="shared" si="4"/>
        <v>0</v>
      </c>
      <c r="O73" s="43">
        <f t="shared" si="5"/>
        <v>0</v>
      </c>
      <c r="P73" s="44">
        <f t="shared" si="6"/>
        <v>0</v>
      </c>
    </row>
    <row r="74" spans="1:16" x14ac:dyDescent="0.2">
      <c r="A74" s="35" t="s">
        <v>69</v>
      </c>
      <c r="B74" s="36"/>
      <c r="C74" s="144" t="s">
        <v>87</v>
      </c>
      <c r="D74" s="145" t="s">
        <v>159</v>
      </c>
      <c r="E74" s="143">
        <v>39</v>
      </c>
      <c r="F74" s="63"/>
      <c r="G74" s="60"/>
      <c r="H74" s="43">
        <f t="shared" si="0"/>
        <v>0</v>
      </c>
      <c r="I74" s="60"/>
      <c r="J74" s="60"/>
      <c r="K74" s="44">
        <f t="shared" si="1"/>
        <v>0</v>
      </c>
      <c r="L74" s="45">
        <f t="shared" si="2"/>
        <v>0</v>
      </c>
      <c r="M74" s="43">
        <f t="shared" si="3"/>
        <v>0</v>
      </c>
      <c r="N74" s="43">
        <f t="shared" si="4"/>
        <v>0</v>
      </c>
      <c r="O74" s="43">
        <f t="shared" si="5"/>
        <v>0</v>
      </c>
      <c r="P74" s="44">
        <f t="shared" si="6"/>
        <v>0</v>
      </c>
    </row>
    <row r="75" spans="1:16" ht="22.5" x14ac:dyDescent="0.2">
      <c r="A75" s="35">
        <v>24</v>
      </c>
      <c r="B75" s="36" t="s">
        <v>66</v>
      </c>
      <c r="C75" s="144" t="s">
        <v>283</v>
      </c>
      <c r="D75" s="145" t="s">
        <v>73</v>
      </c>
      <c r="E75" s="143">
        <v>861</v>
      </c>
      <c r="F75" s="63"/>
      <c r="G75" s="60"/>
      <c r="H75" s="43">
        <f t="shared" si="0"/>
        <v>0</v>
      </c>
      <c r="I75" s="60"/>
      <c r="J75" s="60"/>
      <c r="K75" s="44">
        <f t="shared" si="1"/>
        <v>0</v>
      </c>
      <c r="L75" s="45">
        <f t="shared" si="2"/>
        <v>0</v>
      </c>
      <c r="M75" s="43">
        <f t="shared" si="3"/>
        <v>0</v>
      </c>
      <c r="N75" s="43">
        <f t="shared" si="4"/>
        <v>0</v>
      </c>
      <c r="O75" s="43">
        <f t="shared" si="5"/>
        <v>0</v>
      </c>
      <c r="P75" s="44">
        <f t="shared" si="6"/>
        <v>0</v>
      </c>
    </row>
    <row r="76" spans="1:16" ht="33.75" x14ac:dyDescent="0.2">
      <c r="A76" s="35" t="s">
        <v>69</v>
      </c>
      <c r="B76" s="36"/>
      <c r="C76" s="144" t="s">
        <v>492</v>
      </c>
      <c r="D76" s="145" t="s">
        <v>86</v>
      </c>
      <c r="E76" s="143">
        <v>344.40000000000003</v>
      </c>
      <c r="F76" s="63"/>
      <c r="G76" s="60"/>
      <c r="H76" s="43">
        <f t="shared" si="0"/>
        <v>0</v>
      </c>
      <c r="I76" s="60"/>
      <c r="J76" s="60"/>
      <c r="K76" s="44">
        <f t="shared" si="1"/>
        <v>0</v>
      </c>
      <c r="L76" s="45">
        <f t="shared" si="2"/>
        <v>0</v>
      </c>
      <c r="M76" s="43">
        <f t="shared" si="3"/>
        <v>0</v>
      </c>
      <c r="N76" s="43">
        <f t="shared" si="4"/>
        <v>0</v>
      </c>
      <c r="O76" s="43">
        <f t="shared" si="5"/>
        <v>0</v>
      </c>
      <c r="P76" s="44">
        <f t="shared" si="6"/>
        <v>0</v>
      </c>
    </row>
    <row r="77" spans="1:16" ht="33.75" x14ac:dyDescent="0.2">
      <c r="A77" s="35">
        <v>25</v>
      </c>
      <c r="B77" s="36" t="s">
        <v>66</v>
      </c>
      <c r="C77" s="144" t="s">
        <v>284</v>
      </c>
      <c r="D77" s="145" t="s">
        <v>159</v>
      </c>
      <c r="E77" s="143">
        <v>50</v>
      </c>
      <c r="F77" s="63"/>
      <c r="G77" s="60"/>
      <c r="H77" s="43">
        <f t="shared" si="0"/>
        <v>0</v>
      </c>
      <c r="I77" s="60"/>
      <c r="J77" s="60"/>
      <c r="K77" s="44">
        <f t="shared" si="1"/>
        <v>0</v>
      </c>
      <c r="L77" s="45">
        <f t="shared" si="2"/>
        <v>0</v>
      </c>
      <c r="M77" s="43">
        <f t="shared" si="3"/>
        <v>0</v>
      </c>
      <c r="N77" s="43">
        <f t="shared" si="4"/>
        <v>0</v>
      </c>
      <c r="O77" s="43">
        <f t="shared" si="5"/>
        <v>0</v>
      </c>
      <c r="P77" s="44">
        <f t="shared" si="6"/>
        <v>0</v>
      </c>
    </row>
    <row r="78" spans="1:16" x14ac:dyDescent="0.2">
      <c r="A78" s="35" t="s">
        <v>69</v>
      </c>
      <c r="B78" s="36"/>
      <c r="C78" s="144" t="s">
        <v>285</v>
      </c>
      <c r="D78" s="145"/>
      <c r="E78" s="143"/>
      <c r="F78" s="63"/>
      <c r="G78" s="60"/>
      <c r="H78" s="43">
        <f t="shared" si="0"/>
        <v>0</v>
      </c>
      <c r="I78" s="60"/>
      <c r="J78" s="60"/>
      <c r="K78" s="44">
        <f t="shared" si="1"/>
        <v>0</v>
      </c>
      <c r="L78" s="45">
        <f t="shared" si="2"/>
        <v>0</v>
      </c>
      <c r="M78" s="43">
        <f t="shared" si="3"/>
        <v>0</v>
      </c>
      <c r="N78" s="43">
        <f t="shared" si="4"/>
        <v>0</v>
      </c>
      <c r="O78" s="43">
        <f t="shared" si="5"/>
        <v>0</v>
      </c>
      <c r="P78" s="44">
        <f t="shared" si="6"/>
        <v>0</v>
      </c>
    </row>
    <row r="79" spans="1:16" ht="45" x14ac:dyDescent="0.2">
      <c r="A79" s="35" t="s">
        <v>69</v>
      </c>
      <c r="B79" s="36"/>
      <c r="C79" s="144" t="s">
        <v>286</v>
      </c>
      <c r="D79" s="145" t="s">
        <v>84</v>
      </c>
      <c r="E79" s="143">
        <v>2</v>
      </c>
      <c r="F79" s="63"/>
      <c r="G79" s="60"/>
      <c r="H79" s="43">
        <f t="shared" ref="H79:H83" si="7">ROUND(F79*G79,2)</f>
        <v>0</v>
      </c>
      <c r="I79" s="60"/>
      <c r="J79" s="60"/>
      <c r="K79" s="44">
        <f t="shared" ref="K79:K83" si="8">SUM(H79:J79)</f>
        <v>0</v>
      </c>
      <c r="L79" s="45">
        <f t="shared" ref="L79:L83" si="9">ROUND(E79*F79,2)</f>
        <v>0</v>
      </c>
      <c r="M79" s="43">
        <f t="shared" ref="M79:M83" si="10">ROUND(H79*E79,2)</f>
        <v>0</v>
      </c>
      <c r="N79" s="43">
        <f t="shared" ref="N79:N83" si="11">ROUND(I79*E79,2)</f>
        <v>0</v>
      </c>
      <c r="O79" s="43">
        <f t="shared" ref="O79:O83" si="12">ROUND(J79*E79,2)</f>
        <v>0</v>
      </c>
      <c r="P79" s="44">
        <f t="shared" ref="P79:P83" si="13">SUM(M79:O79)</f>
        <v>0</v>
      </c>
    </row>
    <row r="80" spans="1:16" x14ac:dyDescent="0.2">
      <c r="A80" s="35" t="s">
        <v>69</v>
      </c>
      <c r="B80" s="36"/>
      <c r="C80" s="144" t="s">
        <v>287</v>
      </c>
      <c r="D80" s="145" t="s">
        <v>86</v>
      </c>
      <c r="E80" s="143">
        <v>0.48000000000000009</v>
      </c>
      <c r="F80" s="63"/>
      <c r="G80" s="60"/>
      <c r="H80" s="43">
        <f t="shared" si="7"/>
        <v>0</v>
      </c>
      <c r="I80" s="60"/>
      <c r="J80" s="60"/>
      <c r="K80" s="44">
        <f t="shared" si="8"/>
        <v>0</v>
      </c>
      <c r="L80" s="45">
        <f t="shared" si="9"/>
        <v>0</v>
      </c>
      <c r="M80" s="43">
        <f t="shared" si="10"/>
        <v>0</v>
      </c>
      <c r="N80" s="43">
        <f t="shared" si="11"/>
        <v>0</v>
      </c>
      <c r="O80" s="43">
        <f t="shared" si="12"/>
        <v>0</v>
      </c>
      <c r="P80" s="44">
        <f t="shared" si="13"/>
        <v>0</v>
      </c>
    </row>
    <row r="81" spans="1:16" x14ac:dyDescent="0.2">
      <c r="A81" s="35" t="s">
        <v>69</v>
      </c>
      <c r="B81" s="36"/>
      <c r="C81" s="144" t="s">
        <v>288</v>
      </c>
      <c r="D81" s="145" t="s">
        <v>86</v>
      </c>
      <c r="E81" s="143">
        <v>1.4400000000000004</v>
      </c>
      <c r="F81" s="63"/>
      <c r="G81" s="60"/>
      <c r="H81" s="43">
        <f t="shared" si="7"/>
        <v>0</v>
      </c>
      <c r="I81" s="60"/>
      <c r="J81" s="60"/>
      <c r="K81" s="44">
        <f t="shared" si="8"/>
        <v>0</v>
      </c>
      <c r="L81" s="45">
        <f t="shared" si="9"/>
        <v>0</v>
      </c>
      <c r="M81" s="43">
        <f t="shared" si="10"/>
        <v>0</v>
      </c>
      <c r="N81" s="43">
        <f t="shared" si="11"/>
        <v>0</v>
      </c>
      <c r="O81" s="43">
        <f t="shared" si="12"/>
        <v>0</v>
      </c>
      <c r="P81" s="44">
        <f t="shared" si="13"/>
        <v>0</v>
      </c>
    </row>
    <row r="82" spans="1:16" x14ac:dyDescent="0.2">
      <c r="A82" s="35" t="s">
        <v>69</v>
      </c>
      <c r="B82" s="36"/>
      <c r="C82" s="144" t="s">
        <v>289</v>
      </c>
      <c r="D82" s="145" t="s">
        <v>86</v>
      </c>
      <c r="E82" s="143">
        <v>0.52800000000000014</v>
      </c>
      <c r="F82" s="63"/>
      <c r="G82" s="60"/>
      <c r="H82" s="43">
        <f t="shared" si="7"/>
        <v>0</v>
      </c>
      <c r="I82" s="60"/>
      <c r="J82" s="60"/>
      <c r="K82" s="44">
        <f t="shared" si="8"/>
        <v>0</v>
      </c>
      <c r="L82" s="45">
        <f t="shared" si="9"/>
        <v>0</v>
      </c>
      <c r="M82" s="43">
        <f t="shared" si="10"/>
        <v>0</v>
      </c>
      <c r="N82" s="43">
        <f t="shared" si="11"/>
        <v>0</v>
      </c>
      <c r="O82" s="43">
        <f t="shared" si="12"/>
        <v>0</v>
      </c>
      <c r="P82" s="44">
        <f t="shared" si="13"/>
        <v>0</v>
      </c>
    </row>
    <row r="83" spans="1:16" ht="12" thickBot="1" x14ac:dyDescent="0.25">
      <c r="A83" s="35" t="s">
        <v>69</v>
      </c>
      <c r="B83" s="36"/>
      <c r="C83" s="144" t="s">
        <v>83</v>
      </c>
      <c r="D83" s="145" t="s">
        <v>160</v>
      </c>
      <c r="E83" s="143">
        <v>1.4400000000000004</v>
      </c>
      <c r="F83" s="63"/>
      <c r="G83" s="60"/>
      <c r="H83" s="43">
        <f t="shared" si="7"/>
        <v>0</v>
      </c>
      <c r="I83" s="60"/>
      <c r="J83" s="60"/>
      <c r="K83" s="44">
        <f t="shared" si="8"/>
        <v>0</v>
      </c>
      <c r="L83" s="45">
        <f t="shared" si="9"/>
        <v>0</v>
      </c>
      <c r="M83" s="43">
        <f t="shared" si="10"/>
        <v>0</v>
      </c>
      <c r="N83" s="43">
        <f t="shared" si="11"/>
        <v>0</v>
      </c>
      <c r="O83" s="43">
        <f t="shared" si="12"/>
        <v>0</v>
      </c>
      <c r="P83" s="44">
        <f t="shared" si="13"/>
        <v>0</v>
      </c>
    </row>
    <row r="84" spans="1:16" ht="12" thickBot="1" x14ac:dyDescent="0.25">
      <c r="A84" s="237" t="s">
        <v>88</v>
      </c>
      <c r="B84" s="238"/>
      <c r="C84" s="238"/>
      <c r="D84" s="238"/>
      <c r="E84" s="238"/>
      <c r="F84" s="238"/>
      <c r="G84" s="238"/>
      <c r="H84" s="238"/>
      <c r="I84" s="238"/>
      <c r="J84" s="238"/>
      <c r="K84" s="239"/>
      <c r="L84" s="64">
        <f>SUM(L14:L83)</f>
        <v>0</v>
      </c>
      <c r="M84" s="65">
        <f>SUM(M14:M83)</f>
        <v>0</v>
      </c>
      <c r="N84" s="65">
        <f>SUM(N14:N83)</f>
        <v>0</v>
      </c>
      <c r="O84" s="65">
        <f>SUM(O14:O83)</f>
        <v>0</v>
      </c>
      <c r="P84" s="66">
        <f>SUM(P14:P83)</f>
        <v>0</v>
      </c>
    </row>
    <row r="85" spans="1:16" x14ac:dyDescent="0.2">
      <c r="A85" s="15"/>
      <c r="B85" s="15"/>
      <c r="C85" s="15"/>
      <c r="D85" s="15"/>
      <c r="E85" s="15"/>
      <c r="F85" s="15"/>
      <c r="G85" s="15"/>
      <c r="H85" s="15"/>
      <c r="I85" s="15"/>
      <c r="J85" s="15"/>
      <c r="K85" s="15"/>
      <c r="L85" s="15"/>
      <c r="M85" s="15"/>
      <c r="N85" s="15"/>
      <c r="O85" s="15"/>
      <c r="P85" s="15"/>
    </row>
    <row r="86" spans="1:16" x14ac:dyDescent="0.2">
      <c r="A86" s="15"/>
      <c r="B86" s="15"/>
      <c r="C86" s="15"/>
      <c r="D86" s="15"/>
      <c r="E86" s="15"/>
      <c r="F86" s="15"/>
      <c r="G86" s="15"/>
      <c r="H86" s="15"/>
      <c r="I86" s="15"/>
      <c r="J86" s="15"/>
      <c r="K86" s="15"/>
      <c r="L86" s="15"/>
      <c r="M86" s="15"/>
      <c r="N86" s="15"/>
      <c r="O86" s="15"/>
      <c r="P86" s="15"/>
    </row>
    <row r="87" spans="1:16" x14ac:dyDescent="0.2">
      <c r="A87" s="1" t="s">
        <v>14</v>
      </c>
      <c r="B87" s="15"/>
      <c r="C87" s="236">
        <f>'Kops a'!C34:H34</f>
        <v>0</v>
      </c>
      <c r="D87" s="236"/>
      <c r="E87" s="236"/>
      <c r="F87" s="236"/>
      <c r="G87" s="236"/>
      <c r="H87" s="236"/>
      <c r="I87" s="15"/>
      <c r="J87" s="15"/>
      <c r="K87" s="15"/>
      <c r="L87" s="15"/>
      <c r="M87" s="15"/>
      <c r="N87" s="15"/>
      <c r="O87" s="15"/>
      <c r="P87" s="15"/>
    </row>
    <row r="88" spans="1:16" x14ac:dyDescent="0.2">
      <c r="A88" s="15"/>
      <c r="B88" s="15"/>
      <c r="C88" s="187" t="s">
        <v>15</v>
      </c>
      <c r="D88" s="187"/>
      <c r="E88" s="187"/>
      <c r="F88" s="187"/>
      <c r="G88" s="187"/>
      <c r="H88" s="187"/>
      <c r="I88" s="15"/>
      <c r="J88" s="15"/>
      <c r="K88" s="15"/>
      <c r="L88" s="15"/>
      <c r="M88" s="15"/>
      <c r="N88" s="15"/>
      <c r="O88" s="15"/>
      <c r="P88" s="15"/>
    </row>
    <row r="89" spans="1:16" x14ac:dyDescent="0.2">
      <c r="A89" s="15"/>
      <c r="B89" s="15"/>
      <c r="C89" s="15"/>
      <c r="D89" s="15"/>
      <c r="E89" s="15"/>
      <c r="F89" s="15"/>
      <c r="G89" s="15"/>
      <c r="H89" s="15"/>
      <c r="I89" s="15"/>
      <c r="J89" s="15"/>
      <c r="K89" s="15"/>
      <c r="L89" s="15"/>
      <c r="M89" s="15"/>
      <c r="N89" s="15"/>
      <c r="O89" s="15"/>
      <c r="P89" s="15"/>
    </row>
    <row r="90" spans="1:16" x14ac:dyDescent="0.2">
      <c r="A90" s="79" t="str">
        <f>'Kops a'!A37</f>
        <v>Tāme sastādīta 2020. gada</v>
      </c>
      <c r="B90" s="80"/>
      <c r="C90" s="80"/>
      <c r="D90" s="80"/>
      <c r="E90" s="15"/>
      <c r="F90" s="15"/>
      <c r="G90" s="15"/>
      <c r="H90" s="15"/>
      <c r="I90" s="15"/>
      <c r="J90" s="15"/>
      <c r="K90" s="15"/>
      <c r="L90" s="15"/>
      <c r="M90" s="15"/>
      <c r="N90" s="15"/>
      <c r="O90" s="15"/>
      <c r="P90" s="15"/>
    </row>
    <row r="91" spans="1:16" x14ac:dyDescent="0.2">
      <c r="A91" s="15"/>
      <c r="B91" s="15"/>
      <c r="C91" s="15"/>
      <c r="D91" s="15"/>
      <c r="E91" s="15"/>
      <c r="F91" s="15"/>
      <c r="G91" s="15"/>
      <c r="H91" s="15"/>
      <c r="I91" s="15"/>
      <c r="J91" s="15"/>
      <c r="K91" s="15"/>
      <c r="L91" s="15"/>
      <c r="M91" s="15"/>
      <c r="N91" s="15"/>
      <c r="O91" s="15"/>
      <c r="P91" s="15"/>
    </row>
    <row r="92" spans="1:16" x14ac:dyDescent="0.2">
      <c r="A92" s="1" t="s">
        <v>37</v>
      </c>
      <c r="B92" s="15"/>
      <c r="C92" s="236">
        <f>'Kops a'!C39:H39</f>
        <v>0</v>
      </c>
      <c r="D92" s="236"/>
      <c r="E92" s="236"/>
      <c r="F92" s="236"/>
      <c r="G92" s="236"/>
      <c r="H92" s="236"/>
      <c r="I92" s="15"/>
      <c r="J92" s="15"/>
      <c r="K92" s="15"/>
      <c r="L92" s="15"/>
      <c r="M92" s="15"/>
      <c r="N92" s="15"/>
      <c r="O92" s="15"/>
      <c r="P92" s="15"/>
    </row>
    <row r="93" spans="1:16" x14ac:dyDescent="0.2">
      <c r="A93" s="15"/>
      <c r="B93" s="15"/>
      <c r="C93" s="187" t="s">
        <v>15</v>
      </c>
      <c r="D93" s="187"/>
      <c r="E93" s="187"/>
      <c r="F93" s="187"/>
      <c r="G93" s="187"/>
      <c r="H93" s="187"/>
      <c r="I93" s="15"/>
      <c r="J93" s="15"/>
      <c r="K93" s="15"/>
      <c r="L93" s="15"/>
      <c r="M93" s="15"/>
      <c r="N93" s="15"/>
      <c r="O93" s="15"/>
      <c r="P93" s="15"/>
    </row>
    <row r="94" spans="1:16" x14ac:dyDescent="0.2">
      <c r="A94" s="15"/>
      <c r="B94" s="15"/>
      <c r="C94" s="15"/>
      <c r="D94" s="15"/>
      <c r="E94" s="15"/>
      <c r="F94" s="15"/>
      <c r="G94" s="15"/>
      <c r="H94" s="15"/>
      <c r="I94" s="15"/>
      <c r="J94" s="15"/>
      <c r="K94" s="15"/>
      <c r="L94" s="15"/>
      <c r="M94" s="15"/>
      <c r="N94" s="15"/>
      <c r="O94" s="15"/>
      <c r="P94" s="15"/>
    </row>
    <row r="95" spans="1:16" x14ac:dyDescent="0.2">
      <c r="A95" s="79" t="s">
        <v>54</v>
      </c>
      <c r="B95" s="80"/>
      <c r="C95" s="84">
        <f>'Kops a'!C42</f>
        <v>0</v>
      </c>
      <c r="D95" s="46"/>
      <c r="E95" s="15"/>
      <c r="F95" s="15"/>
      <c r="G95" s="15"/>
      <c r="H95" s="15"/>
      <c r="I95" s="15"/>
      <c r="J95" s="15"/>
      <c r="K95" s="15"/>
      <c r="L95" s="15"/>
      <c r="M95" s="15"/>
      <c r="N95" s="15"/>
      <c r="O95" s="15"/>
      <c r="P95" s="15"/>
    </row>
    <row r="96" spans="1:16" x14ac:dyDescent="0.2">
      <c r="A96" s="15"/>
      <c r="B96" s="15"/>
      <c r="C96" s="15"/>
      <c r="D96" s="15"/>
      <c r="E96" s="15"/>
      <c r="F96" s="15"/>
      <c r="G96" s="15"/>
      <c r="H96" s="15"/>
      <c r="I96" s="15"/>
      <c r="J96" s="15"/>
      <c r="K96" s="15"/>
      <c r="L96" s="15"/>
      <c r="M96" s="15"/>
      <c r="N96" s="15"/>
      <c r="O96" s="15"/>
      <c r="P96" s="15"/>
    </row>
    <row r="97" spans="1:15" ht="12" x14ac:dyDescent="0.2">
      <c r="A97" s="88" t="s">
        <v>421</v>
      </c>
      <c r="B97" s="89"/>
      <c r="C97" s="90"/>
      <c r="D97" s="90"/>
      <c r="E97" s="91"/>
      <c r="F97" s="92"/>
      <c r="G97" s="91"/>
      <c r="H97" s="93"/>
      <c r="I97" s="93"/>
      <c r="J97" s="94"/>
      <c r="K97" s="95"/>
      <c r="L97" s="95"/>
      <c r="M97" s="95"/>
      <c r="N97" s="95"/>
      <c r="O97" s="95"/>
    </row>
    <row r="98" spans="1:15" ht="12" x14ac:dyDescent="0.2">
      <c r="A98" s="240" t="s">
        <v>422</v>
      </c>
      <c r="B98" s="240"/>
      <c r="C98" s="240"/>
      <c r="D98" s="240"/>
      <c r="E98" s="240"/>
      <c r="F98" s="240"/>
      <c r="G98" s="240"/>
      <c r="H98" s="240"/>
      <c r="I98" s="240"/>
      <c r="J98" s="240"/>
      <c r="K98" s="240"/>
      <c r="L98" s="240"/>
      <c r="M98" s="240"/>
      <c r="N98" s="240"/>
      <c r="O98" s="240"/>
    </row>
    <row r="99" spans="1:15" ht="12" x14ac:dyDescent="0.2">
      <c r="A99" s="240" t="s">
        <v>423</v>
      </c>
      <c r="B99" s="240"/>
      <c r="C99" s="240"/>
      <c r="D99" s="240"/>
      <c r="E99" s="240"/>
      <c r="F99" s="240"/>
      <c r="G99" s="240"/>
      <c r="H99" s="240"/>
      <c r="I99" s="240"/>
      <c r="J99" s="240"/>
      <c r="K99" s="240"/>
      <c r="L99" s="240"/>
      <c r="M99" s="240"/>
      <c r="N99" s="240"/>
      <c r="O99" s="240"/>
    </row>
  </sheetData>
  <mergeCells count="24">
    <mergeCell ref="C93:H93"/>
    <mergeCell ref="C4:I4"/>
    <mergeCell ref="D8:L8"/>
    <mergeCell ref="A84:K84"/>
    <mergeCell ref="A98:O98"/>
    <mergeCell ref="F12:K12"/>
    <mergeCell ref="A9:F9"/>
    <mergeCell ref="J9:M9"/>
    <mergeCell ref="A99:O99"/>
    <mergeCell ref="C2:I2"/>
    <mergeCell ref="C3:I3"/>
    <mergeCell ref="D5:L5"/>
    <mergeCell ref="D6:L6"/>
    <mergeCell ref="D7:L7"/>
    <mergeCell ref="N9:O9"/>
    <mergeCell ref="A12:A13"/>
    <mergeCell ref="B12:B13"/>
    <mergeCell ref="C12:C13"/>
    <mergeCell ref="D12:D13"/>
    <mergeCell ref="E12:E13"/>
    <mergeCell ref="L12:P12"/>
    <mergeCell ref="C87:H87"/>
    <mergeCell ref="C88:H88"/>
    <mergeCell ref="C92:H92"/>
  </mergeCells>
  <conditionalFormatting sqref="A15:B83 I15:J83 F15:G83">
    <cfRule type="cellIs" dxfId="106" priority="31" operator="equal">
      <formula>0</formula>
    </cfRule>
  </conditionalFormatting>
  <conditionalFormatting sqref="N9:O9">
    <cfRule type="cellIs" dxfId="105" priority="30" operator="equal">
      <formula>0</formula>
    </cfRule>
  </conditionalFormatting>
  <conditionalFormatting sqref="A9:F9">
    <cfRule type="containsText" dxfId="104" priority="2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03" priority="27" operator="equal">
      <formula>0</formula>
    </cfRule>
  </conditionalFormatting>
  <conditionalFormatting sqref="O10">
    <cfRule type="cellIs" dxfId="102" priority="26" operator="equal">
      <formula>"20__. gada __. _________"</formula>
    </cfRule>
  </conditionalFormatting>
  <conditionalFormatting sqref="A84:K84">
    <cfRule type="containsText" dxfId="101" priority="25" operator="containsText" text="Tiešās izmaksas kopā, t. sk. darba devēja sociālais nodoklis __.__% ">
      <formula>NOT(ISERROR(SEARCH("Tiešās izmaksas kopā, t. sk. darba devēja sociālais nodoklis __.__% ",A84)))</formula>
    </cfRule>
  </conditionalFormatting>
  <conditionalFormatting sqref="H14:H83 K14:P83 L84:P84">
    <cfRule type="cellIs" dxfId="100" priority="20" operator="equal">
      <formula>0</formula>
    </cfRule>
  </conditionalFormatting>
  <conditionalFormatting sqref="C4:I4">
    <cfRule type="cellIs" dxfId="99" priority="19" operator="equal">
      <formula>0</formula>
    </cfRule>
  </conditionalFormatting>
  <conditionalFormatting sqref="D5:L8">
    <cfRule type="cellIs" dxfId="98" priority="15" operator="equal">
      <formula>0</formula>
    </cfRule>
  </conditionalFormatting>
  <conditionalFormatting sqref="A14:B14 F14:G14">
    <cfRule type="cellIs" dxfId="97" priority="14" operator="equal">
      <formula>0</formula>
    </cfRule>
  </conditionalFormatting>
  <conditionalFormatting sqref="I14:J14">
    <cfRule type="cellIs" dxfId="96" priority="12" operator="equal">
      <formula>0</formula>
    </cfRule>
  </conditionalFormatting>
  <conditionalFormatting sqref="P10">
    <cfRule type="cellIs" dxfId="95" priority="11" operator="equal">
      <formula>"20__. gada __. _________"</formula>
    </cfRule>
  </conditionalFormatting>
  <conditionalFormatting sqref="C92:H92">
    <cfRule type="cellIs" dxfId="94" priority="8" operator="equal">
      <formula>0</formula>
    </cfRule>
  </conditionalFormatting>
  <conditionalFormatting sqref="C87:H87">
    <cfRule type="cellIs" dxfId="93" priority="7" operator="equal">
      <formula>0</formula>
    </cfRule>
  </conditionalFormatting>
  <conditionalFormatting sqref="C92:H92 C95 C87:H87">
    <cfRule type="cellIs" dxfId="92" priority="6" operator="equal">
      <formula>0</formula>
    </cfRule>
  </conditionalFormatting>
  <conditionalFormatting sqref="D1">
    <cfRule type="cellIs" dxfId="91" priority="5" operator="equal">
      <formula>0</formula>
    </cfRule>
  </conditionalFormatting>
  <conditionalFormatting sqref="D15:E83">
    <cfRule type="cellIs" dxfId="90" priority="4" operator="equal">
      <formula>0</formula>
    </cfRule>
  </conditionalFormatting>
  <conditionalFormatting sqref="C15:C83">
    <cfRule type="cellIs" dxfId="89" priority="3" operator="equal">
      <formula>0</formula>
    </cfRule>
  </conditionalFormatting>
  <conditionalFormatting sqref="D14:E14">
    <cfRule type="cellIs" dxfId="88" priority="2" operator="equal">
      <formula>0</formula>
    </cfRule>
  </conditionalFormatting>
  <conditionalFormatting sqref="C14">
    <cfRule type="cellIs" dxfId="87"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A5F45D83-914D-4306-B26D-4B74C3C819FC}">
            <xm:f>NOT(ISERROR(SEARCH("Tāme sastādīta ____. gada ___. ______________",A90)))</xm:f>
            <xm:f>"Tāme sastādīta ____. gada ___. ______________"</xm:f>
            <x14:dxf>
              <font>
                <color auto="1"/>
              </font>
              <fill>
                <patternFill>
                  <bgColor rgb="FFC6EFCE"/>
                </patternFill>
              </fill>
            </x14:dxf>
          </x14:cfRule>
          <xm:sqref>A90</xm:sqref>
        </x14:conditionalFormatting>
        <x14:conditionalFormatting xmlns:xm="http://schemas.microsoft.com/office/excel/2006/main">
          <x14:cfRule type="containsText" priority="9" operator="containsText" id="{A2E03CF5-E14D-4A31-8C34-6550548A72DB}">
            <xm:f>NOT(ISERROR(SEARCH("Sertifikāta Nr. _________________________________",A95)))</xm:f>
            <xm:f>"Sertifikāta Nr. _________________________________"</xm:f>
            <x14:dxf>
              <font>
                <color auto="1"/>
              </font>
              <fill>
                <patternFill>
                  <bgColor rgb="FFC6EFCE"/>
                </patternFill>
              </fill>
            </x14:dxf>
          </x14:cfRule>
          <xm:sqref>A95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73"/>
  <sheetViews>
    <sheetView view="pageBreakPreview" topLeftCell="A49" zoomScaleNormal="100" zoomScaleSheetLayoutView="100" workbookViewId="0">
      <selection activeCell="N61" sqref="N6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a'!A21</f>
        <v>7</v>
      </c>
      <c r="E1" s="20"/>
      <c r="F1" s="20"/>
      <c r="G1" s="20"/>
      <c r="H1" s="20"/>
      <c r="I1" s="20"/>
      <c r="J1" s="20"/>
      <c r="N1" s="23"/>
      <c r="O1" s="24"/>
      <c r="P1" s="25"/>
    </row>
    <row r="2" spans="1:16" x14ac:dyDescent="0.2">
      <c r="A2" s="26"/>
      <c r="B2" s="26"/>
      <c r="C2" s="241" t="s">
        <v>290</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65</v>
      </c>
      <c r="B9" s="243"/>
      <c r="C9" s="243"/>
      <c r="D9" s="243"/>
      <c r="E9" s="243"/>
      <c r="F9" s="243"/>
      <c r="G9" s="28"/>
      <c r="H9" s="28"/>
      <c r="I9" s="28"/>
      <c r="J9" s="247" t="s">
        <v>39</v>
      </c>
      <c r="K9" s="247"/>
      <c r="L9" s="247"/>
      <c r="M9" s="247"/>
      <c r="N9" s="254">
        <f>P58</f>
        <v>0</v>
      </c>
      <c r="O9" s="254"/>
      <c r="P9" s="28"/>
    </row>
    <row r="10" spans="1:16" x14ac:dyDescent="0.2">
      <c r="A10" s="29"/>
      <c r="B10" s="30"/>
      <c r="C10" s="4"/>
      <c r="D10" s="20"/>
      <c r="E10" s="20"/>
      <c r="F10" s="20"/>
      <c r="G10" s="20"/>
      <c r="H10" s="20"/>
      <c r="I10" s="20"/>
      <c r="J10" s="20"/>
      <c r="K10" s="20"/>
      <c r="L10" s="26"/>
      <c r="M10" s="26"/>
      <c r="O10" s="82"/>
      <c r="P10" s="81" t="str">
        <f>A64</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x14ac:dyDescent="0.2">
      <c r="A14" s="57" t="s">
        <v>69</v>
      </c>
      <c r="B14" s="58"/>
      <c r="C14" s="141" t="s">
        <v>116</v>
      </c>
      <c r="D14" s="142"/>
      <c r="E14" s="143"/>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x14ac:dyDescent="0.2">
      <c r="A15" s="35">
        <v>1</v>
      </c>
      <c r="B15" s="36" t="s">
        <v>66</v>
      </c>
      <c r="C15" s="144" t="s">
        <v>291</v>
      </c>
      <c r="D15" s="145" t="s">
        <v>86</v>
      </c>
      <c r="E15" s="143">
        <v>23</v>
      </c>
      <c r="F15" s="63"/>
      <c r="G15" s="60"/>
      <c r="H15" s="43">
        <f t="shared" ref="H15:H57" si="0">ROUND(F15*G15,2)</f>
        <v>0</v>
      </c>
      <c r="I15" s="60"/>
      <c r="J15" s="60"/>
      <c r="K15" s="44">
        <f t="shared" ref="K15:K57" si="1">SUM(H15:J15)</f>
        <v>0</v>
      </c>
      <c r="L15" s="45">
        <f t="shared" ref="L15:L57" si="2">ROUND(E15*F15,2)</f>
        <v>0</v>
      </c>
      <c r="M15" s="43">
        <f t="shared" ref="M15:M57" si="3">ROUND(H15*E15,2)</f>
        <v>0</v>
      </c>
      <c r="N15" s="43">
        <f t="shared" ref="N15:N57" si="4">ROUND(I15*E15,2)</f>
        <v>0</v>
      </c>
      <c r="O15" s="43">
        <f t="shared" ref="O15:O57" si="5">ROUND(J15*E15,2)</f>
        <v>0</v>
      </c>
      <c r="P15" s="44">
        <f t="shared" ref="P15:P57" si="6">SUM(M15:O15)</f>
        <v>0</v>
      </c>
    </row>
    <row r="16" spans="1:16" x14ac:dyDescent="0.2">
      <c r="A16" s="35" t="s">
        <v>69</v>
      </c>
      <c r="B16" s="36"/>
      <c r="C16" s="144" t="s">
        <v>292</v>
      </c>
      <c r="D16" s="145"/>
      <c r="E16" s="143"/>
      <c r="F16" s="63"/>
      <c r="G16" s="60"/>
      <c r="H16" s="43"/>
      <c r="I16" s="60"/>
      <c r="J16" s="60"/>
      <c r="K16" s="44"/>
      <c r="L16" s="45"/>
      <c r="M16" s="43"/>
      <c r="N16" s="43"/>
      <c r="O16" s="43"/>
      <c r="P16" s="44"/>
    </row>
    <row r="17" spans="1:16" x14ac:dyDescent="0.2">
      <c r="A17" s="35">
        <v>2</v>
      </c>
      <c r="B17" s="36" t="s">
        <v>66</v>
      </c>
      <c r="C17" s="144" t="s">
        <v>112</v>
      </c>
      <c r="D17" s="145" t="s">
        <v>71</v>
      </c>
      <c r="E17" s="143">
        <v>10</v>
      </c>
      <c r="F17" s="63"/>
      <c r="G17" s="60"/>
      <c r="H17" s="43"/>
      <c r="I17" s="60"/>
      <c r="J17" s="60"/>
      <c r="K17" s="44"/>
      <c r="L17" s="45"/>
      <c r="M17" s="43"/>
      <c r="N17" s="43"/>
      <c r="O17" s="43"/>
      <c r="P17" s="44"/>
    </row>
    <row r="18" spans="1:16" x14ac:dyDescent="0.2">
      <c r="A18" s="35">
        <v>3</v>
      </c>
      <c r="B18" s="36" t="s">
        <v>66</v>
      </c>
      <c r="C18" s="144" t="s">
        <v>113</v>
      </c>
      <c r="D18" s="145" t="s">
        <v>293</v>
      </c>
      <c r="E18" s="143">
        <v>10</v>
      </c>
      <c r="F18" s="63"/>
      <c r="G18" s="60"/>
      <c r="H18" s="43"/>
      <c r="I18" s="60"/>
      <c r="J18" s="60"/>
      <c r="K18" s="44"/>
      <c r="L18" s="45"/>
      <c r="M18" s="43"/>
      <c r="N18" s="43"/>
      <c r="O18" s="43"/>
      <c r="P18" s="44"/>
    </row>
    <row r="19" spans="1:16" x14ac:dyDescent="0.2">
      <c r="A19" s="35">
        <v>4</v>
      </c>
      <c r="B19" s="36" t="s">
        <v>66</v>
      </c>
      <c r="C19" s="144" t="s">
        <v>114</v>
      </c>
      <c r="D19" s="145" t="s">
        <v>293</v>
      </c>
      <c r="E19" s="143">
        <v>10</v>
      </c>
      <c r="F19" s="63"/>
      <c r="G19" s="60"/>
      <c r="H19" s="43"/>
      <c r="I19" s="60"/>
      <c r="J19" s="60"/>
      <c r="K19" s="44"/>
      <c r="L19" s="45"/>
      <c r="M19" s="43"/>
      <c r="N19" s="43"/>
      <c r="O19" s="43"/>
      <c r="P19" s="44"/>
    </row>
    <row r="20" spans="1:16" x14ac:dyDescent="0.2">
      <c r="A20" s="35">
        <v>5</v>
      </c>
      <c r="B20" s="36" t="s">
        <v>66</v>
      </c>
      <c r="C20" s="144" t="s">
        <v>115</v>
      </c>
      <c r="D20" s="145" t="s">
        <v>71</v>
      </c>
      <c r="E20" s="143">
        <v>10</v>
      </c>
      <c r="F20" s="63"/>
      <c r="G20" s="60"/>
      <c r="H20" s="43"/>
      <c r="I20" s="60"/>
      <c r="J20" s="60"/>
      <c r="K20" s="44"/>
      <c r="L20" s="45"/>
      <c r="M20" s="43"/>
      <c r="N20" s="43"/>
      <c r="O20" s="43"/>
      <c r="P20" s="44"/>
    </row>
    <row r="21" spans="1:16" x14ac:dyDescent="0.2">
      <c r="A21" s="35"/>
      <c r="B21" s="36"/>
      <c r="C21" s="144" t="s">
        <v>294</v>
      </c>
      <c r="D21" s="145"/>
      <c r="E21" s="143"/>
      <c r="F21" s="63"/>
      <c r="G21" s="60"/>
      <c r="H21" s="43"/>
      <c r="I21" s="60"/>
      <c r="J21" s="60"/>
      <c r="K21" s="44"/>
      <c r="L21" s="45"/>
      <c r="M21" s="43"/>
      <c r="N21" s="43"/>
      <c r="O21" s="43"/>
      <c r="P21" s="44"/>
    </row>
    <row r="22" spans="1:16" ht="22.5" x14ac:dyDescent="0.2">
      <c r="A22" s="35">
        <v>6</v>
      </c>
      <c r="B22" s="36" t="s">
        <v>66</v>
      </c>
      <c r="C22" s="144" t="s">
        <v>295</v>
      </c>
      <c r="D22" s="145" t="s">
        <v>73</v>
      </c>
      <c r="E22" s="143">
        <v>25.5</v>
      </c>
      <c r="F22" s="63"/>
      <c r="G22" s="60"/>
      <c r="H22" s="43"/>
      <c r="I22" s="60"/>
      <c r="J22" s="60"/>
      <c r="K22" s="44"/>
      <c r="L22" s="45"/>
      <c r="M22" s="43"/>
      <c r="N22" s="43"/>
      <c r="O22" s="43"/>
      <c r="P22" s="44"/>
    </row>
    <row r="23" spans="1:16" x14ac:dyDescent="0.2">
      <c r="A23" s="35" t="s">
        <v>69</v>
      </c>
      <c r="B23" s="36"/>
      <c r="C23" s="144" t="s">
        <v>296</v>
      </c>
      <c r="D23" s="145" t="s">
        <v>101</v>
      </c>
      <c r="E23" s="143">
        <v>5.61</v>
      </c>
      <c r="F23" s="63"/>
      <c r="G23" s="60"/>
      <c r="H23" s="43"/>
      <c r="I23" s="60"/>
      <c r="J23" s="60"/>
      <c r="K23" s="44"/>
      <c r="L23" s="45"/>
      <c r="M23" s="43"/>
      <c r="N23" s="43"/>
      <c r="O23" s="43"/>
      <c r="P23" s="44"/>
    </row>
    <row r="24" spans="1:16" x14ac:dyDescent="0.2">
      <c r="A24" s="35"/>
      <c r="B24" s="36"/>
      <c r="C24" s="144" t="s">
        <v>297</v>
      </c>
      <c r="D24" s="145" t="s">
        <v>101</v>
      </c>
      <c r="E24" s="143">
        <v>4.59</v>
      </c>
      <c r="F24" s="63"/>
      <c r="G24" s="60"/>
      <c r="H24" s="43"/>
      <c r="I24" s="60"/>
      <c r="J24" s="60"/>
      <c r="K24" s="44"/>
      <c r="L24" s="45"/>
      <c r="M24" s="43"/>
      <c r="N24" s="43"/>
      <c r="O24" s="43"/>
      <c r="P24" s="44"/>
    </row>
    <row r="25" spans="1:16" x14ac:dyDescent="0.2">
      <c r="A25" s="35">
        <v>7</v>
      </c>
      <c r="B25" s="36" t="s">
        <v>66</v>
      </c>
      <c r="C25" s="144" t="s">
        <v>298</v>
      </c>
      <c r="D25" s="145" t="s">
        <v>73</v>
      </c>
      <c r="E25" s="143">
        <v>25.5</v>
      </c>
      <c r="F25" s="63"/>
      <c r="G25" s="60"/>
      <c r="H25" s="43"/>
      <c r="I25" s="60"/>
      <c r="J25" s="60"/>
      <c r="K25" s="44"/>
      <c r="L25" s="45"/>
      <c r="M25" s="43"/>
      <c r="N25" s="43"/>
      <c r="O25" s="43"/>
      <c r="P25" s="44"/>
    </row>
    <row r="26" spans="1:16" x14ac:dyDescent="0.2">
      <c r="A26" s="35"/>
      <c r="B26" s="36"/>
      <c r="C26" s="144" t="s">
        <v>299</v>
      </c>
      <c r="D26" s="145" t="s">
        <v>73</v>
      </c>
      <c r="E26" s="143">
        <v>28.05</v>
      </c>
      <c r="F26" s="63"/>
      <c r="G26" s="60"/>
      <c r="H26" s="43"/>
      <c r="I26" s="60"/>
      <c r="J26" s="60"/>
      <c r="K26" s="44"/>
      <c r="L26" s="45"/>
      <c r="M26" s="43"/>
      <c r="N26" s="43"/>
      <c r="O26" s="43"/>
      <c r="P26" s="44"/>
    </row>
    <row r="27" spans="1:16" x14ac:dyDescent="0.2">
      <c r="A27" s="35"/>
      <c r="B27" s="36"/>
      <c r="C27" s="144" t="s">
        <v>300</v>
      </c>
      <c r="D27" s="145" t="s">
        <v>71</v>
      </c>
      <c r="E27" s="143">
        <v>128</v>
      </c>
      <c r="F27" s="63"/>
      <c r="G27" s="60"/>
      <c r="H27" s="43"/>
      <c r="I27" s="60"/>
      <c r="J27" s="60"/>
      <c r="K27" s="44"/>
      <c r="L27" s="45"/>
      <c r="M27" s="43"/>
      <c r="N27" s="43"/>
      <c r="O27" s="43"/>
      <c r="P27" s="44"/>
    </row>
    <row r="28" spans="1:16" ht="22.5" x14ac:dyDescent="0.2">
      <c r="A28" s="35">
        <v>8</v>
      </c>
      <c r="B28" s="36" t="s">
        <v>66</v>
      </c>
      <c r="C28" s="144" t="s">
        <v>301</v>
      </c>
      <c r="D28" s="145" t="s">
        <v>84</v>
      </c>
      <c r="E28" s="143">
        <v>5</v>
      </c>
      <c r="F28" s="63"/>
      <c r="G28" s="60"/>
      <c r="H28" s="43"/>
      <c r="I28" s="60"/>
      <c r="J28" s="60"/>
      <c r="K28" s="44"/>
      <c r="L28" s="45"/>
      <c r="M28" s="43"/>
      <c r="N28" s="43"/>
      <c r="O28" s="43"/>
      <c r="P28" s="44"/>
    </row>
    <row r="29" spans="1:16" ht="22.5" x14ac:dyDescent="0.2">
      <c r="A29" s="35">
        <v>9</v>
      </c>
      <c r="B29" s="36" t="s">
        <v>66</v>
      </c>
      <c r="C29" s="144" t="s">
        <v>302</v>
      </c>
      <c r="D29" s="145" t="s">
        <v>84</v>
      </c>
      <c r="E29" s="143">
        <v>10</v>
      </c>
      <c r="F29" s="63"/>
      <c r="G29" s="60"/>
      <c r="H29" s="43"/>
      <c r="I29" s="60"/>
      <c r="J29" s="60"/>
      <c r="K29" s="44"/>
      <c r="L29" s="45"/>
      <c r="M29" s="43"/>
      <c r="N29" s="43"/>
      <c r="O29" s="43"/>
      <c r="P29" s="44"/>
    </row>
    <row r="30" spans="1:16" x14ac:dyDescent="0.2">
      <c r="A30" s="35"/>
      <c r="B30" s="36"/>
      <c r="C30" s="144" t="s">
        <v>303</v>
      </c>
      <c r="D30" s="145" t="s">
        <v>71</v>
      </c>
      <c r="E30" s="143">
        <v>10</v>
      </c>
      <c r="F30" s="63"/>
      <c r="G30" s="60"/>
      <c r="H30" s="43"/>
      <c r="I30" s="60"/>
      <c r="J30" s="60"/>
      <c r="K30" s="44"/>
      <c r="L30" s="45"/>
      <c r="M30" s="43"/>
      <c r="N30" s="43"/>
      <c r="O30" s="43"/>
      <c r="P30" s="44"/>
    </row>
    <row r="31" spans="1:16" x14ac:dyDescent="0.2">
      <c r="A31" s="35" t="s">
        <v>69</v>
      </c>
      <c r="B31" s="36"/>
      <c r="C31" s="144" t="s">
        <v>304</v>
      </c>
      <c r="D31" s="145"/>
      <c r="E31" s="143"/>
      <c r="F31" s="63"/>
      <c r="G31" s="60"/>
      <c r="H31" s="43"/>
      <c r="I31" s="60"/>
      <c r="J31" s="60"/>
      <c r="K31" s="44"/>
      <c r="L31" s="45"/>
      <c r="M31" s="43"/>
      <c r="N31" s="43"/>
      <c r="O31" s="43"/>
      <c r="P31" s="44"/>
    </row>
    <row r="32" spans="1:16" ht="22.5" x14ac:dyDescent="0.2">
      <c r="A32" s="35">
        <v>10</v>
      </c>
      <c r="B32" s="36" t="s">
        <v>66</v>
      </c>
      <c r="C32" s="144" t="s">
        <v>305</v>
      </c>
      <c r="D32" s="145" t="s">
        <v>68</v>
      </c>
      <c r="E32" s="143">
        <v>30</v>
      </c>
      <c r="F32" s="63"/>
      <c r="G32" s="60"/>
      <c r="H32" s="43">
        <f t="shared" si="0"/>
        <v>0</v>
      </c>
      <c r="I32" s="60"/>
      <c r="J32" s="60"/>
      <c r="K32" s="44">
        <f t="shared" si="1"/>
        <v>0</v>
      </c>
      <c r="L32" s="45">
        <f t="shared" si="2"/>
        <v>0</v>
      </c>
      <c r="M32" s="43">
        <f t="shared" si="3"/>
        <v>0</v>
      </c>
      <c r="N32" s="43">
        <f t="shared" si="4"/>
        <v>0</v>
      </c>
      <c r="O32" s="43">
        <f t="shared" si="5"/>
        <v>0</v>
      </c>
      <c r="P32" s="44">
        <f t="shared" si="6"/>
        <v>0</v>
      </c>
    </row>
    <row r="33" spans="1:16" x14ac:dyDescent="0.2">
      <c r="A33" s="35">
        <v>11</v>
      </c>
      <c r="B33" s="36" t="s">
        <v>66</v>
      </c>
      <c r="C33" s="144" t="s">
        <v>306</v>
      </c>
      <c r="D33" s="145" t="s">
        <v>68</v>
      </c>
      <c r="E33" s="143">
        <v>54</v>
      </c>
      <c r="F33" s="63"/>
      <c r="G33" s="60"/>
      <c r="H33" s="43">
        <f t="shared" si="0"/>
        <v>0</v>
      </c>
      <c r="I33" s="60"/>
      <c r="J33" s="60"/>
      <c r="K33" s="44">
        <f t="shared" si="1"/>
        <v>0</v>
      </c>
      <c r="L33" s="45">
        <f t="shared" si="2"/>
        <v>0</v>
      </c>
      <c r="M33" s="43">
        <f t="shared" si="3"/>
        <v>0</v>
      </c>
      <c r="N33" s="43">
        <f t="shared" si="4"/>
        <v>0</v>
      </c>
      <c r="O33" s="43">
        <f t="shared" si="5"/>
        <v>0</v>
      </c>
      <c r="P33" s="44">
        <f t="shared" si="6"/>
        <v>0</v>
      </c>
    </row>
    <row r="34" spans="1:16" x14ac:dyDescent="0.2">
      <c r="A34" s="35">
        <v>12</v>
      </c>
      <c r="B34" s="36" t="s">
        <v>66</v>
      </c>
      <c r="C34" s="144" t="s">
        <v>307</v>
      </c>
      <c r="D34" s="145" t="s">
        <v>73</v>
      </c>
      <c r="E34" s="143">
        <v>36</v>
      </c>
      <c r="F34" s="63"/>
      <c r="G34" s="60"/>
      <c r="H34" s="43">
        <f t="shared" si="0"/>
        <v>0</v>
      </c>
      <c r="I34" s="60"/>
      <c r="J34" s="60"/>
      <c r="K34" s="44">
        <f t="shared" si="1"/>
        <v>0</v>
      </c>
      <c r="L34" s="45">
        <f t="shared" si="2"/>
        <v>0</v>
      </c>
      <c r="M34" s="43">
        <f t="shared" si="3"/>
        <v>0</v>
      </c>
      <c r="N34" s="43">
        <f t="shared" si="4"/>
        <v>0</v>
      </c>
      <c r="O34" s="43">
        <f t="shared" si="5"/>
        <v>0</v>
      </c>
      <c r="P34" s="44">
        <f t="shared" si="6"/>
        <v>0</v>
      </c>
    </row>
    <row r="35" spans="1:16" x14ac:dyDescent="0.2">
      <c r="A35" s="35">
        <v>13</v>
      </c>
      <c r="B35" s="36" t="s">
        <v>66</v>
      </c>
      <c r="C35" s="144" t="s">
        <v>308</v>
      </c>
      <c r="D35" s="145" t="s">
        <v>73</v>
      </c>
      <c r="E35" s="143">
        <v>36</v>
      </c>
      <c r="F35" s="63"/>
      <c r="G35" s="60"/>
      <c r="H35" s="43">
        <f t="shared" si="0"/>
        <v>0</v>
      </c>
      <c r="I35" s="60"/>
      <c r="J35" s="60"/>
      <c r="K35" s="44">
        <f t="shared" si="1"/>
        <v>0</v>
      </c>
      <c r="L35" s="45">
        <f t="shared" si="2"/>
        <v>0</v>
      </c>
      <c r="M35" s="43">
        <f t="shared" si="3"/>
        <v>0</v>
      </c>
      <c r="N35" s="43">
        <f t="shared" si="4"/>
        <v>0</v>
      </c>
      <c r="O35" s="43">
        <f t="shared" si="5"/>
        <v>0</v>
      </c>
      <c r="P35" s="44">
        <f t="shared" si="6"/>
        <v>0</v>
      </c>
    </row>
    <row r="36" spans="1:16" ht="22.5" x14ac:dyDescent="0.2">
      <c r="A36" s="35">
        <v>14</v>
      </c>
      <c r="B36" s="36" t="s">
        <v>66</v>
      </c>
      <c r="C36" s="144" t="s">
        <v>309</v>
      </c>
      <c r="D36" s="145" t="s">
        <v>73</v>
      </c>
      <c r="E36" s="143">
        <v>36</v>
      </c>
      <c r="F36" s="63"/>
      <c r="G36" s="60"/>
      <c r="H36" s="43">
        <f t="shared" si="0"/>
        <v>0</v>
      </c>
      <c r="I36" s="60"/>
      <c r="J36" s="60"/>
      <c r="K36" s="44">
        <f t="shared" si="1"/>
        <v>0</v>
      </c>
      <c r="L36" s="45">
        <f t="shared" si="2"/>
        <v>0</v>
      </c>
      <c r="M36" s="43">
        <f t="shared" si="3"/>
        <v>0</v>
      </c>
      <c r="N36" s="43">
        <f t="shared" si="4"/>
        <v>0</v>
      </c>
      <c r="O36" s="43">
        <f t="shared" si="5"/>
        <v>0</v>
      </c>
      <c r="P36" s="44">
        <f t="shared" si="6"/>
        <v>0</v>
      </c>
    </row>
    <row r="37" spans="1:16" x14ac:dyDescent="0.2">
      <c r="A37" s="35" t="s">
        <v>69</v>
      </c>
      <c r="B37" s="36"/>
      <c r="C37" s="144" t="s">
        <v>310</v>
      </c>
      <c r="D37" s="145" t="s">
        <v>73</v>
      </c>
      <c r="E37" s="143">
        <v>9</v>
      </c>
      <c r="F37" s="63"/>
      <c r="G37" s="60"/>
      <c r="H37" s="43">
        <f t="shared" si="0"/>
        <v>0</v>
      </c>
      <c r="I37" s="60"/>
      <c r="J37" s="60"/>
      <c r="K37" s="44">
        <f t="shared" si="1"/>
        <v>0</v>
      </c>
      <c r="L37" s="45">
        <f t="shared" si="2"/>
        <v>0</v>
      </c>
      <c r="M37" s="43">
        <f t="shared" si="3"/>
        <v>0</v>
      </c>
      <c r="N37" s="43">
        <f t="shared" si="4"/>
        <v>0</v>
      </c>
      <c r="O37" s="43">
        <f t="shared" si="5"/>
        <v>0</v>
      </c>
      <c r="P37" s="44">
        <f t="shared" si="6"/>
        <v>0</v>
      </c>
    </row>
    <row r="38" spans="1:16" x14ac:dyDescent="0.2">
      <c r="A38" s="35" t="s">
        <v>69</v>
      </c>
      <c r="B38" s="36"/>
      <c r="C38" s="144" t="s">
        <v>311</v>
      </c>
      <c r="D38" s="145" t="s">
        <v>159</v>
      </c>
      <c r="E38" s="143">
        <v>216</v>
      </c>
      <c r="F38" s="63"/>
      <c r="G38" s="60"/>
      <c r="H38" s="43">
        <f t="shared" si="0"/>
        <v>0</v>
      </c>
      <c r="I38" s="60"/>
      <c r="J38" s="60"/>
      <c r="K38" s="44">
        <f t="shared" si="1"/>
        <v>0</v>
      </c>
      <c r="L38" s="45">
        <f t="shared" si="2"/>
        <v>0</v>
      </c>
      <c r="M38" s="43">
        <f t="shared" si="3"/>
        <v>0</v>
      </c>
      <c r="N38" s="43">
        <f t="shared" si="4"/>
        <v>0</v>
      </c>
      <c r="O38" s="43">
        <f t="shared" si="5"/>
        <v>0</v>
      </c>
      <c r="P38" s="44">
        <f t="shared" si="6"/>
        <v>0</v>
      </c>
    </row>
    <row r="39" spans="1:16" x14ac:dyDescent="0.2">
      <c r="A39" s="35">
        <v>15</v>
      </c>
      <c r="B39" s="36" t="s">
        <v>66</v>
      </c>
      <c r="C39" s="144" t="s">
        <v>312</v>
      </c>
      <c r="D39" s="145" t="s">
        <v>80</v>
      </c>
      <c r="E39" s="143">
        <v>20</v>
      </c>
      <c r="F39" s="63"/>
      <c r="G39" s="60"/>
      <c r="H39" s="43">
        <f t="shared" si="0"/>
        <v>0</v>
      </c>
      <c r="I39" s="60"/>
      <c r="J39" s="60"/>
      <c r="K39" s="44">
        <f t="shared" si="1"/>
        <v>0</v>
      </c>
      <c r="L39" s="45">
        <f t="shared" si="2"/>
        <v>0</v>
      </c>
      <c r="M39" s="43">
        <f t="shared" si="3"/>
        <v>0</v>
      </c>
      <c r="N39" s="43">
        <f t="shared" si="4"/>
        <v>0</v>
      </c>
      <c r="O39" s="43">
        <f t="shared" si="5"/>
        <v>0</v>
      </c>
      <c r="P39" s="44">
        <f t="shared" si="6"/>
        <v>0</v>
      </c>
    </row>
    <row r="40" spans="1:16" ht="22.5" x14ac:dyDescent="0.2">
      <c r="A40" s="35">
        <v>16</v>
      </c>
      <c r="B40" s="36" t="s">
        <v>66</v>
      </c>
      <c r="C40" s="144" t="s">
        <v>313</v>
      </c>
      <c r="D40" s="145" t="s">
        <v>68</v>
      </c>
      <c r="E40" s="143">
        <v>54</v>
      </c>
      <c r="F40" s="63"/>
      <c r="G40" s="60"/>
      <c r="H40" s="43">
        <f t="shared" si="0"/>
        <v>0</v>
      </c>
      <c r="I40" s="60"/>
      <c r="J40" s="60"/>
      <c r="K40" s="44">
        <f t="shared" si="1"/>
        <v>0</v>
      </c>
      <c r="L40" s="45">
        <f t="shared" si="2"/>
        <v>0</v>
      </c>
      <c r="M40" s="43">
        <f t="shared" si="3"/>
        <v>0</v>
      </c>
      <c r="N40" s="43">
        <f t="shared" si="4"/>
        <v>0</v>
      </c>
      <c r="O40" s="43">
        <f t="shared" si="5"/>
        <v>0</v>
      </c>
      <c r="P40" s="44">
        <f t="shared" si="6"/>
        <v>0</v>
      </c>
    </row>
    <row r="41" spans="1:16" x14ac:dyDescent="0.2">
      <c r="A41" s="35" t="s">
        <v>69</v>
      </c>
      <c r="B41" s="36"/>
      <c r="C41" s="144" t="s">
        <v>310</v>
      </c>
      <c r="D41" s="145" t="s">
        <v>73</v>
      </c>
      <c r="E41" s="143">
        <v>14.85</v>
      </c>
      <c r="F41" s="63"/>
      <c r="G41" s="60"/>
      <c r="H41" s="43">
        <f t="shared" si="0"/>
        <v>0</v>
      </c>
      <c r="I41" s="60"/>
      <c r="J41" s="60"/>
      <c r="K41" s="44">
        <f t="shared" si="1"/>
        <v>0</v>
      </c>
      <c r="L41" s="45">
        <f t="shared" si="2"/>
        <v>0</v>
      </c>
      <c r="M41" s="43">
        <f t="shared" si="3"/>
        <v>0</v>
      </c>
      <c r="N41" s="43">
        <f t="shared" si="4"/>
        <v>0</v>
      </c>
      <c r="O41" s="43">
        <f t="shared" si="5"/>
        <v>0</v>
      </c>
      <c r="P41" s="44">
        <f t="shared" si="6"/>
        <v>0</v>
      </c>
    </row>
    <row r="42" spans="1:16" x14ac:dyDescent="0.2">
      <c r="A42" s="35" t="s">
        <v>69</v>
      </c>
      <c r="B42" s="36"/>
      <c r="C42" s="144" t="s">
        <v>311</v>
      </c>
      <c r="D42" s="145" t="s">
        <v>159</v>
      </c>
      <c r="E42" s="143">
        <v>89</v>
      </c>
      <c r="F42" s="63"/>
      <c r="G42" s="60"/>
      <c r="H42" s="43">
        <f t="shared" si="0"/>
        <v>0</v>
      </c>
      <c r="I42" s="60"/>
      <c r="J42" s="60"/>
      <c r="K42" s="44">
        <f t="shared" si="1"/>
        <v>0</v>
      </c>
      <c r="L42" s="45">
        <f t="shared" si="2"/>
        <v>0</v>
      </c>
      <c r="M42" s="43">
        <f t="shared" si="3"/>
        <v>0</v>
      </c>
      <c r="N42" s="43">
        <f t="shared" si="4"/>
        <v>0</v>
      </c>
      <c r="O42" s="43">
        <f t="shared" si="5"/>
        <v>0</v>
      </c>
      <c r="P42" s="44">
        <f t="shared" si="6"/>
        <v>0</v>
      </c>
    </row>
    <row r="43" spans="1:16" x14ac:dyDescent="0.2">
      <c r="A43" s="35">
        <v>17</v>
      </c>
      <c r="B43" s="36" t="s">
        <v>66</v>
      </c>
      <c r="C43" s="144" t="s">
        <v>314</v>
      </c>
      <c r="D43" s="145" t="s">
        <v>68</v>
      </c>
      <c r="E43" s="143">
        <v>30</v>
      </c>
      <c r="F43" s="63"/>
      <c r="G43" s="60"/>
      <c r="H43" s="43">
        <f t="shared" si="0"/>
        <v>0</v>
      </c>
      <c r="I43" s="60"/>
      <c r="J43" s="60"/>
      <c r="K43" s="44">
        <f t="shared" si="1"/>
        <v>0</v>
      </c>
      <c r="L43" s="45">
        <f t="shared" si="2"/>
        <v>0</v>
      </c>
      <c r="M43" s="43">
        <f t="shared" si="3"/>
        <v>0</v>
      </c>
      <c r="N43" s="43">
        <f t="shared" si="4"/>
        <v>0</v>
      </c>
      <c r="O43" s="43">
        <f t="shared" si="5"/>
        <v>0</v>
      </c>
      <c r="P43" s="44">
        <f t="shared" si="6"/>
        <v>0</v>
      </c>
    </row>
    <row r="44" spans="1:16" x14ac:dyDescent="0.2">
      <c r="A44" s="35" t="s">
        <v>69</v>
      </c>
      <c r="B44" s="36"/>
      <c r="C44" s="144" t="s">
        <v>315</v>
      </c>
      <c r="D44" s="145" t="s">
        <v>68</v>
      </c>
      <c r="E44" s="143">
        <v>30</v>
      </c>
      <c r="F44" s="63"/>
      <c r="G44" s="60"/>
      <c r="H44" s="43">
        <f t="shared" si="0"/>
        <v>0</v>
      </c>
      <c r="I44" s="60"/>
      <c r="J44" s="60"/>
      <c r="K44" s="44">
        <f t="shared" si="1"/>
        <v>0</v>
      </c>
      <c r="L44" s="45">
        <f t="shared" si="2"/>
        <v>0</v>
      </c>
      <c r="M44" s="43">
        <f t="shared" si="3"/>
        <v>0</v>
      </c>
      <c r="N44" s="43">
        <f t="shared" si="4"/>
        <v>0</v>
      </c>
      <c r="O44" s="43">
        <f t="shared" si="5"/>
        <v>0</v>
      </c>
      <c r="P44" s="44">
        <f t="shared" si="6"/>
        <v>0</v>
      </c>
    </row>
    <row r="45" spans="1:16" x14ac:dyDescent="0.2">
      <c r="A45" s="35" t="s">
        <v>69</v>
      </c>
      <c r="B45" s="36"/>
      <c r="C45" s="144" t="s">
        <v>316</v>
      </c>
      <c r="D45" s="145" t="s">
        <v>159</v>
      </c>
      <c r="E45" s="143">
        <v>180</v>
      </c>
      <c r="F45" s="63"/>
      <c r="G45" s="60"/>
      <c r="H45" s="43">
        <f t="shared" si="0"/>
        <v>0</v>
      </c>
      <c r="I45" s="60"/>
      <c r="J45" s="60"/>
      <c r="K45" s="44">
        <f t="shared" si="1"/>
        <v>0</v>
      </c>
      <c r="L45" s="45">
        <f t="shared" si="2"/>
        <v>0</v>
      </c>
      <c r="M45" s="43">
        <f t="shared" si="3"/>
        <v>0</v>
      </c>
      <c r="N45" s="43">
        <f t="shared" si="4"/>
        <v>0</v>
      </c>
      <c r="O45" s="43">
        <f t="shared" si="5"/>
        <v>0</v>
      </c>
      <c r="P45" s="44">
        <f t="shared" si="6"/>
        <v>0</v>
      </c>
    </row>
    <row r="46" spans="1:16" x14ac:dyDescent="0.2">
      <c r="A46" s="35"/>
      <c r="B46" s="36"/>
      <c r="C46" s="144" t="s">
        <v>317</v>
      </c>
      <c r="D46" s="145" t="s">
        <v>318</v>
      </c>
      <c r="E46" s="143">
        <v>10</v>
      </c>
      <c r="F46" s="63"/>
      <c r="G46" s="60"/>
      <c r="H46" s="43">
        <f t="shared" si="0"/>
        <v>0</v>
      </c>
      <c r="I46" s="60"/>
      <c r="J46" s="60"/>
      <c r="K46" s="44">
        <f t="shared" si="1"/>
        <v>0</v>
      </c>
      <c r="L46" s="45">
        <f t="shared" si="2"/>
        <v>0</v>
      </c>
      <c r="M46" s="43">
        <f t="shared" si="3"/>
        <v>0</v>
      </c>
      <c r="N46" s="43">
        <f t="shared" si="4"/>
        <v>0</v>
      </c>
      <c r="O46" s="43">
        <f t="shared" si="5"/>
        <v>0</v>
      </c>
      <c r="P46" s="44">
        <f t="shared" si="6"/>
        <v>0</v>
      </c>
    </row>
    <row r="47" spans="1:16" ht="22.5" x14ac:dyDescent="0.2">
      <c r="A47" s="35">
        <v>18</v>
      </c>
      <c r="B47" s="36" t="s">
        <v>66</v>
      </c>
      <c r="C47" s="144" t="s">
        <v>319</v>
      </c>
      <c r="D47" s="145" t="s">
        <v>68</v>
      </c>
      <c r="E47" s="143">
        <v>30</v>
      </c>
      <c r="F47" s="63"/>
      <c r="G47" s="60"/>
      <c r="H47" s="43">
        <f t="shared" si="0"/>
        <v>0</v>
      </c>
      <c r="I47" s="60"/>
      <c r="J47" s="60"/>
      <c r="K47" s="44">
        <f t="shared" si="1"/>
        <v>0</v>
      </c>
      <c r="L47" s="45">
        <f t="shared" si="2"/>
        <v>0</v>
      </c>
      <c r="M47" s="43">
        <f t="shared" si="3"/>
        <v>0</v>
      </c>
      <c r="N47" s="43">
        <f t="shared" si="4"/>
        <v>0</v>
      </c>
      <c r="O47" s="43">
        <f t="shared" si="5"/>
        <v>0</v>
      </c>
      <c r="P47" s="44">
        <f t="shared" si="6"/>
        <v>0</v>
      </c>
    </row>
    <row r="48" spans="1:16" x14ac:dyDescent="0.2">
      <c r="A48" s="35" t="s">
        <v>69</v>
      </c>
      <c r="B48" s="36"/>
      <c r="C48" s="144" t="s">
        <v>310</v>
      </c>
      <c r="D48" s="145" t="s">
        <v>73</v>
      </c>
      <c r="E48" s="143">
        <v>4.95</v>
      </c>
      <c r="F48" s="63"/>
      <c r="G48" s="60"/>
      <c r="H48" s="43">
        <f t="shared" si="0"/>
        <v>0</v>
      </c>
      <c r="I48" s="60"/>
      <c r="J48" s="60"/>
      <c r="K48" s="44">
        <f t="shared" si="1"/>
        <v>0</v>
      </c>
      <c r="L48" s="45">
        <f t="shared" si="2"/>
        <v>0</v>
      </c>
      <c r="M48" s="43">
        <f t="shared" si="3"/>
        <v>0</v>
      </c>
      <c r="N48" s="43">
        <f t="shared" si="4"/>
        <v>0</v>
      </c>
      <c r="O48" s="43">
        <f t="shared" si="5"/>
        <v>0</v>
      </c>
      <c r="P48" s="44">
        <f t="shared" si="6"/>
        <v>0</v>
      </c>
    </row>
    <row r="49" spans="1:16" x14ac:dyDescent="0.2">
      <c r="A49" s="35" t="s">
        <v>69</v>
      </c>
      <c r="B49" s="36"/>
      <c r="C49" s="144" t="s">
        <v>311</v>
      </c>
      <c r="D49" s="145" t="s">
        <v>159</v>
      </c>
      <c r="E49" s="143">
        <v>150</v>
      </c>
      <c r="F49" s="63"/>
      <c r="G49" s="60"/>
      <c r="H49" s="43">
        <f t="shared" si="0"/>
        <v>0</v>
      </c>
      <c r="I49" s="60"/>
      <c r="J49" s="60"/>
      <c r="K49" s="44">
        <f t="shared" si="1"/>
        <v>0</v>
      </c>
      <c r="L49" s="45">
        <f t="shared" si="2"/>
        <v>0</v>
      </c>
      <c r="M49" s="43">
        <f t="shared" si="3"/>
        <v>0</v>
      </c>
      <c r="N49" s="43">
        <f t="shared" si="4"/>
        <v>0</v>
      </c>
      <c r="O49" s="43">
        <f t="shared" si="5"/>
        <v>0</v>
      </c>
      <c r="P49" s="44">
        <f t="shared" si="6"/>
        <v>0</v>
      </c>
    </row>
    <row r="50" spans="1:16" ht="22.5" x14ac:dyDescent="0.2">
      <c r="A50" s="35">
        <v>19</v>
      </c>
      <c r="B50" s="36" t="s">
        <v>66</v>
      </c>
      <c r="C50" s="144" t="s">
        <v>320</v>
      </c>
      <c r="D50" s="145" t="s">
        <v>73</v>
      </c>
      <c r="E50" s="143">
        <v>4.5</v>
      </c>
      <c r="F50" s="63"/>
      <c r="G50" s="60"/>
      <c r="H50" s="43">
        <f t="shared" si="0"/>
        <v>0</v>
      </c>
      <c r="I50" s="60"/>
      <c r="J50" s="60"/>
      <c r="K50" s="44">
        <f t="shared" si="1"/>
        <v>0</v>
      </c>
      <c r="L50" s="45">
        <f t="shared" si="2"/>
        <v>0</v>
      </c>
      <c r="M50" s="43">
        <f t="shared" si="3"/>
        <v>0</v>
      </c>
      <c r="N50" s="43">
        <f t="shared" si="4"/>
        <v>0</v>
      </c>
      <c r="O50" s="43">
        <f t="shared" si="5"/>
        <v>0</v>
      </c>
      <c r="P50" s="44">
        <f t="shared" si="6"/>
        <v>0</v>
      </c>
    </row>
    <row r="51" spans="1:16" x14ac:dyDescent="0.2">
      <c r="A51" s="35" t="s">
        <v>69</v>
      </c>
      <c r="B51" s="36"/>
      <c r="C51" s="144" t="s">
        <v>179</v>
      </c>
      <c r="D51" s="145" t="s">
        <v>80</v>
      </c>
      <c r="E51" s="143">
        <v>15.75</v>
      </c>
      <c r="F51" s="63"/>
      <c r="G51" s="60"/>
      <c r="H51" s="43">
        <f t="shared" si="0"/>
        <v>0</v>
      </c>
      <c r="I51" s="60"/>
      <c r="J51" s="60"/>
      <c r="K51" s="44">
        <f t="shared" si="1"/>
        <v>0</v>
      </c>
      <c r="L51" s="45">
        <f t="shared" si="2"/>
        <v>0</v>
      </c>
      <c r="M51" s="43">
        <f t="shared" si="3"/>
        <v>0</v>
      </c>
      <c r="N51" s="43">
        <f t="shared" si="4"/>
        <v>0</v>
      </c>
      <c r="O51" s="43">
        <f t="shared" si="5"/>
        <v>0</v>
      </c>
      <c r="P51" s="44">
        <f t="shared" si="6"/>
        <v>0</v>
      </c>
    </row>
    <row r="52" spans="1:16" x14ac:dyDescent="0.2">
      <c r="A52" s="35">
        <v>20</v>
      </c>
      <c r="B52" s="36" t="s">
        <v>66</v>
      </c>
      <c r="C52" s="144" t="s">
        <v>321</v>
      </c>
      <c r="D52" s="145" t="s">
        <v>68</v>
      </c>
      <c r="E52" s="143">
        <v>30</v>
      </c>
      <c r="F52" s="63"/>
      <c r="G52" s="60"/>
      <c r="H52" s="43">
        <f t="shared" si="0"/>
        <v>0</v>
      </c>
      <c r="I52" s="60"/>
      <c r="J52" s="60"/>
      <c r="K52" s="44">
        <f t="shared" si="1"/>
        <v>0</v>
      </c>
      <c r="L52" s="45">
        <f t="shared" si="2"/>
        <v>0</v>
      </c>
      <c r="M52" s="43">
        <f t="shared" si="3"/>
        <v>0</v>
      </c>
      <c r="N52" s="43">
        <f t="shared" si="4"/>
        <v>0</v>
      </c>
      <c r="O52" s="43">
        <f t="shared" si="5"/>
        <v>0</v>
      </c>
      <c r="P52" s="44">
        <f t="shared" si="6"/>
        <v>0</v>
      </c>
    </row>
    <row r="53" spans="1:16" ht="22.5" x14ac:dyDescent="0.2">
      <c r="A53" s="35">
        <v>21</v>
      </c>
      <c r="B53" s="36" t="s">
        <v>66</v>
      </c>
      <c r="C53" s="144" t="s">
        <v>322</v>
      </c>
      <c r="D53" s="145" t="s">
        <v>73</v>
      </c>
      <c r="E53" s="143">
        <v>36</v>
      </c>
      <c r="F53" s="63"/>
      <c r="G53" s="60"/>
      <c r="H53" s="43">
        <f t="shared" si="0"/>
        <v>0</v>
      </c>
      <c r="I53" s="60"/>
      <c r="J53" s="60"/>
      <c r="K53" s="44">
        <f t="shared" si="1"/>
        <v>0</v>
      </c>
      <c r="L53" s="45">
        <f t="shared" si="2"/>
        <v>0</v>
      </c>
      <c r="M53" s="43">
        <f t="shared" si="3"/>
        <v>0</v>
      </c>
      <c r="N53" s="43">
        <f t="shared" si="4"/>
        <v>0</v>
      </c>
      <c r="O53" s="43">
        <f t="shared" si="5"/>
        <v>0</v>
      </c>
      <c r="P53" s="44">
        <f t="shared" si="6"/>
        <v>0</v>
      </c>
    </row>
    <row r="54" spans="1:16" x14ac:dyDescent="0.2">
      <c r="A54" s="35">
        <v>22</v>
      </c>
      <c r="B54" s="36" t="s">
        <v>66</v>
      </c>
      <c r="C54" s="144" t="s">
        <v>118</v>
      </c>
      <c r="D54" s="145" t="s">
        <v>73</v>
      </c>
      <c r="E54" s="143">
        <v>18</v>
      </c>
      <c r="F54" s="63"/>
      <c r="G54" s="60"/>
      <c r="H54" s="43">
        <f t="shared" si="0"/>
        <v>0</v>
      </c>
      <c r="I54" s="60"/>
      <c r="J54" s="60"/>
      <c r="K54" s="44">
        <f t="shared" si="1"/>
        <v>0</v>
      </c>
      <c r="L54" s="45">
        <f t="shared" si="2"/>
        <v>0</v>
      </c>
      <c r="M54" s="43">
        <f t="shared" si="3"/>
        <v>0</v>
      </c>
      <c r="N54" s="43">
        <f t="shared" si="4"/>
        <v>0</v>
      </c>
      <c r="O54" s="43">
        <f t="shared" si="5"/>
        <v>0</v>
      </c>
      <c r="P54" s="44">
        <f t="shared" si="6"/>
        <v>0</v>
      </c>
    </row>
    <row r="55" spans="1:16" ht="22.5" x14ac:dyDescent="0.2">
      <c r="A55" s="35">
        <v>23</v>
      </c>
      <c r="B55" s="36" t="s">
        <v>66</v>
      </c>
      <c r="C55" s="144" t="s">
        <v>323</v>
      </c>
      <c r="D55" s="145" t="s">
        <v>73</v>
      </c>
      <c r="E55" s="143">
        <v>18</v>
      </c>
      <c r="F55" s="63"/>
      <c r="G55" s="60"/>
      <c r="H55" s="43">
        <f t="shared" si="0"/>
        <v>0</v>
      </c>
      <c r="I55" s="60"/>
      <c r="J55" s="60"/>
      <c r="K55" s="44">
        <f t="shared" si="1"/>
        <v>0</v>
      </c>
      <c r="L55" s="45">
        <f t="shared" si="2"/>
        <v>0</v>
      </c>
      <c r="M55" s="43">
        <f t="shared" si="3"/>
        <v>0</v>
      </c>
      <c r="N55" s="43">
        <f t="shared" si="4"/>
        <v>0</v>
      </c>
      <c r="O55" s="43">
        <f t="shared" si="5"/>
        <v>0</v>
      </c>
      <c r="P55" s="44">
        <f t="shared" si="6"/>
        <v>0</v>
      </c>
    </row>
    <row r="56" spans="1:16" x14ac:dyDescent="0.2">
      <c r="A56" s="35">
        <v>24</v>
      </c>
      <c r="B56" s="36" t="s">
        <v>66</v>
      </c>
      <c r="C56" s="144" t="s">
        <v>324</v>
      </c>
      <c r="D56" s="145" t="s">
        <v>73</v>
      </c>
      <c r="E56" s="143">
        <v>18</v>
      </c>
      <c r="F56" s="63"/>
      <c r="G56" s="60"/>
      <c r="H56" s="43">
        <f t="shared" si="0"/>
        <v>0</v>
      </c>
      <c r="I56" s="60"/>
      <c r="J56" s="60"/>
      <c r="K56" s="44">
        <f t="shared" si="1"/>
        <v>0</v>
      </c>
      <c r="L56" s="45">
        <f t="shared" si="2"/>
        <v>0</v>
      </c>
      <c r="M56" s="43">
        <f t="shared" si="3"/>
        <v>0</v>
      </c>
      <c r="N56" s="43">
        <f t="shared" si="4"/>
        <v>0</v>
      </c>
      <c r="O56" s="43">
        <f t="shared" si="5"/>
        <v>0</v>
      </c>
      <c r="P56" s="44">
        <f t="shared" si="6"/>
        <v>0</v>
      </c>
    </row>
    <row r="57" spans="1:16" ht="23.25" thickBot="1" x14ac:dyDescent="0.25">
      <c r="A57" s="35">
        <v>25</v>
      </c>
      <c r="B57" s="36" t="s">
        <v>66</v>
      </c>
      <c r="C57" s="144" t="s">
        <v>325</v>
      </c>
      <c r="D57" s="145" t="s">
        <v>73</v>
      </c>
      <c r="E57" s="143">
        <v>18</v>
      </c>
      <c r="F57" s="63"/>
      <c r="G57" s="60"/>
      <c r="H57" s="43">
        <f t="shared" si="0"/>
        <v>0</v>
      </c>
      <c r="I57" s="60"/>
      <c r="J57" s="60"/>
      <c r="K57" s="44">
        <f t="shared" si="1"/>
        <v>0</v>
      </c>
      <c r="L57" s="45">
        <f t="shared" si="2"/>
        <v>0</v>
      </c>
      <c r="M57" s="43">
        <f t="shared" si="3"/>
        <v>0</v>
      </c>
      <c r="N57" s="43">
        <f t="shared" si="4"/>
        <v>0</v>
      </c>
      <c r="O57" s="43">
        <f t="shared" si="5"/>
        <v>0</v>
      </c>
      <c r="P57" s="44">
        <f t="shared" si="6"/>
        <v>0</v>
      </c>
    </row>
    <row r="58" spans="1:16" ht="12" thickBot="1" x14ac:dyDescent="0.25">
      <c r="A58" s="237" t="s">
        <v>88</v>
      </c>
      <c r="B58" s="238"/>
      <c r="C58" s="238"/>
      <c r="D58" s="238"/>
      <c r="E58" s="238"/>
      <c r="F58" s="238"/>
      <c r="G58" s="238"/>
      <c r="H58" s="238"/>
      <c r="I58" s="238"/>
      <c r="J58" s="238"/>
      <c r="K58" s="239"/>
      <c r="L58" s="64">
        <f>SUM(L14:L57)</f>
        <v>0</v>
      </c>
      <c r="M58" s="65">
        <f>SUM(M14:M57)</f>
        <v>0</v>
      </c>
      <c r="N58" s="65">
        <f>SUM(N14:N57)</f>
        <v>0</v>
      </c>
      <c r="O58" s="65">
        <f>SUM(O14:O57)</f>
        <v>0</v>
      </c>
      <c r="P58" s="66">
        <f>SUM(P14:P57)</f>
        <v>0</v>
      </c>
    </row>
    <row r="59" spans="1:16" x14ac:dyDescent="0.2">
      <c r="A59" s="15"/>
      <c r="B59" s="15"/>
      <c r="C59" s="15"/>
      <c r="D59" s="15"/>
      <c r="E59" s="15"/>
      <c r="F59" s="15"/>
      <c r="G59" s="15"/>
      <c r="H59" s="15"/>
      <c r="I59" s="15"/>
      <c r="J59" s="15"/>
      <c r="K59" s="15"/>
      <c r="L59" s="15"/>
      <c r="M59" s="15"/>
      <c r="N59" s="15"/>
      <c r="O59" s="15"/>
      <c r="P59" s="15"/>
    </row>
    <row r="60" spans="1:16" x14ac:dyDescent="0.2">
      <c r="A60" s="15"/>
      <c r="B60" s="15"/>
      <c r="C60" s="15"/>
      <c r="D60" s="15"/>
      <c r="E60" s="15"/>
      <c r="F60" s="15"/>
      <c r="G60" s="15"/>
      <c r="H60" s="15"/>
      <c r="I60" s="15"/>
      <c r="J60" s="15"/>
      <c r="K60" s="15"/>
      <c r="L60" s="15"/>
      <c r="M60" s="15"/>
      <c r="N60" s="15"/>
      <c r="O60" s="15"/>
      <c r="P60" s="15"/>
    </row>
    <row r="61" spans="1:16" x14ac:dyDescent="0.2">
      <c r="A61" s="1" t="s">
        <v>14</v>
      </c>
      <c r="B61" s="15"/>
      <c r="C61" s="236">
        <f>'Kops a'!C34:H34</f>
        <v>0</v>
      </c>
      <c r="D61" s="236"/>
      <c r="E61" s="236"/>
      <c r="F61" s="236"/>
      <c r="G61" s="236"/>
      <c r="H61" s="236"/>
      <c r="I61" s="15"/>
      <c r="J61" s="15"/>
      <c r="K61" s="15"/>
      <c r="L61" s="15"/>
      <c r="M61" s="15"/>
      <c r="N61" s="15"/>
      <c r="O61" s="15"/>
      <c r="P61" s="15"/>
    </row>
    <row r="62" spans="1:16" x14ac:dyDescent="0.2">
      <c r="A62" s="15"/>
      <c r="B62" s="15"/>
      <c r="C62" s="187" t="s">
        <v>15</v>
      </c>
      <c r="D62" s="187"/>
      <c r="E62" s="187"/>
      <c r="F62" s="187"/>
      <c r="G62" s="187"/>
      <c r="H62" s="187"/>
      <c r="I62" s="15"/>
      <c r="J62" s="15"/>
      <c r="K62" s="15"/>
      <c r="L62" s="15"/>
      <c r="M62" s="15"/>
      <c r="N62" s="15"/>
      <c r="O62" s="15"/>
      <c r="P62" s="15"/>
    </row>
    <row r="63" spans="1:16" x14ac:dyDescent="0.2">
      <c r="A63" s="15"/>
      <c r="B63" s="15"/>
      <c r="C63" s="15"/>
      <c r="D63" s="15"/>
      <c r="E63" s="15"/>
      <c r="F63" s="15"/>
      <c r="G63" s="15"/>
      <c r="H63" s="15"/>
      <c r="I63" s="15"/>
      <c r="J63" s="15"/>
      <c r="K63" s="15"/>
      <c r="L63" s="15"/>
      <c r="M63" s="15"/>
      <c r="N63" s="15"/>
      <c r="O63" s="15"/>
      <c r="P63" s="15"/>
    </row>
    <row r="64" spans="1:16" x14ac:dyDescent="0.2">
      <c r="A64" s="79" t="str">
        <f>'Kops a'!A37</f>
        <v>Tāme sastādīta 2020. gada</v>
      </c>
      <c r="B64" s="80"/>
      <c r="C64" s="80"/>
      <c r="D64" s="80"/>
      <c r="E64" s="15"/>
      <c r="F64" s="15"/>
      <c r="G64" s="15"/>
      <c r="H64" s="15"/>
      <c r="I64" s="15"/>
      <c r="J64" s="15"/>
      <c r="K64" s="15"/>
      <c r="L64" s="15"/>
      <c r="M64" s="15"/>
      <c r="N64" s="15"/>
      <c r="O64" s="15"/>
      <c r="P64" s="15"/>
    </row>
    <row r="65" spans="1:16" x14ac:dyDescent="0.2">
      <c r="A65" s="15"/>
      <c r="B65" s="15"/>
      <c r="C65" s="15"/>
      <c r="D65" s="15"/>
      <c r="E65" s="15"/>
      <c r="F65" s="15"/>
      <c r="G65" s="15"/>
      <c r="H65" s="15"/>
      <c r="I65" s="15"/>
      <c r="J65" s="15"/>
      <c r="K65" s="15"/>
      <c r="L65" s="15"/>
      <c r="M65" s="15"/>
      <c r="N65" s="15"/>
      <c r="O65" s="15"/>
      <c r="P65" s="15"/>
    </row>
    <row r="66" spans="1:16" x14ac:dyDescent="0.2">
      <c r="A66" s="1" t="s">
        <v>37</v>
      </c>
      <c r="B66" s="15"/>
      <c r="C66" s="236">
        <f>'Kops a'!C39:H39</f>
        <v>0</v>
      </c>
      <c r="D66" s="236"/>
      <c r="E66" s="236"/>
      <c r="F66" s="236"/>
      <c r="G66" s="236"/>
      <c r="H66" s="236"/>
      <c r="I66" s="15"/>
      <c r="J66" s="15"/>
      <c r="K66" s="15"/>
      <c r="L66" s="15"/>
      <c r="M66" s="15"/>
      <c r="N66" s="15"/>
      <c r="O66" s="15"/>
      <c r="P66" s="15"/>
    </row>
    <row r="67" spans="1:16" x14ac:dyDescent="0.2">
      <c r="A67" s="15"/>
      <c r="B67" s="15"/>
      <c r="C67" s="187" t="s">
        <v>15</v>
      </c>
      <c r="D67" s="187"/>
      <c r="E67" s="187"/>
      <c r="F67" s="187"/>
      <c r="G67" s="187"/>
      <c r="H67" s="187"/>
      <c r="I67" s="15"/>
      <c r="J67" s="15"/>
      <c r="K67" s="15"/>
      <c r="L67" s="15"/>
      <c r="M67" s="15"/>
      <c r="N67" s="15"/>
      <c r="O67" s="15"/>
      <c r="P67" s="15"/>
    </row>
    <row r="68" spans="1:16" x14ac:dyDescent="0.2">
      <c r="A68" s="15"/>
      <c r="B68" s="15"/>
      <c r="C68" s="15"/>
      <c r="D68" s="15"/>
      <c r="E68" s="15"/>
      <c r="F68" s="15"/>
      <c r="G68" s="15"/>
      <c r="H68" s="15"/>
      <c r="I68" s="15"/>
      <c r="J68" s="15"/>
      <c r="K68" s="15"/>
      <c r="L68" s="15"/>
      <c r="M68" s="15"/>
      <c r="N68" s="15"/>
      <c r="O68" s="15"/>
      <c r="P68" s="15"/>
    </row>
    <row r="69" spans="1:16" x14ac:dyDescent="0.2">
      <c r="A69" s="79" t="s">
        <v>54</v>
      </c>
      <c r="B69" s="80"/>
      <c r="C69" s="84">
        <f>'Kops a'!C42</f>
        <v>0</v>
      </c>
      <c r="D69" s="46"/>
      <c r="E69" s="15"/>
      <c r="F69" s="15"/>
      <c r="G69" s="15"/>
      <c r="H69" s="15"/>
      <c r="I69" s="15"/>
      <c r="J69" s="15"/>
      <c r="K69" s="15"/>
      <c r="L69" s="15"/>
      <c r="M69" s="15"/>
      <c r="N69" s="15"/>
      <c r="O69" s="15"/>
      <c r="P69" s="15"/>
    </row>
    <row r="70" spans="1:16" x14ac:dyDescent="0.2">
      <c r="A70" s="15"/>
      <c r="B70" s="15"/>
      <c r="C70" s="15"/>
      <c r="D70" s="15"/>
      <c r="E70" s="15"/>
      <c r="F70" s="15"/>
      <c r="G70" s="15"/>
      <c r="H70" s="15"/>
      <c r="I70" s="15"/>
      <c r="J70" s="15"/>
      <c r="K70" s="15"/>
      <c r="L70" s="15"/>
      <c r="M70" s="15"/>
      <c r="N70" s="15"/>
      <c r="O70" s="15"/>
      <c r="P70" s="15"/>
    </row>
    <row r="71" spans="1:16" ht="12" x14ac:dyDescent="0.2">
      <c r="A71" s="88" t="s">
        <v>421</v>
      </c>
      <c r="B71" s="89"/>
      <c r="C71" s="90"/>
      <c r="D71" s="90"/>
      <c r="E71" s="91"/>
      <c r="F71" s="92"/>
      <c r="G71" s="91"/>
      <c r="H71" s="93"/>
      <c r="I71" s="93"/>
      <c r="J71" s="94"/>
      <c r="K71" s="95"/>
      <c r="L71" s="95"/>
      <c r="M71" s="95"/>
      <c r="N71" s="95"/>
      <c r="O71" s="95"/>
    </row>
    <row r="72" spans="1:16" ht="12" x14ac:dyDescent="0.2">
      <c r="A72" s="240" t="s">
        <v>422</v>
      </c>
      <c r="B72" s="240"/>
      <c r="C72" s="240"/>
      <c r="D72" s="240"/>
      <c r="E72" s="240"/>
      <c r="F72" s="240"/>
      <c r="G72" s="240"/>
      <c r="H72" s="240"/>
      <c r="I72" s="240"/>
      <c r="J72" s="240"/>
      <c r="K72" s="240"/>
      <c r="L72" s="240"/>
      <c r="M72" s="240"/>
      <c r="N72" s="240"/>
      <c r="O72" s="240"/>
    </row>
    <row r="73" spans="1:16" ht="12" x14ac:dyDescent="0.2">
      <c r="A73" s="240" t="s">
        <v>423</v>
      </c>
      <c r="B73" s="240"/>
      <c r="C73" s="240"/>
      <c r="D73" s="240"/>
      <c r="E73" s="240"/>
      <c r="F73" s="240"/>
      <c r="G73" s="240"/>
      <c r="H73" s="240"/>
      <c r="I73" s="240"/>
      <c r="J73" s="240"/>
      <c r="K73" s="240"/>
      <c r="L73" s="240"/>
      <c r="M73" s="240"/>
      <c r="N73" s="240"/>
      <c r="O73" s="240"/>
    </row>
  </sheetData>
  <mergeCells count="24">
    <mergeCell ref="C67:H67"/>
    <mergeCell ref="C4:I4"/>
    <mergeCell ref="D8:L8"/>
    <mergeCell ref="A58:K58"/>
    <mergeCell ref="A72:O72"/>
    <mergeCell ref="F12:K12"/>
    <mergeCell ref="A9:F9"/>
    <mergeCell ref="J9:M9"/>
    <mergeCell ref="A73:O73"/>
    <mergeCell ref="C2:I2"/>
    <mergeCell ref="C3:I3"/>
    <mergeCell ref="D5:L5"/>
    <mergeCell ref="D6:L6"/>
    <mergeCell ref="D7:L7"/>
    <mergeCell ref="N9:O9"/>
    <mergeCell ref="A12:A13"/>
    <mergeCell ref="B12:B13"/>
    <mergeCell ref="C12:C13"/>
    <mergeCell ref="D12:D13"/>
    <mergeCell ref="E12:E13"/>
    <mergeCell ref="L12:P12"/>
    <mergeCell ref="C61:H61"/>
    <mergeCell ref="C62:H62"/>
    <mergeCell ref="C66:H66"/>
  </mergeCells>
  <conditionalFormatting sqref="A15:B57 I15:J57 F15:G57">
    <cfRule type="cellIs" dxfId="84" priority="31" operator="equal">
      <formula>0</formula>
    </cfRule>
  </conditionalFormatting>
  <conditionalFormatting sqref="N9:O9">
    <cfRule type="cellIs" dxfId="83" priority="30" operator="equal">
      <formula>0</formula>
    </cfRule>
  </conditionalFormatting>
  <conditionalFormatting sqref="A9:F9">
    <cfRule type="containsText" dxfId="82" priority="2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81" priority="27" operator="equal">
      <formula>0</formula>
    </cfRule>
  </conditionalFormatting>
  <conditionalFormatting sqref="O10">
    <cfRule type="cellIs" dxfId="80" priority="26" operator="equal">
      <formula>"20__. gada __. _________"</formula>
    </cfRule>
  </conditionalFormatting>
  <conditionalFormatting sqref="A58:K58">
    <cfRule type="containsText" dxfId="79" priority="25" operator="containsText" text="Tiešās izmaksas kopā, t. sk. darba devēja sociālais nodoklis __.__% ">
      <formula>NOT(ISERROR(SEARCH("Tiešās izmaksas kopā, t. sk. darba devēja sociālais nodoklis __.__% ",A58)))</formula>
    </cfRule>
  </conditionalFormatting>
  <conditionalFormatting sqref="H14:H57 K14:P57 L58:P58">
    <cfRule type="cellIs" dxfId="78" priority="20" operator="equal">
      <formula>0</formula>
    </cfRule>
  </conditionalFormatting>
  <conditionalFormatting sqref="C4:I4">
    <cfRule type="cellIs" dxfId="77" priority="19" operator="equal">
      <formula>0</formula>
    </cfRule>
  </conditionalFormatting>
  <conditionalFormatting sqref="D5:L8">
    <cfRule type="cellIs" dxfId="76" priority="15" operator="equal">
      <formula>0</formula>
    </cfRule>
  </conditionalFormatting>
  <conditionalFormatting sqref="A14:B14 F14:G14">
    <cfRule type="cellIs" dxfId="75" priority="14" operator="equal">
      <formula>0</formula>
    </cfRule>
  </conditionalFormatting>
  <conditionalFormatting sqref="I14:J14">
    <cfRule type="cellIs" dxfId="74" priority="12" operator="equal">
      <formula>0</formula>
    </cfRule>
  </conditionalFormatting>
  <conditionalFormatting sqref="P10">
    <cfRule type="cellIs" dxfId="73" priority="11" operator="equal">
      <formula>"20__. gada __. _________"</formula>
    </cfRule>
  </conditionalFormatting>
  <conditionalFormatting sqref="C66:H66">
    <cfRule type="cellIs" dxfId="72" priority="8" operator="equal">
      <formula>0</formula>
    </cfRule>
  </conditionalFormatting>
  <conditionalFormatting sqref="C61:H61">
    <cfRule type="cellIs" dxfId="71" priority="7" operator="equal">
      <formula>0</formula>
    </cfRule>
  </conditionalFormatting>
  <conditionalFormatting sqref="C66:H66 C69 C61:H61">
    <cfRule type="cellIs" dxfId="70" priority="6" operator="equal">
      <formula>0</formula>
    </cfRule>
  </conditionalFormatting>
  <conditionalFormatting sqref="D1">
    <cfRule type="cellIs" dxfId="69" priority="5" operator="equal">
      <formula>0</formula>
    </cfRule>
  </conditionalFormatting>
  <conditionalFormatting sqref="D15:E57">
    <cfRule type="cellIs" dxfId="68" priority="4" operator="equal">
      <formula>0</formula>
    </cfRule>
  </conditionalFormatting>
  <conditionalFormatting sqref="C15:C57">
    <cfRule type="cellIs" dxfId="67" priority="3" operator="equal">
      <formula>0</formula>
    </cfRule>
  </conditionalFormatting>
  <conditionalFormatting sqref="D14:E14">
    <cfRule type="cellIs" dxfId="66" priority="2" operator="equal">
      <formula>0</formula>
    </cfRule>
  </conditionalFormatting>
  <conditionalFormatting sqref="C14">
    <cfRule type="cellIs" dxfId="65"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36249DFF-DD18-40B1-AB61-D280DA74812E}">
            <xm:f>NOT(ISERROR(SEARCH("Tāme sastādīta ____. gada ___. ______________",A64)))</xm:f>
            <xm:f>"Tāme sastādīta ____. gada ___. ______________"</xm:f>
            <x14:dxf>
              <font>
                <color auto="1"/>
              </font>
              <fill>
                <patternFill>
                  <bgColor rgb="FFC6EFCE"/>
                </patternFill>
              </fill>
            </x14:dxf>
          </x14:cfRule>
          <xm:sqref>A64</xm:sqref>
        </x14:conditionalFormatting>
        <x14:conditionalFormatting xmlns:xm="http://schemas.microsoft.com/office/excel/2006/main">
          <x14:cfRule type="containsText" priority="9" operator="containsText" id="{708D048F-4463-4EB3-AF79-B8653AFFB42B}">
            <xm:f>NOT(ISERROR(SEARCH("Sertifikāta Nr. _________________________________",A69)))</xm:f>
            <xm:f>"Sertifikāta Nr. _________________________________"</xm:f>
            <x14:dxf>
              <font>
                <color auto="1"/>
              </font>
              <fill>
                <patternFill>
                  <bgColor rgb="FFC6EFCE"/>
                </patternFill>
              </fill>
            </x14:dxf>
          </x14:cfRule>
          <xm:sqref>A69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54"/>
  <sheetViews>
    <sheetView view="pageBreakPreview" topLeftCell="A25" zoomScaleNormal="100" zoomScaleSheetLayoutView="100" workbookViewId="0">
      <selection activeCell="C21" sqref="C2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a'!A22</f>
        <v>8</v>
      </c>
      <c r="E1" s="20"/>
      <c r="F1" s="20"/>
      <c r="G1" s="20"/>
      <c r="H1" s="20"/>
      <c r="I1" s="20"/>
      <c r="J1" s="20"/>
      <c r="N1" s="23"/>
      <c r="O1" s="24"/>
      <c r="P1" s="25"/>
    </row>
    <row r="2" spans="1:16" x14ac:dyDescent="0.2">
      <c r="A2" s="26"/>
      <c r="B2" s="26"/>
      <c r="C2" s="241" t="s">
        <v>326</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382</v>
      </c>
      <c r="B9" s="243"/>
      <c r="C9" s="243"/>
      <c r="D9" s="243"/>
      <c r="E9" s="243"/>
      <c r="F9" s="243"/>
      <c r="G9" s="28"/>
      <c r="H9" s="28"/>
      <c r="I9" s="28"/>
      <c r="J9" s="247" t="s">
        <v>39</v>
      </c>
      <c r="K9" s="247"/>
      <c r="L9" s="247"/>
      <c r="M9" s="247"/>
      <c r="N9" s="254">
        <f>P39</f>
        <v>0</v>
      </c>
      <c r="O9" s="254"/>
      <c r="P9" s="28"/>
    </row>
    <row r="10" spans="1:16" x14ac:dyDescent="0.2">
      <c r="A10" s="29"/>
      <c r="B10" s="30"/>
      <c r="C10" s="4"/>
      <c r="D10" s="20"/>
      <c r="E10" s="20"/>
      <c r="F10" s="20"/>
      <c r="G10" s="20"/>
      <c r="H10" s="20"/>
      <c r="I10" s="20"/>
      <c r="J10" s="20"/>
      <c r="K10" s="20"/>
      <c r="L10" s="26"/>
      <c r="M10" s="26"/>
      <c r="O10" s="82"/>
      <c r="P10" s="81" t="str">
        <f>A45</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ht="22.5" x14ac:dyDescent="0.2">
      <c r="A14" s="57">
        <v>1</v>
      </c>
      <c r="B14" s="58"/>
      <c r="C14" s="125" t="s">
        <v>327</v>
      </c>
      <c r="D14" s="59" t="s">
        <v>71</v>
      </c>
      <c r="E14" s="62">
        <v>5</v>
      </c>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x14ac:dyDescent="0.2">
      <c r="A15" s="35">
        <v>2</v>
      </c>
      <c r="B15" s="36"/>
      <c r="C15" s="126" t="s">
        <v>328</v>
      </c>
      <c r="D15" s="22" t="s">
        <v>71</v>
      </c>
      <c r="E15" s="62">
        <v>5</v>
      </c>
      <c r="F15" s="63"/>
      <c r="G15" s="60"/>
      <c r="H15" s="43">
        <f t="shared" ref="H15:H38" si="0">ROUND(F15*G15,2)</f>
        <v>0</v>
      </c>
      <c r="I15" s="60"/>
      <c r="J15" s="60"/>
      <c r="K15" s="44">
        <f t="shared" ref="K15:K38" si="1">SUM(H15:J15)</f>
        <v>0</v>
      </c>
      <c r="L15" s="45">
        <f t="shared" ref="L15:L38" si="2">ROUND(E15*F15,2)</f>
        <v>0</v>
      </c>
      <c r="M15" s="43">
        <f t="shared" ref="M15:M38" si="3">ROUND(H15*E15,2)</f>
        <v>0</v>
      </c>
      <c r="N15" s="43">
        <f t="shared" ref="N15:N38" si="4">ROUND(I15*E15,2)</f>
        <v>0</v>
      </c>
      <c r="O15" s="43">
        <f t="shared" ref="O15:O38" si="5">ROUND(J15*E15,2)</f>
        <v>0</v>
      </c>
      <c r="P15" s="44">
        <f t="shared" ref="P15:P38" si="6">SUM(M15:O15)</f>
        <v>0</v>
      </c>
    </row>
    <row r="16" spans="1:16" x14ac:dyDescent="0.2">
      <c r="A16" s="35">
        <v>3</v>
      </c>
      <c r="B16" s="36"/>
      <c r="C16" s="126" t="s">
        <v>329</v>
      </c>
      <c r="D16" s="22" t="s">
        <v>71</v>
      </c>
      <c r="E16" s="62">
        <v>5</v>
      </c>
      <c r="F16" s="63"/>
      <c r="G16" s="60"/>
      <c r="H16" s="43">
        <f t="shared" si="0"/>
        <v>0</v>
      </c>
      <c r="I16" s="60"/>
      <c r="J16" s="60"/>
      <c r="K16" s="44">
        <f t="shared" si="1"/>
        <v>0</v>
      </c>
      <c r="L16" s="45">
        <f t="shared" si="2"/>
        <v>0</v>
      </c>
      <c r="M16" s="43">
        <f t="shared" si="3"/>
        <v>0</v>
      </c>
      <c r="N16" s="43">
        <f t="shared" si="4"/>
        <v>0</v>
      </c>
      <c r="O16" s="43">
        <f t="shared" si="5"/>
        <v>0</v>
      </c>
      <c r="P16" s="44">
        <f t="shared" si="6"/>
        <v>0</v>
      </c>
    </row>
    <row r="17" spans="1:16" x14ac:dyDescent="0.2">
      <c r="A17" s="35">
        <v>4</v>
      </c>
      <c r="B17" s="36"/>
      <c r="C17" s="126" t="s">
        <v>330</v>
      </c>
      <c r="D17" s="22" t="s">
        <v>71</v>
      </c>
      <c r="E17" s="62">
        <v>10</v>
      </c>
      <c r="F17" s="63"/>
      <c r="G17" s="60"/>
      <c r="H17" s="43">
        <f t="shared" si="0"/>
        <v>0</v>
      </c>
      <c r="I17" s="60"/>
      <c r="J17" s="60"/>
      <c r="K17" s="44">
        <f t="shared" si="1"/>
        <v>0</v>
      </c>
      <c r="L17" s="45">
        <f t="shared" si="2"/>
        <v>0</v>
      </c>
      <c r="M17" s="43">
        <f t="shared" si="3"/>
        <v>0</v>
      </c>
      <c r="N17" s="43">
        <f t="shared" si="4"/>
        <v>0</v>
      </c>
      <c r="O17" s="43">
        <f t="shared" si="5"/>
        <v>0</v>
      </c>
      <c r="P17" s="44">
        <f t="shared" si="6"/>
        <v>0</v>
      </c>
    </row>
    <row r="18" spans="1:16" x14ac:dyDescent="0.2">
      <c r="A18" s="35">
        <v>5</v>
      </c>
      <c r="B18" s="36"/>
      <c r="C18" s="126" t="s">
        <v>331</v>
      </c>
      <c r="D18" s="22" t="s">
        <v>71</v>
      </c>
      <c r="E18" s="62">
        <v>5</v>
      </c>
      <c r="F18" s="63"/>
      <c r="G18" s="60"/>
      <c r="H18" s="43">
        <f t="shared" si="0"/>
        <v>0</v>
      </c>
      <c r="I18" s="60"/>
      <c r="J18" s="60"/>
      <c r="K18" s="44">
        <f t="shared" si="1"/>
        <v>0</v>
      </c>
      <c r="L18" s="45">
        <f t="shared" si="2"/>
        <v>0</v>
      </c>
      <c r="M18" s="43">
        <f t="shared" si="3"/>
        <v>0</v>
      </c>
      <c r="N18" s="43">
        <f t="shared" si="4"/>
        <v>0</v>
      </c>
      <c r="O18" s="43">
        <f t="shared" si="5"/>
        <v>0</v>
      </c>
      <c r="P18" s="44">
        <f t="shared" si="6"/>
        <v>0</v>
      </c>
    </row>
    <row r="19" spans="1:16" ht="22.5" x14ac:dyDescent="0.2">
      <c r="A19" s="35">
        <v>6</v>
      </c>
      <c r="B19" s="36"/>
      <c r="C19" s="126" t="s">
        <v>332</v>
      </c>
      <c r="D19" s="22" t="s">
        <v>318</v>
      </c>
      <c r="E19" s="62">
        <v>5</v>
      </c>
      <c r="F19" s="63"/>
      <c r="G19" s="60"/>
      <c r="H19" s="43">
        <f t="shared" si="0"/>
        <v>0</v>
      </c>
      <c r="I19" s="60"/>
      <c r="J19" s="60"/>
      <c r="K19" s="44">
        <f t="shared" si="1"/>
        <v>0</v>
      </c>
      <c r="L19" s="45">
        <f t="shared" si="2"/>
        <v>0</v>
      </c>
      <c r="M19" s="43">
        <f t="shared" si="3"/>
        <v>0</v>
      </c>
      <c r="N19" s="43">
        <f t="shared" si="4"/>
        <v>0</v>
      </c>
      <c r="O19" s="43">
        <f t="shared" si="5"/>
        <v>0</v>
      </c>
      <c r="P19" s="44">
        <f t="shared" si="6"/>
        <v>0</v>
      </c>
    </row>
    <row r="20" spans="1:16" ht="22.5" x14ac:dyDescent="0.2">
      <c r="A20" s="35">
        <v>7</v>
      </c>
      <c r="B20" s="36"/>
      <c r="C20" s="126" t="s">
        <v>333</v>
      </c>
      <c r="D20" s="22" t="s">
        <v>68</v>
      </c>
      <c r="E20" s="62">
        <v>10</v>
      </c>
      <c r="F20" s="63"/>
      <c r="G20" s="60"/>
      <c r="H20" s="43">
        <f t="shared" si="0"/>
        <v>0</v>
      </c>
      <c r="I20" s="60"/>
      <c r="J20" s="60"/>
      <c r="K20" s="44">
        <f t="shared" si="1"/>
        <v>0</v>
      </c>
      <c r="L20" s="45">
        <f t="shared" si="2"/>
        <v>0</v>
      </c>
      <c r="M20" s="43">
        <f t="shared" si="3"/>
        <v>0</v>
      </c>
      <c r="N20" s="43">
        <f t="shared" si="4"/>
        <v>0</v>
      </c>
      <c r="O20" s="43">
        <f t="shared" si="5"/>
        <v>0</v>
      </c>
      <c r="P20" s="44">
        <f t="shared" si="6"/>
        <v>0</v>
      </c>
    </row>
    <row r="21" spans="1:16" ht="22.5" x14ac:dyDescent="0.2">
      <c r="A21" s="35">
        <v>8</v>
      </c>
      <c r="B21" s="36"/>
      <c r="C21" s="126" t="s">
        <v>334</v>
      </c>
      <c r="D21" s="22" t="s">
        <v>71</v>
      </c>
      <c r="E21" s="62">
        <v>5</v>
      </c>
      <c r="F21" s="63"/>
      <c r="G21" s="60"/>
      <c r="H21" s="43">
        <f t="shared" si="0"/>
        <v>0</v>
      </c>
      <c r="I21" s="60"/>
      <c r="J21" s="60"/>
      <c r="K21" s="44">
        <f t="shared" si="1"/>
        <v>0</v>
      </c>
      <c r="L21" s="45">
        <f t="shared" si="2"/>
        <v>0</v>
      </c>
      <c r="M21" s="43">
        <f t="shared" si="3"/>
        <v>0</v>
      </c>
      <c r="N21" s="43">
        <f t="shared" si="4"/>
        <v>0</v>
      </c>
      <c r="O21" s="43">
        <f t="shared" si="5"/>
        <v>0</v>
      </c>
      <c r="P21" s="44">
        <f t="shared" si="6"/>
        <v>0</v>
      </c>
    </row>
    <row r="22" spans="1:16" ht="22.5" x14ac:dyDescent="0.2">
      <c r="A22" s="35">
        <v>9</v>
      </c>
      <c r="B22" s="36"/>
      <c r="C22" s="126" t="s">
        <v>335</v>
      </c>
      <c r="D22" s="22" t="s">
        <v>71</v>
      </c>
      <c r="E22" s="62">
        <v>5</v>
      </c>
      <c r="F22" s="63"/>
      <c r="G22" s="60"/>
      <c r="H22" s="43">
        <f t="shared" si="0"/>
        <v>0</v>
      </c>
      <c r="I22" s="60"/>
      <c r="J22" s="60"/>
      <c r="K22" s="44">
        <f t="shared" si="1"/>
        <v>0</v>
      </c>
      <c r="L22" s="45">
        <f t="shared" si="2"/>
        <v>0</v>
      </c>
      <c r="M22" s="43">
        <f t="shared" si="3"/>
        <v>0</v>
      </c>
      <c r="N22" s="43">
        <f t="shared" si="4"/>
        <v>0</v>
      </c>
      <c r="O22" s="43">
        <f t="shared" si="5"/>
        <v>0</v>
      </c>
      <c r="P22" s="44">
        <f t="shared" si="6"/>
        <v>0</v>
      </c>
    </row>
    <row r="23" spans="1:16" ht="22.5" x14ac:dyDescent="0.2">
      <c r="A23" s="35">
        <v>10</v>
      </c>
      <c r="B23" s="36"/>
      <c r="C23" s="126" t="s">
        <v>336</v>
      </c>
      <c r="D23" s="22" t="s">
        <v>68</v>
      </c>
      <c r="E23" s="62">
        <v>20</v>
      </c>
      <c r="F23" s="63"/>
      <c r="G23" s="60"/>
      <c r="H23" s="43">
        <f t="shared" si="0"/>
        <v>0</v>
      </c>
      <c r="I23" s="60"/>
      <c r="J23" s="60"/>
      <c r="K23" s="44">
        <f t="shared" si="1"/>
        <v>0</v>
      </c>
      <c r="L23" s="45">
        <f t="shared" si="2"/>
        <v>0</v>
      </c>
      <c r="M23" s="43">
        <f t="shared" si="3"/>
        <v>0</v>
      </c>
      <c r="N23" s="43">
        <f t="shared" si="4"/>
        <v>0</v>
      </c>
      <c r="O23" s="43">
        <f t="shared" si="5"/>
        <v>0</v>
      </c>
      <c r="P23" s="44">
        <f t="shared" si="6"/>
        <v>0</v>
      </c>
    </row>
    <row r="24" spans="1:16" ht="22.5" x14ac:dyDescent="0.2">
      <c r="A24" s="35">
        <v>11</v>
      </c>
      <c r="B24" s="36"/>
      <c r="C24" s="126" t="s">
        <v>337</v>
      </c>
      <c r="D24" s="22" t="s">
        <v>338</v>
      </c>
      <c r="E24" s="62">
        <v>5</v>
      </c>
      <c r="F24" s="63"/>
      <c r="G24" s="60"/>
      <c r="H24" s="43">
        <f t="shared" si="0"/>
        <v>0</v>
      </c>
      <c r="I24" s="60"/>
      <c r="J24" s="60"/>
      <c r="K24" s="44">
        <f t="shared" si="1"/>
        <v>0</v>
      </c>
      <c r="L24" s="45">
        <f t="shared" si="2"/>
        <v>0</v>
      </c>
      <c r="M24" s="43">
        <f t="shared" si="3"/>
        <v>0</v>
      </c>
      <c r="N24" s="43">
        <f t="shared" si="4"/>
        <v>0</v>
      </c>
      <c r="O24" s="43">
        <f t="shared" si="5"/>
        <v>0</v>
      </c>
      <c r="P24" s="44">
        <f t="shared" si="6"/>
        <v>0</v>
      </c>
    </row>
    <row r="25" spans="1:16" ht="22.5" x14ac:dyDescent="0.2">
      <c r="A25" s="35">
        <v>12</v>
      </c>
      <c r="B25" s="36"/>
      <c r="C25" s="126" t="s">
        <v>339</v>
      </c>
      <c r="D25" s="22" t="s">
        <v>73</v>
      </c>
      <c r="E25" s="62">
        <v>2.5</v>
      </c>
      <c r="F25" s="63"/>
      <c r="G25" s="60"/>
      <c r="H25" s="43">
        <f t="shared" si="0"/>
        <v>0</v>
      </c>
      <c r="I25" s="60"/>
      <c r="J25" s="60"/>
      <c r="K25" s="44">
        <f t="shared" si="1"/>
        <v>0</v>
      </c>
      <c r="L25" s="45">
        <f t="shared" si="2"/>
        <v>0</v>
      </c>
      <c r="M25" s="43">
        <f t="shared" si="3"/>
        <v>0</v>
      </c>
      <c r="N25" s="43">
        <f t="shared" si="4"/>
        <v>0</v>
      </c>
      <c r="O25" s="43">
        <f t="shared" si="5"/>
        <v>0</v>
      </c>
      <c r="P25" s="44">
        <f t="shared" si="6"/>
        <v>0</v>
      </c>
    </row>
    <row r="26" spans="1:16" x14ac:dyDescent="0.2">
      <c r="A26" s="35">
        <v>13</v>
      </c>
      <c r="B26" s="36"/>
      <c r="C26" s="126" t="s">
        <v>340</v>
      </c>
      <c r="D26" s="22" t="s">
        <v>71</v>
      </c>
      <c r="E26" s="62">
        <v>5</v>
      </c>
      <c r="F26" s="63"/>
      <c r="G26" s="60"/>
      <c r="H26" s="43">
        <f t="shared" si="0"/>
        <v>0</v>
      </c>
      <c r="I26" s="60"/>
      <c r="J26" s="60"/>
      <c r="K26" s="44">
        <f t="shared" si="1"/>
        <v>0</v>
      </c>
      <c r="L26" s="45">
        <f t="shared" si="2"/>
        <v>0</v>
      </c>
      <c r="M26" s="43">
        <f t="shared" si="3"/>
        <v>0</v>
      </c>
      <c r="N26" s="43">
        <f t="shared" si="4"/>
        <v>0</v>
      </c>
      <c r="O26" s="43">
        <f t="shared" si="5"/>
        <v>0</v>
      </c>
      <c r="P26" s="44">
        <f t="shared" si="6"/>
        <v>0</v>
      </c>
    </row>
    <row r="27" spans="1:16" ht="22.5" x14ac:dyDescent="0.2">
      <c r="A27" s="35">
        <v>14</v>
      </c>
      <c r="B27" s="36"/>
      <c r="C27" s="126" t="s">
        <v>341</v>
      </c>
      <c r="D27" s="22" t="s">
        <v>68</v>
      </c>
      <c r="E27" s="62">
        <v>10</v>
      </c>
      <c r="F27" s="63"/>
      <c r="G27" s="60"/>
      <c r="H27" s="43">
        <f t="shared" si="0"/>
        <v>0</v>
      </c>
      <c r="I27" s="60"/>
      <c r="J27" s="60"/>
      <c r="K27" s="44">
        <f t="shared" si="1"/>
        <v>0</v>
      </c>
      <c r="L27" s="45">
        <f t="shared" si="2"/>
        <v>0</v>
      </c>
      <c r="M27" s="43">
        <f t="shared" si="3"/>
        <v>0</v>
      </c>
      <c r="N27" s="43">
        <f t="shared" si="4"/>
        <v>0</v>
      </c>
      <c r="O27" s="43">
        <f t="shared" si="5"/>
        <v>0</v>
      </c>
      <c r="P27" s="44">
        <f t="shared" si="6"/>
        <v>0</v>
      </c>
    </row>
    <row r="28" spans="1:16" x14ac:dyDescent="0.2">
      <c r="A28" s="35">
        <v>15</v>
      </c>
      <c r="B28" s="36"/>
      <c r="C28" s="126" t="s">
        <v>342</v>
      </c>
      <c r="D28" s="22" t="s">
        <v>68</v>
      </c>
      <c r="E28" s="62">
        <v>4</v>
      </c>
      <c r="F28" s="63"/>
      <c r="G28" s="60"/>
      <c r="H28" s="43">
        <f t="shared" si="0"/>
        <v>0</v>
      </c>
      <c r="I28" s="60"/>
      <c r="J28" s="60"/>
      <c r="K28" s="44">
        <f t="shared" si="1"/>
        <v>0</v>
      </c>
      <c r="L28" s="45">
        <f t="shared" si="2"/>
        <v>0</v>
      </c>
      <c r="M28" s="43">
        <f t="shared" si="3"/>
        <v>0</v>
      </c>
      <c r="N28" s="43">
        <f t="shared" si="4"/>
        <v>0</v>
      </c>
      <c r="O28" s="43">
        <f t="shared" si="5"/>
        <v>0</v>
      </c>
      <c r="P28" s="44">
        <f t="shared" si="6"/>
        <v>0</v>
      </c>
    </row>
    <row r="29" spans="1:16" x14ac:dyDescent="0.2">
      <c r="A29" s="35">
        <v>16</v>
      </c>
      <c r="B29" s="36"/>
      <c r="C29" s="126" t="s">
        <v>343</v>
      </c>
      <c r="D29" s="22" t="s">
        <v>68</v>
      </c>
      <c r="E29" s="62">
        <v>4</v>
      </c>
      <c r="F29" s="63"/>
      <c r="G29" s="60"/>
      <c r="H29" s="43">
        <f t="shared" si="0"/>
        <v>0</v>
      </c>
      <c r="I29" s="60"/>
      <c r="J29" s="60"/>
      <c r="K29" s="44">
        <f t="shared" si="1"/>
        <v>0</v>
      </c>
      <c r="L29" s="45">
        <f t="shared" si="2"/>
        <v>0</v>
      </c>
      <c r="M29" s="43">
        <f t="shared" si="3"/>
        <v>0</v>
      </c>
      <c r="N29" s="43">
        <f t="shared" si="4"/>
        <v>0</v>
      </c>
      <c r="O29" s="43">
        <f t="shared" si="5"/>
        <v>0</v>
      </c>
      <c r="P29" s="44">
        <f t="shared" si="6"/>
        <v>0</v>
      </c>
    </row>
    <row r="30" spans="1:16" ht="22.5" x14ac:dyDescent="0.2">
      <c r="A30" s="35">
        <v>17</v>
      </c>
      <c r="B30" s="36"/>
      <c r="C30" s="126" t="s">
        <v>344</v>
      </c>
      <c r="D30" s="22" t="s">
        <v>86</v>
      </c>
      <c r="E30" s="62">
        <v>2</v>
      </c>
      <c r="F30" s="63"/>
      <c r="G30" s="60"/>
      <c r="H30" s="43">
        <f t="shared" si="0"/>
        <v>0</v>
      </c>
      <c r="I30" s="60"/>
      <c r="J30" s="60"/>
      <c r="K30" s="44">
        <f t="shared" si="1"/>
        <v>0</v>
      </c>
      <c r="L30" s="45">
        <f t="shared" si="2"/>
        <v>0</v>
      </c>
      <c r="M30" s="43">
        <f t="shared" si="3"/>
        <v>0</v>
      </c>
      <c r="N30" s="43">
        <f t="shared" si="4"/>
        <v>0</v>
      </c>
      <c r="O30" s="43">
        <f t="shared" si="5"/>
        <v>0</v>
      </c>
      <c r="P30" s="44">
        <f t="shared" si="6"/>
        <v>0</v>
      </c>
    </row>
    <row r="31" spans="1:16" ht="22.5" x14ac:dyDescent="0.2">
      <c r="A31" s="35">
        <v>18</v>
      </c>
      <c r="B31" s="36"/>
      <c r="C31" s="126" t="s">
        <v>345</v>
      </c>
      <c r="D31" s="22" t="s">
        <v>346</v>
      </c>
      <c r="E31" s="62">
        <v>1</v>
      </c>
      <c r="F31" s="63"/>
      <c r="G31" s="60"/>
      <c r="H31" s="43">
        <f t="shared" si="0"/>
        <v>0</v>
      </c>
      <c r="I31" s="60"/>
      <c r="J31" s="60"/>
      <c r="K31" s="44">
        <f t="shared" si="1"/>
        <v>0</v>
      </c>
      <c r="L31" s="45">
        <f t="shared" si="2"/>
        <v>0</v>
      </c>
      <c r="M31" s="43">
        <f t="shared" si="3"/>
        <v>0</v>
      </c>
      <c r="N31" s="43">
        <f t="shared" si="4"/>
        <v>0</v>
      </c>
      <c r="O31" s="43">
        <f t="shared" si="5"/>
        <v>0</v>
      </c>
      <c r="P31" s="44">
        <f t="shared" si="6"/>
        <v>0</v>
      </c>
    </row>
    <row r="32" spans="1:16" ht="22.5" x14ac:dyDescent="0.2">
      <c r="A32" s="35">
        <v>19</v>
      </c>
      <c r="B32" s="36"/>
      <c r="C32" s="126" t="s">
        <v>347</v>
      </c>
      <c r="D32" s="22" t="s">
        <v>121</v>
      </c>
      <c r="E32" s="62">
        <v>1</v>
      </c>
      <c r="F32" s="63"/>
      <c r="G32" s="60"/>
      <c r="H32" s="43">
        <f t="shared" si="0"/>
        <v>0</v>
      </c>
      <c r="I32" s="60"/>
      <c r="J32" s="60"/>
      <c r="K32" s="44">
        <f t="shared" si="1"/>
        <v>0</v>
      </c>
      <c r="L32" s="45">
        <f t="shared" si="2"/>
        <v>0</v>
      </c>
      <c r="M32" s="43">
        <f t="shared" si="3"/>
        <v>0</v>
      </c>
      <c r="N32" s="43">
        <f t="shared" si="4"/>
        <v>0</v>
      </c>
      <c r="O32" s="43">
        <f t="shared" si="5"/>
        <v>0</v>
      </c>
      <c r="P32" s="44">
        <f t="shared" si="6"/>
        <v>0</v>
      </c>
    </row>
    <row r="33" spans="1:16" x14ac:dyDescent="0.2">
      <c r="A33" s="35">
        <v>20</v>
      </c>
      <c r="B33" s="36"/>
      <c r="C33" s="126" t="s">
        <v>348</v>
      </c>
      <c r="D33" s="22" t="s">
        <v>121</v>
      </c>
      <c r="E33" s="62">
        <v>1</v>
      </c>
      <c r="F33" s="63"/>
      <c r="G33" s="60"/>
      <c r="H33" s="43">
        <f t="shared" si="0"/>
        <v>0</v>
      </c>
      <c r="I33" s="60"/>
      <c r="J33" s="60"/>
      <c r="K33" s="44">
        <f t="shared" si="1"/>
        <v>0</v>
      </c>
      <c r="L33" s="45">
        <f t="shared" si="2"/>
        <v>0</v>
      </c>
      <c r="M33" s="43">
        <f t="shared" si="3"/>
        <v>0</v>
      </c>
      <c r="N33" s="43">
        <f t="shared" si="4"/>
        <v>0</v>
      </c>
      <c r="O33" s="43">
        <f t="shared" si="5"/>
        <v>0</v>
      </c>
      <c r="P33" s="44">
        <f t="shared" si="6"/>
        <v>0</v>
      </c>
    </row>
    <row r="34" spans="1:16" x14ac:dyDescent="0.2">
      <c r="A34" s="35">
        <v>21</v>
      </c>
      <c r="B34" s="36"/>
      <c r="C34" s="126" t="s">
        <v>349</v>
      </c>
      <c r="D34" s="22" t="s">
        <v>73</v>
      </c>
      <c r="E34" s="62">
        <v>1.5</v>
      </c>
      <c r="F34" s="63"/>
      <c r="G34" s="60"/>
      <c r="H34" s="43">
        <f t="shared" si="0"/>
        <v>0</v>
      </c>
      <c r="I34" s="60"/>
      <c r="J34" s="60"/>
      <c r="K34" s="44">
        <f t="shared" si="1"/>
        <v>0</v>
      </c>
      <c r="L34" s="45">
        <f t="shared" si="2"/>
        <v>0</v>
      </c>
      <c r="M34" s="43">
        <f t="shared" si="3"/>
        <v>0</v>
      </c>
      <c r="N34" s="43">
        <f t="shared" si="4"/>
        <v>0</v>
      </c>
      <c r="O34" s="43">
        <f t="shared" si="5"/>
        <v>0</v>
      </c>
      <c r="P34" s="44">
        <f t="shared" si="6"/>
        <v>0</v>
      </c>
    </row>
    <row r="35" spans="1:16" ht="22.5" x14ac:dyDescent="0.2">
      <c r="A35" s="35">
        <v>22</v>
      </c>
      <c r="B35" s="36"/>
      <c r="C35" s="126" t="s">
        <v>350</v>
      </c>
      <c r="D35" s="22" t="s">
        <v>338</v>
      </c>
      <c r="E35" s="62">
        <v>5</v>
      </c>
      <c r="F35" s="63"/>
      <c r="G35" s="60"/>
      <c r="H35" s="43">
        <f t="shared" si="0"/>
        <v>0</v>
      </c>
      <c r="I35" s="60"/>
      <c r="J35" s="60"/>
      <c r="K35" s="44">
        <f t="shared" si="1"/>
        <v>0</v>
      </c>
      <c r="L35" s="45">
        <f t="shared" si="2"/>
        <v>0</v>
      </c>
      <c r="M35" s="43">
        <f t="shared" si="3"/>
        <v>0</v>
      </c>
      <c r="N35" s="43">
        <f t="shared" si="4"/>
        <v>0</v>
      </c>
      <c r="O35" s="43">
        <f t="shared" si="5"/>
        <v>0</v>
      </c>
      <c r="P35" s="44">
        <f t="shared" si="6"/>
        <v>0</v>
      </c>
    </row>
    <row r="36" spans="1:16" x14ac:dyDescent="0.2">
      <c r="A36" s="35">
        <v>23</v>
      </c>
      <c r="B36" s="36"/>
      <c r="C36" s="126" t="s">
        <v>351</v>
      </c>
      <c r="D36" s="22" t="s">
        <v>338</v>
      </c>
      <c r="E36" s="62">
        <v>5</v>
      </c>
      <c r="F36" s="63"/>
      <c r="G36" s="60"/>
      <c r="H36" s="43">
        <f t="shared" si="0"/>
        <v>0</v>
      </c>
      <c r="I36" s="60"/>
      <c r="J36" s="60"/>
      <c r="K36" s="44">
        <f t="shared" si="1"/>
        <v>0</v>
      </c>
      <c r="L36" s="45">
        <f t="shared" si="2"/>
        <v>0</v>
      </c>
      <c r="M36" s="43">
        <f t="shared" si="3"/>
        <v>0</v>
      </c>
      <c r="N36" s="43">
        <f t="shared" si="4"/>
        <v>0</v>
      </c>
      <c r="O36" s="43">
        <f t="shared" si="5"/>
        <v>0</v>
      </c>
      <c r="P36" s="44">
        <f t="shared" si="6"/>
        <v>0</v>
      </c>
    </row>
    <row r="37" spans="1:16" ht="22.5" x14ac:dyDescent="0.2">
      <c r="A37" s="35">
        <v>24</v>
      </c>
      <c r="B37" s="36"/>
      <c r="C37" s="126" t="s">
        <v>352</v>
      </c>
      <c r="D37" s="22" t="s">
        <v>71</v>
      </c>
      <c r="E37" s="62">
        <v>5</v>
      </c>
      <c r="F37" s="63"/>
      <c r="G37" s="60"/>
      <c r="H37" s="43">
        <f t="shared" si="0"/>
        <v>0</v>
      </c>
      <c r="I37" s="60"/>
      <c r="J37" s="60"/>
      <c r="K37" s="44">
        <f t="shared" si="1"/>
        <v>0</v>
      </c>
      <c r="L37" s="45">
        <f t="shared" si="2"/>
        <v>0</v>
      </c>
      <c r="M37" s="43">
        <f t="shared" si="3"/>
        <v>0</v>
      </c>
      <c r="N37" s="43">
        <f t="shared" si="4"/>
        <v>0</v>
      </c>
      <c r="O37" s="43">
        <f t="shared" si="5"/>
        <v>0</v>
      </c>
      <c r="P37" s="44">
        <f t="shared" si="6"/>
        <v>0</v>
      </c>
    </row>
    <row r="38" spans="1:16" ht="12" thickBot="1" x14ac:dyDescent="0.25">
      <c r="A38" s="35">
        <v>25</v>
      </c>
      <c r="B38" s="36"/>
      <c r="C38" s="126" t="s">
        <v>353</v>
      </c>
      <c r="D38" s="22" t="s">
        <v>71</v>
      </c>
      <c r="E38" s="62">
        <v>5</v>
      </c>
      <c r="F38" s="63"/>
      <c r="G38" s="60"/>
      <c r="H38" s="43">
        <f t="shared" si="0"/>
        <v>0</v>
      </c>
      <c r="I38" s="60"/>
      <c r="J38" s="60"/>
      <c r="K38" s="44">
        <f t="shared" si="1"/>
        <v>0</v>
      </c>
      <c r="L38" s="45">
        <f t="shared" si="2"/>
        <v>0</v>
      </c>
      <c r="M38" s="43">
        <f t="shared" si="3"/>
        <v>0</v>
      </c>
      <c r="N38" s="43">
        <f t="shared" si="4"/>
        <v>0</v>
      </c>
      <c r="O38" s="43">
        <f t="shared" si="5"/>
        <v>0</v>
      </c>
      <c r="P38" s="44">
        <f t="shared" si="6"/>
        <v>0</v>
      </c>
    </row>
    <row r="39" spans="1:16" ht="12" thickBot="1" x14ac:dyDescent="0.25">
      <c r="A39" s="237" t="s">
        <v>88</v>
      </c>
      <c r="B39" s="238"/>
      <c r="C39" s="238"/>
      <c r="D39" s="238"/>
      <c r="E39" s="238"/>
      <c r="F39" s="238"/>
      <c r="G39" s="238"/>
      <c r="H39" s="238"/>
      <c r="I39" s="238"/>
      <c r="J39" s="238"/>
      <c r="K39" s="239"/>
      <c r="L39" s="64">
        <f>SUM(L14:L38)</f>
        <v>0</v>
      </c>
      <c r="M39" s="65">
        <f>SUM(M14:M38)</f>
        <v>0</v>
      </c>
      <c r="N39" s="65">
        <f>SUM(N14:N38)</f>
        <v>0</v>
      </c>
      <c r="O39" s="65">
        <f>SUM(O14:O38)</f>
        <v>0</v>
      </c>
      <c r="P39" s="66">
        <f>SUM(P14:P38)</f>
        <v>0</v>
      </c>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 t="s">
        <v>14</v>
      </c>
      <c r="B42" s="15"/>
      <c r="C42" s="236">
        <f>'Kops a'!C34:H34</f>
        <v>0</v>
      </c>
      <c r="D42" s="236"/>
      <c r="E42" s="236"/>
      <c r="F42" s="236"/>
      <c r="G42" s="236"/>
      <c r="H42" s="236"/>
      <c r="I42" s="15"/>
      <c r="J42" s="15"/>
      <c r="K42" s="15"/>
      <c r="L42" s="15"/>
      <c r="M42" s="15"/>
      <c r="N42" s="15"/>
      <c r="O42" s="15"/>
      <c r="P42" s="15"/>
    </row>
    <row r="43" spans="1:16" x14ac:dyDescent="0.2">
      <c r="A43" s="15"/>
      <c r="B43" s="15"/>
      <c r="C43" s="187" t="s">
        <v>15</v>
      </c>
      <c r="D43" s="187"/>
      <c r="E43" s="187"/>
      <c r="F43" s="187"/>
      <c r="G43" s="187"/>
      <c r="H43" s="187"/>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79" t="str">
        <f>'Kops a'!A37</f>
        <v>Tāme sastādīta 2020. gada</v>
      </c>
      <c r="B45" s="80"/>
      <c r="C45" s="80"/>
      <c r="D45" s="80"/>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row r="47" spans="1:16" x14ac:dyDescent="0.2">
      <c r="A47" s="1" t="s">
        <v>37</v>
      </c>
      <c r="B47" s="15"/>
      <c r="C47" s="236">
        <f>'Kops a'!C39:H39</f>
        <v>0</v>
      </c>
      <c r="D47" s="236"/>
      <c r="E47" s="236"/>
      <c r="F47" s="236"/>
      <c r="G47" s="236"/>
      <c r="H47" s="236"/>
      <c r="I47" s="15"/>
      <c r="J47" s="15"/>
      <c r="K47" s="15"/>
      <c r="L47" s="15"/>
      <c r="M47" s="15"/>
      <c r="N47" s="15"/>
      <c r="O47" s="15"/>
      <c r="P47" s="15"/>
    </row>
    <row r="48" spans="1:16" x14ac:dyDescent="0.2">
      <c r="A48" s="15"/>
      <c r="B48" s="15"/>
      <c r="C48" s="187" t="s">
        <v>15</v>
      </c>
      <c r="D48" s="187"/>
      <c r="E48" s="187"/>
      <c r="F48" s="187"/>
      <c r="G48" s="187"/>
      <c r="H48" s="187"/>
      <c r="I48" s="15"/>
      <c r="J48" s="15"/>
      <c r="K48" s="15"/>
      <c r="L48" s="15"/>
      <c r="M48" s="15"/>
      <c r="N48" s="15"/>
      <c r="O48" s="15"/>
      <c r="P48" s="15"/>
    </row>
    <row r="49" spans="1:16" x14ac:dyDescent="0.2">
      <c r="A49" s="15"/>
      <c r="B49" s="15"/>
      <c r="C49" s="15"/>
      <c r="D49" s="15"/>
      <c r="E49" s="15"/>
      <c r="F49" s="15"/>
      <c r="G49" s="15"/>
      <c r="H49" s="15"/>
      <c r="I49" s="15"/>
      <c r="J49" s="15"/>
      <c r="K49" s="15"/>
      <c r="L49" s="15"/>
      <c r="M49" s="15"/>
      <c r="N49" s="15"/>
      <c r="O49" s="15"/>
      <c r="P49" s="15"/>
    </row>
    <row r="50" spans="1:16" x14ac:dyDescent="0.2">
      <c r="A50" s="79" t="s">
        <v>54</v>
      </c>
      <c r="B50" s="80"/>
      <c r="C50" s="84">
        <f>'Kops a'!C42</f>
        <v>0</v>
      </c>
      <c r="D50" s="46"/>
      <c r="E50" s="15"/>
      <c r="F50" s="15"/>
      <c r="G50" s="15"/>
      <c r="H50" s="15"/>
      <c r="I50" s="15"/>
      <c r="J50" s="15"/>
      <c r="K50" s="15"/>
      <c r="L50" s="15"/>
      <c r="M50" s="15"/>
      <c r="N50" s="15"/>
      <c r="O50" s="15"/>
      <c r="P50" s="15"/>
    </row>
    <row r="51" spans="1:16" x14ac:dyDescent="0.2">
      <c r="A51" s="15"/>
      <c r="B51" s="15"/>
      <c r="C51" s="15"/>
      <c r="D51" s="15"/>
      <c r="E51" s="15"/>
      <c r="F51" s="15"/>
      <c r="G51" s="15"/>
      <c r="H51" s="15"/>
      <c r="I51" s="15"/>
      <c r="J51" s="15"/>
      <c r="K51" s="15"/>
      <c r="L51" s="15"/>
      <c r="M51" s="15"/>
      <c r="N51" s="15"/>
      <c r="O51" s="15"/>
      <c r="P51" s="15"/>
    </row>
    <row r="52" spans="1:16" ht="12" x14ac:dyDescent="0.2">
      <c r="A52" s="88" t="s">
        <v>421</v>
      </c>
      <c r="B52" s="89"/>
      <c r="C52" s="90"/>
      <c r="D52" s="90"/>
      <c r="E52" s="91"/>
      <c r="F52" s="92"/>
      <c r="G52" s="91"/>
      <c r="H52" s="93"/>
      <c r="I52" s="93"/>
      <c r="J52" s="94"/>
      <c r="K52" s="95"/>
      <c r="L52" s="95"/>
      <c r="M52" s="95"/>
      <c r="N52" s="95"/>
      <c r="O52" s="95"/>
    </row>
    <row r="53" spans="1:16" ht="12" x14ac:dyDescent="0.2">
      <c r="A53" s="240" t="s">
        <v>422</v>
      </c>
      <c r="B53" s="240"/>
      <c r="C53" s="240"/>
      <c r="D53" s="240"/>
      <c r="E53" s="240"/>
      <c r="F53" s="240"/>
      <c r="G53" s="240"/>
      <c r="H53" s="240"/>
      <c r="I53" s="240"/>
      <c r="J53" s="240"/>
      <c r="K53" s="240"/>
      <c r="L53" s="240"/>
      <c r="M53" s="240"/>
      <c r="N53" s="240"/>
      <c r="O53" s="240"/>
    </row>
    <row r="54" spans="1:16" ht="12" x14ac:dyDescent="0.2">
      <c r="A54" s="240" t="s">
        <v>423</v>
      </c>
      <c r="B54" s="240"/>
      <c r="C54" s="240"/>
      <c r="D54" s="240"/>
      <c r="E54" s="240"/>
      <c r="F54" s="240"/>
      <c r="G54" s="240"/>
      <c r="H54" s="240"/>
      <c r="I54" s="240"/>
      <c r="J54" s="240"/>
      <c r="K54" s="240"/>
      <c r="L54" s="240"/>
      <c r="M54" s="240"/>
      <c r="N54" s="240"/>
      <c r="O54" s="240"/>
    </row>
  </sheetData>
  <mergeCells count="24">
    <mergeCell ref="C48:H48"/>
    <mergeCell ref="C4:I4"/>
    <mergeCell ref="D8:L8"/>
    <mergeCell ref="A39:K39"/>
    <mergeCell ref="A53:O53"/>
    <mergeCell ref="F12:K12"/>
    <mergeCell ref="A9:F9"/>
    <mergeCell ref="J9:M9"/>
    <mergeCell ref="A54:O54"/>
    <mergeCell ref="C2:I2"/>
    <mergeCell ref="C3:I3"/>
    <mergeCell ref="D5:L5"/>
    <mergeCell ref="D6:L6"/>
    <mergeCell ref="D7:L7"/>
    <mergeCell ref="N9:O9"/>
    <mergeCell ref="A12:A13"/>
    <mergeCell ref="B12:B13"/>
    <mergeCell ref="C12:C13"/>
    <mergeCell ref="D12:D13"/>
    <mergeCell ref="E12:E13"/>
    <mergeCell ref="L12:P12"/>
    <mergeCell ref="C42:H42"/>
    <mergeCell ref="C43:H43"/>
    <mergeCell ref="C47:H47"/>
  </mergeCells>
  <conditionalFormatting sqref="A15:B38 I15:J38 F15:G38">
    <cfRule type="cellIs" dxfId="62" priority="31" operator="equal">
      <formula>0</formula>
    </cfRule>
  </conditionalFormatting>
  <conditionalFormatting sqref="N9:O9">
    <cfRule type="cellIs" dxfId="61" priority="30" operator="equal">
      <formula>0</formula>
    </cfRule>
  </conditionalFormatting>
  <conditionalFormatting sqref="A9:F9">
    <cfRule type="containsText" dxfId="60" priority="2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59" priority="27" operator="equal">
      <formula>0</formula>
    </cfRule>
  </conditionalFormatting>
  <conditionalFormatting sqref="O10">
    <cfRule type="cellIs" dxfId="58" priority="26" operator="equal">
      <formula>"20__. gada __. _________"</formula>
    </cfRule>
  </conditionalFormatting>
  <conditionalFormatting sqref="A39:K39">
    <cfRule type="containsText" dxfId="57" priority="25" operator="containsText" text="Tiešās izmaksas kopā, t. sk. darba devēja sociālais nodoklis __.__% ">
      <formula>NOT(ISERROR(SEARCH("Tiešās izmaksas kopā, t. sk. darba devēja sociālais nodoklis __.__% ",A39)))</formula>
    </cfRule>
  </conditionalFormatting>
  <conditionalFormatting sqref="H14:H38 K14:P38 L39:P39">
    <cfRule type="cellIs" dxfId="56" priority="20" operator="equal">
      <formula>0</formula>
    </cfRule>
  </conditionalFormatting>
  <conditionalFormatting sqref="C4:I4">
    <cfRule type="cellIs" dxfId="55" priority="19" operator="equal">
      <formula>0</formula>
    </cfRule>
  </conditionalFormatting>
  <conditionalFormatting sqref="D5:L8">
    <cfRule type="cellIs" dxfId="54" priority="15" operator="equal">
      <formula>0</formula>
    </cfRule>
  </conditionalFormatting>
  <conditionalFormatting sqref="A14:B14 F14:G14">
    <cfRule type="cellIs" dxfId="53" priority="14" operator="equal">
      <formula>0</formula>
    </cfRule>
  </conditionalFormatting>
  <conditionalFormatting sqref="I14:J14">
    <cfRule type="cellIs" dxfId="52" priority="12" operator="equal">
      <formula>0</formula>
    </cfRule>
  </conditionalFormatting>
  <conditionalFormatting sqref="P10">
    <cfRule type="cellIs" dxfId="51" priority="11" operator="equal">
      <formula>"20__. gada __. _________"</formula>
    </cfRule>
  </conditionalFormatting>
  <conditionalFormatting sqref="C47:H47">
    <cfRule type="cellIs" dxfId="50" priority="8" operator="equal">
      <formula>0</formula>
    </cfRule>
  </conditionalFormatting>
  <conditionalFormatting sqref="C42:H42">
    <cfRule type="cellIs" dxfId="49" priority="7" operator="equal">
      <formula>0</formula>
    </cfRule>
  </conditionalFormatting>
  <conditionalFormatting sqref="C47:H47 C50 C42:H42">
    <cfRule type="cellIs" dxfId="48" priority="6" operator="equal">
      <formula>0</formula>
    </cfRule>
  </conditionalFormatting>
  <conditionalFormatting sqref="D1">
    <cfRule type="cellIs" dxfId="47" priority="5" operator="equal">
      <formula>0</formula>
    </cfRule>
  </conditionalFormatting>
  <conditionalFormatting sqref="D15:E38">
    <cfRule type="cellIs" dxfId="46" priority="4" operator="equal">
      <formula>0</formula>
    </cfRule>
  </conditionalFormatting>
  <conditionalFormatting sqref="C15:C38">
    <cfRule type="cellIs" dxfId="45" priority="3" operator="equal">
      <formula>0</formula>
    </cfRule>
  </conditionalFormatting>
  <conditionalFormatting sqref="D14:E14">
    <cfRule type="cellIs" dxfId="44" priority="2" operator="equal">
      <formula>0</formula>
    </cfRule>
  </conditionalFormatting>
  <conditionalFormatting sqref="C14">
    <cfRule type="cellIs" dxfId="43"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EE428164-089A-404E-98DC-227888EB2467}">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9" operator="containsText" id="{879A8C95-2477-46CB-81ED-05AD5C15D29F}">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57"/>
  <sheetViews>
    <sheetView view="pageBreakPreview" topLeftCell="A25" zoomScaleNormal="100" zoomScaleSheetLayoutView="100" workbookViewId="0">
      <selection activeCell="E41" sqref="E4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0"/>
      <c r="B1" s="20"/>
      <c r="C1" s="24" t="s">
        <v>38</v>
      </c>
      <c r="D1" s="47">
        <f>'Kops a'!A23</f>
        <v>9</v>
      </c>
      <c r="E1" s="20"/>
      <c r="F1" s="20"/>
      <c r="G1" s="20"/>
      <c r="H1" s="20"/>
      <c r="I1" s="20"/>
      <c r="J1" s="20"/>
      <c r="N1" s="23"/>
      <c r="O1" s="24"/>
      <c r="P1" s="25"/>
    </row>
    <row r="2" spans="1:16" x14ac:dyDescent="0.2">
      <c r="A2" s="26"/>
      <c r="B2" s="26"/>
      <c r="C2" s="241" t="s">
        <v>354</v>
      </c>
      <c r="D2" s="241"/>
      <c r="E2" s="241"/>
      <c r="F2" s="241"/>
      <c r="G2" s="241"/>
      <c r="H2" s="241"/>
      <c r="I2" s="241"/>
      <c r="J2" s="26"/>
    </row>
    <row r="3" spans="1:16" x14ac:dyDescent="0.2">
      <c r="A3" s="27"/>
      <c r="B3" s="27"/>
      <c r="C3" s="230" t="s">
        <v>17</v>
      </c>
      <c r="D3" s="230"/>
      <c r="E3" s="230"/>
      <c r="F3" s="230"/>
      <c r="G3" s="230"/>
      <c r="H3" s="230"/>
      <c r="I3" s="230"/>
      <c r="J3" s="27"/>
    </row>
    <row r="4" spans="1:16" x14ac:dyDescent="0.2">
      <c r="A4" s="27"/>
      <c r="B4" s="27"/>
      <c r="C4" s="242" t="s">
        <v>52</v>
      </c>
      <c r="D4" s="242"/>
      <c r="E4" s="242"/>
      <c r="F4" s="242"/>
      <c r="G4" s="242"/>
      <c r="H4" s="242"/>
      <c r="I4" s="242"/>
      <c r="J4" s="27"/>
    </row>
    <row r="5" spans="1:16"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16"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16" x14ac:dyDescent="0.2">
      <c r="A7" s="20"/>
      <c r="B7" s="20"/>
      <c r="C7" s="24" t="s">
        <v>7</v>
      </c>
      <c r="D7" s="233" t="str">
        <f>'Kops a'!D8</f>
        <v>Ģenerāļa Baloža iela 11, Liepāja</v>
      </c>
      <c r="E7" s="233"/>
      <c r="F7" s="233"/>
      <c r="G7" s="233"/>
      <c r="H7" s="233"/>
      <c r="I7" s="233"/>
      <c r="J7" s="233"/>
      <c r="K7" s="233"/>
      <c r="L7" s="233"/>
      <c r="M7" s="15"/>
      <c r="N7" s="15"/>
      <c r="O7" s="15"/>
      <c r="P7" s="15"/>
    </row>
    <row r="8" spans="1:16" x14ac:dyDescent="0.2">
      <c r="A8" s="20"/>
      <c r="B8" s="20"/>
      <c r="C8" s="4" t="s">
        <v>20</v>
      </c>
      <c r="D8" s="233" t="str">
        <f>'Kops a'!D9</f>
        <v>WS-89-17</v>
      </c>
      <c r="E8" s="233"/>
      <c r="F8" s="233"/>
      <c r="G8" s="233"/>
      <c r="H8" s="233"/>
      <c r="I8" s="233"/>
      <c r="J8" s="233"/>
      <c r="K8" s="233"/>
      <c r="L8" s="233"/>
      <c r="M8" s="15"/>
      <c r="N8" s="15"/>
      <c r="O8" s="15"/>
      <c r="P8" s="15"/>
    </row>
    <row r="9" spans="1:16" ht="11.25" customHeight="1" x14ac:dyDescent="0.2">
      <c r="A9" s="243" t="s">
        <v>381</v>
      </c>
      <c r="B9" s="243"/>
      <c r="C9" s="243"/>
      <c r="D9" s="243"/>
      <c r="E9" s="243"/>
      <c r="F9" s="243"/>
      <c r="G9" s="28"/>
      <c r="H9" s="28"/>
      <c r="I9" s="28"/>
      <c r="J9" s="247" t="s">
        <v>39</v>
      </c>
      <c r="K9" s="247"/>
      <c r="L9" s="247"/>
      <c r="M9" s="247"/>
      <c r="N9" s="254">
        <f>P42</f>
        <v>0</v>
      </c>
      <c r="O9" s="254"/>
      <c r="P9" s="28"/>
    </row>
    <row r="10" spans="1:16" x14ac:dyDescent="0.2">
      <c r="A10" s="29"/>
      <c r="B10" s="30"/>
      <c r="C10" s="4"/>
      <c r="D10" s="20"/>
      <c r="E10" s="20"/>
      <c r="F10" s="20"/>
      <c r="G10" s="20"/>
      <c r="H10" s="20"/>
      <c r="I10" s="20"/>
      <c r="J10" s="20"/>
      <c r="K10" s="20"/>
      <c r="L10" s="26"/>
      <c r="M10" s="26"/>
      <c r="O10" s="82"/>
      <c r="P10" s="81" t="str">
        <f>A48</f>
        <v>Tāme sastādīta 2020. gada</v>
      </c>
    </row>
    <row r="11" spans="1:16" ht="12" thickBot="1" x14ac:dyDescent="0.25">
      <c r="A11" s="29"/>
      <c r="B11" s="30"/>
      <c r="C11" s="4"/>
      <c r="D11" s="20"/>
      <c r="E11" s="20"/>
      <c r="F11" s="20"/>
      <c r="G11" s="20"/>
      <c r="H11" s="20"/>
      <c r="I11" s="20"/>
      <c r="J11" s="20"/>
      <c r="K11" s="20"/>
      <c r="L11" s="31"/>
      <c r="M11" s="31"/>
      <c r="N11" s="32"/>
      <c r="O11" s="23"/>
      <c r="P11" s="20"/>
    </row>
    <row r="12" spans="1:16"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16"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16" x14ac:dyDescent="0.2">
      <c r="A14" s="57"/>
      <c r="B14" s="58"/>
      <c r="C14" s="144" t="s">
        <v>355</v>
      </c>
      <c r="D14" s="145" t="s">
        <v>338</v>
      </c>
      <c r="E14" s="143">
        <v>1</v>
      </c>
      <c r="F14" s="63"/>
      <c r="G14" s="60"/>
      <c r="H14" s="60">
        <f>ROUND(F14*G14,2)</f>
        <v>0</v>
      </c>
      <c r="I14" s="60"/>
      <c r="J14" s="60"/>
      <c r="K14" s="61">
        <f>SUM(H14:J14)</f>
        <v>0</v>
      </c>
      <c r="L14" s="63">
        <f>ROUND(E14*F14,2)</f>
        <v>0</v>
      </c>
      <c r="M14" s="60">
        <f>ROUND(H14*E14,2)</f>
        <v>0</v>
      </c>
      <c r="N14" s="60">
        <f>ROUND(I14*E14,2)</f>
        <v>0</v>
      </c>
      <c r="O14" s="60">
        <f>ROUND(J14*E14,2)</f>
        <v>0</v>
      </c>
      <c r="P14" s="61">
        <f>SUM(M14:O14)</f>
        <v>0</v>
      </c>
    </row>
    <row r="15" spans="1:16" ht="22.5" x14ac:dyDescent="0.2">
      <c r="A15" s="35">
        <v>1</v>
      </c>
      <c r="B15" s="36"/>
      <c r="C15" s="144" t="s">
        <v>435</v>
      </c>
      <c r="D15" s="145" t="s">
        <v>338</v>
      </c>
      <c r="E15" s="143">
        <v>10</v>
      </c>
      <c r="F15" s="63"/>
      <c r="G15" s="60"/>
      <c r="H15" s="43">
        <f t="shared" ref="H15:H41" si="0">ROUND(F15*G15,2)</f>
        <v>0</v>
      </c>
      <c r="I15" s="60"/>
      <c r="J15" s="60"/>
      <c r="K15" s="44">
        <f t="shared" ref="K15:K41" si="1">SUM(H15:J15)</f>
        <v>0</v>
      </c>
      <c r="L15" s="45">
        <f t="shared" ref="L15:L41" si="2">ROUND(E15*F15,2)</f>
        <v>0</v>
      </c>
      <c r="M15" s="43">
        <f t="shared" ref="M15:M41" si="3">ROUND(H15*E15,2)</f>
        <v>0</v>
      </c>
      <c r="N15" s="43">
        <f t="shared" ref="N15:N41" si="4">ROUND(I15*E15,2)</f>
        <v>0</v>
      </c>
      <c r="O15" s="43">
        <f t="shared" ref="O15:O41" si="5">ROUND(J15*E15,2)</f>
        <v>0</v>
      </c>
      <c r="P15" s="44">
        <f t="shared" ref="P15:P41" si="6">SUM(M15:O15)</f>
        <v>0</v>
      </c>
    </row>
    <row r="16" spans="1:16" ht="22.5" x14ac:dyDescent="0.2">
      <c r="A16" s="35">
        <v>2</v>
      </c>
      <c r="B16" s="36"/>
      <c r="C16" s="144" t="s">
        <v>434</v>
      </c>
      <c r="D16" s="145" t="s">
        <v>338</v>
      </c>
      <c r="E16" s="143">
        <v>10</v>
      </c>
      <c r="F16" s="63"/>
      <c r="G16" s="60"/>
      <c r="H16" s="43">
        <f t="shared" si="0"/>
        <v>0</v>
      </c>
      <c r="I16" s="60"/>
      <c r="J16" s="60"/>
      <c r="K16" s="44">
        <f t="shared" si="1"/>
        <v>0</v>
      </c>
      <c r="L16" s="45">
        <f t="shared" si="2"/>
        <v>0</v>
      </c>
      <c r="M16" s="43">
        <f t="shared" si="3"/>
        <v>0</v>
      </c>
      <c r="N16" s="43">
        <f t="shared" si="4"/>
        <v>0</v>
      </c>
      <c r="O16" s="43">
        <f t="shared" si="5"/>
        <v>0</v>
      </c>
      <c r="P16" s="44">
        <f t="shared" si="6"/>
        <v>0</v>
      </c>
    </row>
    <row r="17" spans="1:16" x14ac:dyDescent="0.2">
      <c r="A17" s="35">
        <v>3</v>
      </c>
      <c r="B17" s="36"/>
      <c r="C17" s="144" t="s">
        <v>436</v>
      </c>
      <c r="D17" s="145" t="s">
        <v>338</v>
      </c>
      <c r="E17" s="143">
        <v>10</v>
      </c>
      <c r="F17" s="63"/>
      <c r="G17" s="60"/>
      <c r="H17" s="43">
        <f t="shared" si="0"/>
        <v>0</v>
      </c>
      <c r="I17" s="60"/>
      <c r="J17" s="60"/>
      <c r="K17" s="44">
        <f t="shared" si="1"/>
        <v>0</v>
      </c>
      <c r="L17" s="45">
        <f t="shared" si="2"/>
        <v>0</v>
      </c>
      <c r="M17" s="43">
        <f t="shared" si="3"/>
        <v>0</v>
      </c>
      <c r="N17" s="43">
        <f t="shared" si="4"/>
        <v>0</v>
      </c>
      <c r="O17" s="43">
        <f t="shared" si="5"/>
        <v>0</v>
      </c>
      <c r="P17" s="44">
        <f t="shared" si="6"/>
        <v>0</v>
      </c>
    </row>
    <row r="18" spans="1:16" x14ac:dyDescent="0.2">
      <c r="A18" s="35">
        <v>4</v>
      </c>
      <c r="B18" s="36"/>
      <c r="C18" s="144" t="s">
        <v>356</v>
      </c>
      <c r="D18" s="145" t="s">
        <v>68</v>
      </c>
      <c r="E18" s="143">
        <v>280</v>
      </c>
      <c r="F18" s="63"/>
      <c r="G18" s="60"/>
      <c r="H18" s="43">
        <f t="shared" si="0"/>
        <v>0</v>
      </c>
      <c r="I18" s="60"/>
      <c r="J18" s="60"/>
      <c r="K18" s="44">
        <f t="shared" si="1"/>
        <v>0</v>
      </c>
      <c r="L18" s="45">
        <f t="shared" si="2"/>
        <v>0</v>
      </c>
      <c r="M18" s="43">
        <f t="shared" si="3"/>
        <v>0</v>
      </c>
      <c r="N18" s="43">
        <f t="shared" si="4"/>
        <v>0</v>
      </c>
      <c r="O18" s="43">
        <f t="shared" si="5"/>
        <v>0</v>
      </c>
      <c r="P18" s="44">
        <f t="shared" si="6"/>
        <v>0</v>
      </c>
    </row>
    <row r="19" spans="1:16" x14ac:dyDescent="0.2">
      <c r="A19" s="35">
        <v>5</v>
      </c>
      <c r="B19" s="36"/>
      <c r="C19" s="144" t="s">
        <v>357</v>
      </c>
      <c r="D19" s="145" t="s">
        <v>68</v>
      </c>
      <c r="E19" s="143">
        <v>180</v>
      </c>
      <c r="F19" s="63"/>
      <c r="G19" s="60"/>
      <c r="H19" s="43">
        <f t="shared" si="0"/>
        <v>0</v>
      </c>
      <c r="I19" s="60"/>
      <c r="J19" s="60"/>
      <c r="K19" s="44">
        <f t="shared" si="1"/>
        <v>0</v>
      </c>
      <c r="L19" s="45">
        <f t="shared" si="2"/>
        <v>0</v>
      </c>
      <c r="M19" s="43">
        <f t="shared" si="3"/>
        <v>0</v>
      </c>
      <c r="N19" s="43">
        <f t="shared" si="4"/>
        <v>0</v>
      </c>
      <c r="O19" s="43">
        <f t="shared" si="5"/>
        <v>0</v>
      </c>
      <c r="P19" s="44">
        <f t="shared" si="6"/>
        <v>0</v>
      </c>
    </row>
    <row r="20" spans="1:16" x14ac:dyDescent="0.2">
      <c r="A20" s="35">
        <v>6</v>
      </c>
      <c r="B20" s="36"/>
      <c r="C20" s="144" t="s">
        <v>358</v>
      </c>
      <c r="D20" s="145" t="s">
        <v>68</v>
      </c>
      <c r="E20" s="143">
        <v>220</v>
      </c>
      <c r="F20" s="63"/>
      <c r="G20" s="60"/>
      <c r="H20" s="43">
        <f t="shared" si="0"/>
        <v>0</v>
      </c>
      <c r="I20" s="60"/>
      <c r="J20" s="60"/>
      <c r="K20" s="44">
        <f t="shared" si="1"/>
        <v>0</v>
      </c>
      <c r="L20" s="45">
        <f t="shared" si="2"/>
        <v>0</v>
      </c>
      <c r="M20" s="43">
        <f t="shared" si="3"/>
        <v>0</v>
      </c>
      <c r="N20" s="43">
        <f t="shared" si="4"/>
        <v>0</v>
      </c>
      <c r="O20" s="43">
        <f t="shared" si="5"/>
        <v>0</v>
      </c>
      <c r="P20" s="44">
        <f t="shared" si="6"/>
        <v>0</v>
      </c>
    </row>
    <row r="21" spans="1:16" x14ac:dyDescent="0.2">
      <c r="A21" s="35">
        <v>7</v>
      </c>
      <c r="B21" s="36"/>
      <c r="C21" s="144" t="s">
        <v>433</v>
      </c>
      <c r="D21" s="145" t="s">
        <v>68</v>
      </c>
      <c r="E21" s="143">
        <v>180</v>
      </c>
      <c r="F21" s="63"/>
      <c r="G21" s="60"/>
      <c r="H21" s="43">
        <f t="shared" si="0"/>
        <v>0</v>
      </c>
      <c r="I21" s="60"/>
      <c r="J21" s="60"/>
      <c r="K21" s="44">
        <f t="shared" si="1"/>
        <v>0</v>
      </c>
      <c r="L21" s="45">
        <f t="shared" si="2"/>
        <v>0</v>
      </c>
      <c r="M21" s="43">
        <f t="shared" si="3"/>
        <v>0</v>
      </c>
      <c r="N21" s="43">
        <f t="shared" si="4"/>
        <v>0</v>
      </c>
      <c r="O21" s="43">
        <f t="shared" si="5"/>
        <v>0</v>
      </c>
      <c r="P21" s="44">
        <f t="shared" si="6"/>
        <v>0</v>
      </c>
    </row>
    <row r="22" spans="1:16" x14ac:dyDescent="0.2">
      <c r="A22" s="35">
        <v>8</v>
      </c>
      <c r="B22" s="36"/>
      <c r="C22" s="144" t="s">
        <v>359</v>
      </c>
      <c r="D22" s="145" t="s">
        <v>68</v>
      </c>
      <c r="E22" s="143">
        <v>75</v>
      </c>
      <c r="F22" s="63"/>
      <c r="G22" s="60"/>
      <c r="H22" s="43">
        <f t="shared" si="0"/>
        <v>0</v>
      </c>
      <c r="I22" s="60"/>
      <c r="J22" s="60"/>
      <c r="K22" s="44">
        <f t="shared" si="1"/>
        <v>0</v>
      </c>
      <c r="L22" s="45">
        <f t="shared" si="2"/>
        <v>0</v>
      </c>
      <c r="M22" s="43">
        <f t="shared" si="3"/>
        <v>0</v>
      </c>
      <c r="N22" s="43">
        <f t="shared" si="4"/>
        <v>0</v>
      </c>
      <c r="O22" s="43">
        <f t="shared" si="5"/>
        <v>0</v>
      </c>
      <c r="P22" s="44">
        <f t="shared" si="6"/>
        <v>0</v>
      </c>
    </row>
    <row r="23" spans="1:16" x14ac:dyDescent="0.2">
      <c r="A23" s="35">
        <v>9</v>
      </c>
      <c r="B23" s="36"/>
      <c r="C23" s="144" t="s">
        <v>360</v>
      </c>
      <c r="D23" s="145" t="s">
        <v>361</v>
      </c>
      <c r="E23" s="143">
        <v>280</v>
      </c>
      <c r="F23" s="63"/>
      <c r="G23" s="60"/>
      <c r="H23" s="43">
        <f t="shared" si="0"/>
        <v>0</v>
      </c>
      <c r="I23" s="60"/>
      <c r="J23" s="60"/>
      <c r="K23" s="44">
        <f t="shared" si="1"/>
        <v>0</v>
      </c>
      <c r="L23" s="45">
        <f t="shared" si="2"/>
        <v>0</v>
      </c>
      <c r="M23" s="43">
        <f t="shared" si="3"/>
        <v>0</v>
      </c>
      <c r="N23" s="43">
        <f t="shared" si="4"/>
        <v>0</v>
      </c>
      <c r="O23" s="43">
        <f t="shared" si="5"/>
        <v>0</v>
      </c>
      <c r="P23" s="44">
        <f t="shared" si="6"/>
        <v>0</v>
      </c>
    </row>
    <row r="24" spans="1:16" x14ac:dyDescent="0.2">
      <c r="A24" s="35">
        <v>10</v>
      </c>
      <c r="B24" s="36"/>
      <c r="C24" s="144" t="s">
        <v>362</v>
      </c>
      <c r="D24" s="145" t="s">
        <v>361</v>
      </c>
      <c r="E24" s="143">
        <v>180</v>
      </c>
      <c r="F24" s="63"/>
      <c r="G24" s="60"/>
      <c r="H24" s="43">
        <f t="shared" si="0"/>
        <v>0</v>
      </c>
      <c r="I24" s="60"/>
      <c r="J24" s="60"/>
      <c r="K24" s="44">
        <f t="shared" si="1"/>
        <v>0</v>
      </c>
      <c r="L24" s="45">
        <f t="shared" si="2"/>
        <v>0</v>
      </c>
      <c r="M24" s="43">
        <f t="shared" si="3"/>
        <v>0</v>
      </c>
      <c r="N24" s="43">
        <f t="shared" si="4"/>
        <v>0</v>
      </c>
      <c r="O24" s="43">
        <f t="shared" si="5"/>
        <v>0</v>
      </c>
      <c r="P24" s="44">
        <f t="shared" si="6"/>
        <v>0</v>
      </c>
    </row>
    <row r="25" spans="1:16" x14ac:dyDescent="0.2">
      <c r="A25" s="35">
        <v>11</v>
      </c>
      <c r="B25" s="36"/>
      <c r="C25" s="144" t="s">
        <v>363</v>
      </c>
      <c r="D25" s="145" t="s">
        <v>364</v>
      </c>
      <c r="E25" s="143">
        <v>36</v>
      </c>
      <c r="F25" s="63"/>
      <c r="G25" s="60"/>
      <c r="H25" s="43">
        <f t="shared" si="0"/>
        <v>0</v>
      </c>
      <c r="I25" s="60"/>
      <c r="J25" s="60"/>
      <c r="K25" s="44">
        <f t="shared" si="1"/>
        <v>0</v>
      </c>
      <c r="L25" s="45">
        <f t="shared" si="2"/>
        <v>0</v>
      </c>
      <c r="M25" s="43">
        <f t="shared" si="3"/>
        <v>0</v>
      </c>
      <c r="N25" s="43">
        <f t="shared" si="4"/>
        <v>0</v>
      </c>
      <c r="O25" s="43">
        <f t="shared" si="5"/>
        <v>0</v>
      </c>
      <c r="P25" s="44">
        <f t="shared" si="6"/>
        <v>0</v>
      </c>
    </row>
    <row r="26" spans="1:16" x14ac:dyDescent="0.2">
      <c r="A26" s="35">
        <v>12</v>
      </c>
      <c r="B26" s="36"/>
      <c r="C26" s="144" t="s">
        <v>365</v>
      </c>
      <c r="D26" s="145" t="s">
        <v>364</v>
      </c>
      <c r="E26" s="143">
        <v>12</v>
      </c>
      <c r="F26" s="63"/>
      <c r="G26" s="60"/>
      <c r="H26" s="43">
        <f t="shared" si="0"/>
        <v>0</v>
      </c>
      <c r="I26" s="60"/>
      <c r="J26" s="60"/>
      <c r="K26" s="44">
        <f t="shared" si="1"/>
        <v>0</v>
      </c>
      <c r="L26" s="45">
        <f t="shared" si="2"/>
        <v>0</v>
      </c>
      <c r="M26" s="43">
        <f t="shared" si="3"/>
        <v>0</v>
      </c>
      <c r="N26" s="43">
        <f t="shared" si="4"/>
        <v>0</v>
      </c>
      <c r="O26" s="43">
        <f t="shared" si="5"/>
        <v>0</v>
      </c>
      <c r="P26" s="44">
        <f t="shared" si="6"/>
        <v>0</v>
      </c>
    </row>
    <row r="27" spans="1:16" x14ac:dyDescent="0.2">
      <c r="A27" s="35">
        <v>13</v>
      </c>
      <c r="B27" s="36"/>
      <c r="C27" s="144" t="s">
        <v>366</v>
      </c>
      <c r="D27" s="145" t="s">
        <v>364</v>
      </c>
      <c r="E27" s="143">
        <v>12</v>
      </c>
      <c r="F27" s="63"/>
      <c r="G27" s="60"/>
      <c r="H27" s="43">
        <f t="shared" si="0"/>
        <v>0</v>
      </c>
      <c r="I27" s="60"/>
      <c r="J27" s="60"/>
      <c r="K27" s="44">
        <f t="shared" si="1"/>
        <v>0</v>
      </c>
      <c r="L27" s="45">
        <f t="shared" si="2"/>
        <v>0</v>
      </c>
      <c r="M27" s="43">
        <f t="shared" si="3"/>
        <v>0</v>
      </c>
      <c r="N27" s="43">
        <f t="shared" si="4"/>
        <v>0</v>
      </c>
      <c r="O27" s="43">
        <f t="shared" si="5"/>
        <v>0</v>
      </c>
      <c r="P27" s="44">
        <f t="shared" si="6"/>
        <v>0</v>
      </c>
    </row>
    <row r="28" spans="1:16" x14ac:dyDescent="0.2">
      <c r="A28" s="35">
        <v>14</v>
      </c>
      <c r="B28" s="36"/>
      <c r="C28" s="144" t="s">
        <v>367</v>
      </c>
      <c r="D28" s="145" t="s">
        <v>364</v>
      </c>
      <c r="E28" s="143">
        <v>12</v>
      </c>
      <c r="F28" s="63"/>
      <c r="G28" s="60"/>
      <c r="H28" s="43">
        <f t="shared" si="0"/>
        <v>0</v>
      </c>
      <c r="I28" s="60"/>
      <c r="J28" s="60"/>
      <c r="K28" s="44">
        <f t="shared" si="1"/>
        <v>0</v>
      </c>
      <c r="L28" s="45">
        <f t="shared" si="2"/>
        <v>0</v>
      </c>
      <c r="M28" s="43">
        <f t="shared" si="3"/>
        <v>0</v>
      </c>
      <c r="N28" s="43">
        <f t="shared" si="4"/>
        <v>0</v>
      </c>
      <c r="O28" s="43">
        <f t="shared" si="5"/>
        <v>0</v>
      </c>
      <c r="P28" s="44">
        <f t="shared" si="6"/>
        <v>0</v>
      </c>
    </row>
    <row r="29" spans="1:16" x14ac:dyDescent="0.2">
      <c r="A29" s="35">
        <v>15</v>
      </c>
      <c r="B29" s="36"/>
      <c r="C29" s="144" t="s">
        <v>368</v>
      </c>
      <c r="D29" s="145" t="s">
        <v>361</v>
      </c>
      <c r="E29" s="143">
        <v>20</v>
      </c>
      <c r="F29" s="63"/>
      <c r="G29" s="60"/>
      <c r="H29" s="43">
        <f t="shared" si="0"/>
        <v>0</v>
      </c>
      <c r="I29" s="60"/>
      <c r="J29" s="60"/>
      <c r="K29" s="44">
        <f t="shared" si="1"/>
        <v>0</v>
      </c>
      <c r="L29" s="45">
        <f t="shared" si="2"/>
        <v>0</v>
      </c>
      <c r="M29" s="43">
        <f t="shared" si="3"/>
        <v>0</v>
      </c>
      <c r="N29" s="43">
        <f t="shared" si="4"/>
        <v>0</v>
      </c>
      <c r="O29" s="43">
        <f t="shared" si="5"/>
        <v>0</v>
      </c>
      <c r="P29" s="44">
        <f t="shared" si="6"/>
        <v>0</v>
      </c>
    </row>
    <row r="30" spans="1:16" x14ac:dyDescent="0.2">
      <c r="A30" s="35">
        <v>16</v>
      </c>
      <c r="B30" s="36"/>
      <c r="C30" s="144" t="s">
        <v>369</v>
      </c>
      <c r="D30" s="145" t="s">
        <v>361</v>
      </c>
      <c r="E30" s="143">
        <v>12</v>
      </c>
      <c r="F30" s="63"/>
      <c r="G30" s="60"/>
      <c r="H30" s="43">
        <f t="shared" si="0"/>
        <v>0</v>
      </c>
      <c r="I30" s="60"/>
      <c r="J30" s="60"/>
      <c r="K30" s="44">
        <f t="shared" si="1"/>
        <v>0</v>
      </c>
      <c r="L30" s="45">
        <f t="shared" si="2"/>
        <v>0</v>
      </c>
      <c r="M30" s="43">
        <f t="shared" si="3"/>
        <v>0</v>
      </c>
      <c r="N30" s="43">
        <f t="shared" si="4"/>
        <v>0</v>
      </c>
      <c r="O30" s="43">
        <f t="shared" si="5"/>
        <v>0</v>
      </c>
      <c r="P30" s="44">
        <f t="shared" si="6"/>
        <v>0</v>
      </c>
    </row>
    <row r="31" spans="1:16" x14ac:dyDescent="0.2">
      <c r="A31" s="35">
        <v>17</v>
      </c>
      <c r="B31" s="36"/>
      <c r="C31" s="144" t="s">
        <v>370</v>
      </c>
      <c r="D31" s="145" t="s">
        <v>68</v>
      </c>
      <c r="E31" s="143">
        <v>180</v>
      </c>
      <c r="F31" s="63"/>
      <c r="G31" s="60"/>
      <c r="H31" s="43">
        <f t="shared" si="0"/>
        <v>0</v>
      </c>
      <c r="I31" s="60"/>
      <c r="J31" s="60"/>
      <c r="K31" s="44">
        <f t="shared" si="1"/>
        <v>0</v>
      </c>
      <c r="L31" s="45">
        <f t="shared" si="2"/>
        <v>0</v>
      </c>
      <c r="M31" s="43">
        <f t="shared" si="3"/>
        <v>0</v>
      </c>
      <c r="N31" s="43">
        <f t="shared" si="4"/>
        <v>0</v>
      </c>
      <c r="O31" s="43">
        <f t="shared" si="5"/>
        <v>0</v>
      </c>
      <c r="P31" s="44">
        <f t="shared" si="6"/>
        <v>0</v>
      </c>
    </row>
    <row r="32" spans="1:16" ht="22.5" x14ac:dyDescent="0.2">
      <c r="A32" s="35">
        <v>18</v>
      </c>
      <c r="B32" s="36"/>
      <c r="C32" s="144" t="s">
        <v>371</v>
      </c>
      <c r="D32" s="145" t="s">
        <v>338</v>
      </c>
      <c r="E32" s="143">
        <v>1</v>
      </c>
      <c r="F32" s="63"/>
      <c r="G32" s="60"/>
      <c r="H32" s="43">
        <f t="shared" si="0"/>
        <v>0</v>
      </c>
      <c r="I32" s="60"/>
      <c r="J32" s="60"/>
      <c r="K32" s="44">
        <f t="shared" si="1"/>
        <v>0</v>
      </c>
      <c r="L32" s="45">
        <f t="shared" si="2"/>
        <v>0</v>
      </c>
      <c r="M32" s="43">
        <f t="shared" si="3"/>
        <v>0</v>
      </c>
      <c r="N32" s="43">
        <f t="shared" si="4"/>
        <v>0</v>
      </c>
      <c r="O32" s="43">
        <f t="shared" si="5"/>
        <v>0</v>
      </c>
      <c r="P32" s="44">
        <f t="shared" si="6"/>
        <v>0</v>
      </c>
    </row>
    <row r="33" spans="1:16" x14ac:dyDescent="0.2">
      <c r="A33" s="35">
        <v>19</v>
      </c>
      <c r="B33" s="36"/>
      <c r="C33" s="144" t="s">
        <v>372</v>
      </c>
      <c r="D33" s="145" t="s">
        <v>364</v>
      </c>
      <c r="E33" s="143">
        <v>36</v>
      </c>
      <c r="F33" s="63"/>
      <c r="G33" s="60"/>
      <c r="H33" s="43">
        <f t="shared" si="0"/>
        <v>0</v>
      </c>
      <c r="I33" s="60"/>
      <c r="J33" s="60"/>
      <c r="K33" s="44">
        <f t="shared" si="1"/>
        <v>0</v>
      </c>
      <c r="L33" s="45">
        <f t="shared" si="2"/>
        <v>0</v>
      </c>
      <c r="M33" s="43">
        <f t="shared" si="3"/>
        <v>0</v>
      </c>
      <c r="N33" s="43">
        <f t="shared" si="4"/>
        <v>0</v>
      </c>
      <c r="O33" s="43">
        <f t="shared" si="5"/>
        <v>0</v>
      </c>
      <c r="P33" s="44">
        <f t="shared" si="6"/>
        <v>0</v>
      </c>
    </row>
    <row r="34" spans="1:16" ht="22.5" x14ac:dyDescent="0.2">
      <c r="A34" s="35">
        <v>20</v>
      </c>
      <c r="B34" s="36"/>
      <c r="C34" s="144" t="s">
        <v>373</v>
      </c>
      <c r="D34" s="145" t="s">
        <v>338</v>
      </c>
      <c r="E34" s="143">
        <v>1</v>
      </c>
      <c r="F34" s="63"/>
      <c r="G34" s="60"/>
      <c r="H34" s="43">
        <f t="shared" si="0"/>
        <v>0</v>
      </c>
      <c r="I34" s="60"/>
      <c r="J34" s="60"/>
      <c r="K34" s="44">
        <f t="shared" si="1"/>
        <v>0</v>
      </c>
      <c r="L34" s="45">
        <f t="shared" si="2"/>
        <v>0</v>
      </c>
      <c r="M34" s="43">
        <f t="shared" si="3"/>
        <v>0</v>
      </c>
      <c r="N34" s="43">
        <f t="shared" si="4"/>
        <v>0</v>
      </c>
      <c r="O34" s="43">
        <f t="shared" si="5"/>
        <v>0</v>
      </c>
      <c r="P34" s="44">
        <f t="shared" si="6"/>
        <v>0</v>
      </c>
    </row>
    <row r="35" spans="1:16" x14ac:dyDescent="0.2">
      <c r="A35" s="35">
        <v>21</v>
      </c>
      <c r="B35" s="36"/>
      <c r="C35" s="144" t="s">
        <v>374</v>
      </c>
      <c r="D35" s="145" t="s">
        <v>338</v>
      </c>
      <c r="E35" s="143">
        <v>1</v>
      </c>
      <c r="F35" s="63"/>
      <c r="G35" s="60"/>
      <c r="H35" s="43">
        <f t="shared" si="0"/>
        <v>0</v>
      </c>
      <c r="I35" s="60"/>
      <c r="J35" s="60"/>
      <c r="K35" s="44">
        <f t="shared" si="1"/>
        <v>0</v>
      </c>
      <c r="L35" s="45">
        <f t="shared" si="2"/>
        <v>0</v>
      </c>
      <c r="M35" s="43">
        <f t="shared" si="3"/>
        <v>0</v>
      </c>
      <c r="N35" s="43">
        <f t="shared" si="4"/>
        <v>0</v>
      </c>
      <c r="O35" s="43">
        <f t="shared" si="5"/>
        <v>0</v>
      </c>
      <c r="P35" s="44">
        <f t="shared" si="6"/>
        <v>0</v>
      </c>
    </row>
    <row r="36" spans="1:16" x14ac:dyDescent="0.2">
      <c r="A36" s="35">
        <v>22</v>
      </c>
      <c r="B36" s="36"/>
      <c r="C36" s="144" t="s">
        <v>375</v>
      </c>
      <c r="D36" s="145" t="s">
        <v>338</v>
      </c>
      <c r="E36" s="143">
        <v>24</v>
      </c>
      <c r="F36" s="63"/>
      <c r="G36" s="60"/>
      <c r="H36" s="43">
        <f t="shared" si="0"/>
        <v>0</v>
      </c>
      <c r="I36" s="60"/>
      <c r="J36" s="60"/>
      <c r="K36" s="44">
        <f t="shared" si="1"/>
        <v>0</v>
      </c>
      <c r="L36" s="45">
        <f t="shared" si="2"/>
        <v>0</v>
      </c>
      <c r="M36" s="43">
        <f t="shared" si="3"/>
        <v>0</v>
      </c>
      <c r="N36" s="43">
        <f t="shared" si="4"/>
        <v>0</v>
      </c>
      <c r="O36" s="43">
        <f t="shared" si="5"/>
        <v>0</v>
      </c>
      <c r="P36" s="44">
        <f t="shared" si="6"/>
        <v>0</v>
      </c>
    </row>
    <row r="37" spans="1:16" x14ac:dyDescent="0.2">
      <c r="A37" s="35">
        <v>23</v>
      </c>
      <c r="B37" s="36"/>
      <c r="C37" s="144" t="s">
        <v>376</v>
      </c>
      <c r="D37" s="145" t="s">
        <v>73</v>
      </c>
      <c r="E37" s="143">
        <v>105</v>
      </c>
      <c r="F37" s="63"/>
      <c r="G37" s="60"/>
      <c r="H37" s="43">
        <f t="shared" si="0"/>
        <v>0</v>
      </c>
      <c r="I37" s="60"/>
      <c r="J37" s="60"/>
      <c r="K37" s="44">
        <f t="shared" si="1"/>
        <v>0</v>
      </c>
      <c r="L37" s="45">
        <f t="shared" si="2"/>
        <v>0</v>
      </c>
      <c r="M37" s="43">
        <f t="shared" si="3"/>
        <v>0</v>
      </c>
      <c r="N37" s="43">
        <f t="shared" si="4"/>
        <v>0</v>
      </c>
      <c r="O37" s="43">
        <f t="shared" si="5"/>
        <v>0</v>
      </c>
      <c r="P37" s="44">
        <f t="shared" si="6"/>
        <v>0</v>
      </c>
    </row>
    <row r="38" spans="1:16" x14ac:dyDescent="0.2">
      <c r="A38" s="35">
        <v>24</v>
      </c>
      <c r="B38" s="36"/>
      <c r="C38" s="144" t="s">
        <v>493</v>
      </c>
      <c r="D38" s="145" t="s">
        <v>73</v>
      </c>
      <c r="E38" s="143">
        <v>15</v>
      </c>
      <c r="F38" s="63"/>
      <c r="G38" s="60"/>
      <c r="H38" s="43">
        <f t="shared" si="0"/>
        <v>0</v>
      </c>
      <c r="I38" s="60"/>
      <c r="J38" s="60"/>
      <c r="K38" s="44">
        <f t="shared" si="1"/>
        <v>0</v>
      </c>
      <c r="L38" s="45">
        <f t="shared" si="2"/>
        <v>0</v>
      </c>
      <c r="M38" s="43">
        <f t="shared" si="3"/>
        <v>0</v>
      </c>
      <c r="N38" s="43">
        <f t="shared" si="4"/>
        <v>0</v>
      </c>
      <c r="O38" s="43">
        <f t="shared" si="5"/>
        <v>0</v>
      </c>
      <c r="P38" s="44">
        <f t="shared" si="6"/>
        <v>0</v>
      </c>
    </row>
    <row r="39" spans="1:16" x14ac:dyDescent="0.2">
      <c r="A39" s="35">
        <v>25</v>
      </c>
      <c r="B39" s="36"/>
      <c r="C39" s="144" t="s">
        <v>377</v>
      </c>
      <c r="D39" s="145" t="s">
        <v>338</v>
      </c>
      <c r="E39" s="143">
        <v>1</v>
      </c>
      <c r="F39" s="63"/>
      <c r="G39" s="60"/>
      <c r="H39" s="43">
        <f t="shared" si="0"/>
        <v>0</v>
      </c>
      <c r="I39" s="60"/>
      <c r="J39" s="60"/>
      <c r="K39" s="44">
        <f t="shared" si="1"/>
        <v>0</v>
      </c>
      <c r="L39" s="45">
        <f t="shared" si="2"/>
        <v>0</v>
      </c>
      <c r="M39" s="43">
        <f t="shared" si="3"/>
        <v>0</v>
      </c>
      <c r="N39" s="43">
        <f t="shared" si="4"/>
        <v>0</v>
      </c>
      <c r="O39" s="43">
        <f t="shared" si="5"/>
        <v>0</v>
      </c>
      <c r="P39" s="44">
        <f t="shared" si="6"/>
        <v>0</v>
      </c>
    </row>
    <row r="40" spans="1:16" x14ac:dyDescent="0.2">
      <c r="A40" s="35">
        <v>26</v>
      </c>
      <c r="B40" s="36"/>
      <c r="C40" s="144" t="s">
        <v>378</v>
      </c>
      <c r="D40" s="145" t="s">
        <v>338</v>
      </c>
      <c r="E40" s="143">
        <v>1</v>
      </c>
      <c r="F40" s="63"/>
      <c r="G40" s="60"/>
      <c r="H40" s="43">
        <f t="shared" si="0"/>
        <v>0</v>
      </c>
      <c r="I40" s="60"/>
      <c r="J40" s="60"/>
      <c r="K40" s="44">
        <f t="shared" si="1"/>
        <v>0</v>
      </c>
      <c r="L40" s="45">
        <f t="shared" si="2"/>
        <v>0</v>
      </c>
      <c r="M40" s="43">
        <f t="shared" si="3"/>
        <v>0</v>
      </c>
      <c r="N40" s="43">
        <f t="shared" si="4"/>
        <v>0</v>
      </c>
      <c r="O40" s="43">
        <f t="shared" si="5"/>
        <v>0</v>
      </c>
      <c r="P40" s="44">
        <f t="shared" si="6"/>
        <v>0</v>
      </c>
    </row>
    <row r="41" spans="1:16" ht="23.25" thickBot="1" x14ac:dyDescent="0.25">
      <c r="A41" s="35">
        <v>27</v>
      </c>
      <c r="B41" s="36"/>
      <c r="C41" s="144" t="s">
        <v>379</v>
      </c>
      <c r="D41" s="145" t="s">
        <v>96</v>
      </c>
      <c r="E41" s="143">
        <v>9</v>
      </c>
      <c r="F41" s="63"/>
      <c r="G41" s="60"/>
      <c r="H41" s="43">
        <f t="shared" si="0"/>
        <v>0</v>
      </c>
      <c r="I41" s="60"/>
      <c r="J41" s="60"/>
      <c r="K41" s="44">
        <f t="shared" si="1"/>
        <v>0</v>
      </c>
      <c r="L41" s="45">
        <f t="shared" si="2"/>
        <v>0</v>
      </c>
      <c r="M41" s="43">
        <f t="shared" si="3"/>
        <v>0</v>
      </c>
      <c r="N41" s="43">
        <f t="shared" si="4"/>
        <v>0</v>
      </c>
      <c r="O41" s="43">
        <f t="shared" si="5"/>
        <v>0</v>
      </c>
      <c r="P41" s="44">
        <f t="shared" si="6"/>
        <v>0</v>
      </c>
    </row>
    <row r="42" spans="1:16" ht="12" thickBot="1" x14ac:dyDescent="0.25">
      <c r="A42" s="237" t="s">
        <v>88</v>
      </c>
      <c r="B42" s="238"/>
      <c r="C42" s="238"/>
      <c r="D42" s="238"/>
      <c r="E42" s="238"/>
      <c r="F42" s="238"/>
      <c r="G42" s="238"/>
      <c r="H42" s="238"/>
      <c r="I42" s="238"/>
      <c r="J42" s="238"/>
      <c r="K42" s="239"/>
      <c r="L42" s="64">
        <f>SUM(L14:L41)</f>
        <v>0</v>
      </c>
      <c r="M42" s="65">
        <f>SUM(M14:M41)</f>
        <v>0</v>
      </c>
      <c r="N42" s="65">
        <f>SUM(N14:N41)</f>
        <v>0</v>
      </c>
      <c r="O42" s="65">
        <f>SUM(O14:O41)</f>
        <v>0</v>
      </c>
      <c r="P42" s="66">
        <f>SUM(P14:P41)</f>
        <v>0</v>
      </c>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 t="s">
        <v>14</v>
      </c>
      <c r="B45" s="15"/>
      <c r="C45" s="236">
        <f>'Kops a'!C34:H34</f>
        <v>0</v>
      </c>
      <c r="D45" s="236"/>
      <c r="E45" s="236"/>
      <c r="F45" s="236"/>
      <c r="G45" s="236"/>
      <c r="H45" s="236"/>
      <c r="I45" s="15"/>
      <c r="J45" s="15"/>
      <c r="K45" s="15"/>
      <c r="L45" s="15"/>
      <c r="M45" s="15"/>
      <c r="N45" s="15"/>
      <c r="O45" s="15"/>
      <c r="P45" s="15"/>
    </row>
    <row r="46" spans="1:16" x14ac:dyDescent="0.2">
      <c r="A46" s="15"/>
      <c r="B46" s="15"/>
      <c r="C46" s="187" t="s">
        <v>15</v>
      </c>
      <c r="D46" s="187"/>
      <c r="E46" s="187"/>
      <c r="F46" s="187"/>
      <c r="G46" s="187"/>
      <c r="H46" s="187"/>
      <c r="I46" s="15"/>
      <c r="J46" s="15"/>
      <c r="K46" s="15"/>
      <c r="L46" s="15"/>
      <c r="M46" s="15"/>
      <c r="N46" s="15"/>
      <c r="O46" s="15"/>
      <c r="P46" s="15"/>
    </row>
    <row r="47" spans="1:16" x14ac:dyDescent="0.2">
      <c r="A47" s="15"/>
      <c r="B47" s="15"/>
      <c r="C47" s="15"/>
      <c r="D47" s="15"/>
      <c r="E47" s="15"/>
      <c r="F47" s="15"/>
      <c r="G47" s="15"/>
      <c r="H47" s="15"/>
      <c r="I47" s="15"/>
      <c r="J47" s="15"/>
      <c r="K47" s="15"/>
      <c r="L47" s="15"/>
      <c r="M47" s="15"/>
      <c r="N47" s="15"/>
      <c r="O47" s="15"/>
      <c r="P47" s="15"/>
    </row>
    <row r="48" spans="1:16" x14ac:dyDescent="0.2">
      <c r="A48" s="79" t="str">
        <f>'Kops a'!A37</f>
        <v>Tāme sastādīta 2020. gada</v>
      </c>
      <c r="B48" s="80"/>
      <c r="C48" s="80"/>
      <c r="D48" s="80"/>
      <c r="E48" s="15"/>
      <c r="F48" s="15"/>
      <c r="G48" s="15"/>
      <c r="H48" s="15"/>
      <c r="I48" s="15"/>
      <c r="J48" s="15"/>
      <c r="K48" s="15"/>
      <c r="L48" s="15"/>
      <c r="M48" s="15"/>
      <c r="N48" s="15"/>
      <c r="O48" s="15"/>
      <c r="P48" s="15"/>
    </row>
    <row r="49" spans="1:16" x14ac:dyDescent="0.2">
      <c r="A49" s="15"/>
      <c r="B49" s="15"/>
      <c r="C49" s="15"/>
      <c r="D49" s="15"/>
      <c r="E49" s="15"/>
      <c r="F49" s="15"/>
      <c r="G49" s="15"/>
      <c r="H49" s="15"/>
      <c r="I49" s="15"/>
      <c r="J49" s="15"/>
      <c r="K49" s="15"/>
      <c r="L49" s="15"/>
      <c r="M49" s="15"/>
      <c r="N49" s="15"/>
      <c r="O49" s="15"/>
      <c r="P49" s="15"/>
    </row>
    <row r="50" spans="1:16" x14ac:dyDescent="0.2">
      <c r="A50" s="1" t="s">
        <v>37</v>
      </c>
      <c r="B50" s="15"/>
      <c r="C50" s="236">
        <f>'Kops a'!C39:H39</f>
        <v>0</v>
      </c>
      <c r="D50" s="236"/>
      <c r="E50" s="236"/>
      <c r="F50" s="236"/>
      <c r="G50" s="236"/>
      <c r="H50" s="236"/>
      <c r="I50" s="15"/>
      <c r="J50" s="15"/>
      <c r="K50" s="15"/>
      <c r="L50" s="15"/>
      <c r="M50" s="15"/>
      <c r="N50" s="15"/>
      <c r="O50" s="15"/>
      <c r="P50" s="15"/>
    </row>
    <row r="51" spans="1:16" x14ac:dyDescent="0.2">
      <c r="A51" s="15"/>
      <c r="B51" s="15"/>
      <c r="C51" s="187" t="s">
        <v>15</v>
      </c>
      <c r="D51" s="187"/>
      <c r="E51" s="187"/>
      <c r="F51" s="187"/>
      <c r="G51" s="187"/>
      <c r="H51" s="187"/>
      <c r="I51" s="15"/>
      <c r="J51" s="15"/>
      <c r="K51" s="15"/>
      <c r="L51" s="15"/>
      <c r="M51" s="15"/>
      <c r="N51" s="15"/>
      <c r="O51" s="15"/>
      <c r="P51" s="15"/>
    </row>
    <row r="52" spans="1:16" x14ac:dyDescent="0.2">
      <c r="A52" s="15"/>
      <c r="B52" s="15"/>
      <c r="C52" s="15"/>
      <c r="D52" s="15"/>
      <c r="E52" s="15"/>
      <c r="F52" s="15"/>
      <c r="G52" s="15"/>
      <c r="H52" s="15"/>
      <c r="I52" s="15"/>
      <c r="J52" s="15"/>
      <c r="K52" s="15"/>
      <c r="L52" s="15"/>
      <c r="M52" s="15"/>
      <c r="N52" s="15"/>
      <c r="O52" s="15"/>
      <c r="P52" s="15"/>
    </row>
    <row r="53" spans="1:16" x14ac:dyDescent="0.2">
      <c r="A53" s="79" t="s">
        <v>54</v>
      </c>
      <c r="B53" s="80"/>
      <c r="C53" s="84">
        <f>'Kops a'!C42</f>
        <v>0</v>
      </c>
      <c r="D53" s="46"/>
      <c r="E53" s="15"/>
      <c r="F53" s="15"/>
      <c r="G53" s="15"/>
      <c r="H53" s="15"/>
      <c r="I53" s="15"/>
      <c r="J53" s="15"/>
      <c r="K53" s="15"/>
      <c r="L53" s="15"/>
      <c r="M53" s="15"/>
      <c r="N53" s="15"/>
      <c r="O53" s="15"/>
      <c r="P53" s="15"/>
    </row>
    <row r="54" spans="1:16" x14ac:dyDescent="0.2">
      <c r="A54" s="15"/>
      <c r="B54" s="15"/>
      <c r="C54" s="15"/>
      <c r="D54" s="15"/>
      <c r="E54" s="15"/>
      <c r="F54" s="15"/>
      <c r="G54" s="15"/>
      <c r="H54" s="15"/>
      <c r="I54" s="15"/>
      <c r="J54" s="15"/>
      <c r="K54" s="15"/>
      <c r="L54" s="15"/>
      <c r="M54" s="15"/>
      <c r="N54" s="15"/>
      <c r="O54" s="15"/>
      <c r="P54" s="15"/>
    </row>
    <row r="55" spans="1:16" ht="12" x14ac:dyDescent="0.2">
      <c r="A55" s="88" t="s">
        <v>421</v>
      </c>
      <c r="B55" s="89"/>
      <c r="C55" s="90"/>
      <c r="D55" s="90"/>
      <c r="E55" s="91"/>
      <c r="F55" s="92"/>
      <c r="G55" s="91"/>
      <c r="H55" s="93"/>
      <c r="I55" s="93"/>
      <c r="J55" s="94"/>
      <c r="K55" s="95"/>
      <c r="L55" s="95"/>
      <c r="M55" s="95"/>
      <c r="N55" s="95"/>
      <c r="O55" s="95"/>
    </row>
    <row r="56" spans="1:16" ht="12" x14ac:dyDescent="0.2">
      <c r="A56" s="240" t="s">
        <v>422</v>
      </c>
      <c r="B56" s="240"/>
      <c r="C56" s="240"/>
      <c r="D56" s="240"/>
      <c r="E56" s="240"/>
      <c r="F56" s="240"/>
      <c r="G56" s="240"/>
      <c r="H56" s="240"/>
      <c r="I56" s="240"/>
      <c r="J56" s="240"/>
      <c r="K56" s="240"/>
      <c r="L56" s="240"/>
      <c r="M56" s="240"/>
      <c r="N56" s="240"/>
      <c r="O56" s="240"/>
    </row>
    <row r="57" spans="1:16" ht="12" x14ac:dyDescent="0.2">
      <c r="A57" s="240" t="s">
        <v>423</v>
      </c>
      <c r="B57" s="240"/>
      <c r="C57" s="240"/>
      <c r="D57" s="240"/>
      <c r="E57" s="240"/>
      <c r="F57" s="240"/>
      <c r="G57" s="240"/>
      <c r="H57" s="240"/>
      <c r="I57" s="240"/>
      <c r="J57" s="240"/>
      <c r="K57" s="240"/>
      <c r="L57" s="240"/>
      <c r="M57" s="240"/>
      <c r="N57" s="240"/>
      <c r="O57" s="240"/>
    </row>
  </sheetData>
  <mergeCells count="24">
    <mergeCell ref="C51:H51"/>
    <mergeCell ref="C4:I4"/>
    <mergeCell ref="D8:L8"/>
    <mergeCell ref="A42:K42"/>
    <mergeCell ref="A56:O56"/>
    <mergeCell ref="F12:K12"/>
    <mergeCell ref="A9:F9"/>
    <mergeCell ref="J9:M9"/>
    <mergeCell ref="A57:O57"/>
    <mergeCell ref="C2:I2"/>
    <mergeCell ref="C3:I3"/>
    <mergeCell ref="D5:L5"/>
    <mergeCell ref="D6:L6"/>
    <mergeCell ref="D7:L7"/>
    <mergeCell ref="N9:O9"/>
    <mergeCell ref="A12:A13"/>
    <mergeCell ref="B12:B13"/>
    <mergeCell ref="C12:C13"/>
    <mergeCell ref="D12:D13"/>
    <mergeCell ref="E12:E13"/>
    <mergeCell ref="L12:P12"/>
    <mergeCell ref="C45:H45"/>
    <mergeCell ref="C46:H46"/>
    <mergeCell ref="C50:H50"/>
  </mergeCells>
  <conditionalFormatting sqref="A15:B41 I15:J41 F15:G41">
    <cfRule type="cellIs" dxfId="40" priority="29" operator="equal">
      <formula>0</formula>
    </cfRule>
  </conditionalFormatting>
  <conditionalFormatting sqref="N9:O9">
    <cfRule type="cellIs" dxfId="39" priority="28" operator="equal">
      <formula>0</formula>
    </cfRule>
  </conditionalFormatting>
  <conditionalFormatting sqref="A9:F9">
    <cfRule type="containsText" dxfId="38"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7" priority="25" operator="equal">
      <formula>0</formula>
    </cfRule>
  </conditionalFormatting>
  <conditionalFormatting sqref="O10">
    <cfRule type="cellIs" dxfId="36" priority="24" operator="equal">
      <formula>"20__. gada __. _________"</formula>
    </cfRule>
  </conditionalFormatting>
  <conditionalFormatting sqref="A42:K42">
    <cfRule type="containsText" dxfId="35" priority="23" operator="containsText" text="Tiešās izmaksas kopā, t. sk. darba devēja sociālais nodoklis __.__% ">
      <formula>NOT(ISERROR(SEARCH("Tiešās izmaksas kopā, t. sk. darba devēja sociālais nodoklis __.__% ",A42)))</formula>
    </cfRule>
  </conditionalFormatting>
  <conditionalFormatting sqref="H14:H41 K14:P41 L42:P42">
    <cfRule type="cellIs" dxfId="34" priority="18" operator="equal">
      <formula>0</formula>
    </cfRule>
  </conditionalFormatting>
  <conditionalFormatting sqref="C4:I4">
    <cfRule type="cellIs" dxfId="33" priority="17" operator="equal">
      <formula>0</formula>
    </cfRule>
  </conditionalFormatting>
  <conditionalFormatting sqref="D5:L8">
    <cfRule type="cellIs" dxfId="32" priority="13" operator="equal">
      <formula>0</formula>
    </cfRule>
  </conditionalFormatting>
  <conditionalFormatting sqref="A14:B14 F14:G14">
    <cfRule type="cellIs" dxfId="31" priority="12" operator="equal">
      <formula>0</formula>
    </cfRule>
  </conditionalFormatting>
  <conditionalFormatting sqref="I14:J14">
    <cfRule type="cellIs" dxfId="30" priority="10" operator="equal">
      <formula>0</formula>
    </cfRule>
  </conditionalFormatting>
  <conditionalFormatting sqref="P10">
    <cfRule type="cellIs" dxfId="29" priority="9" operator="equal">
      <formula>"20__. gada __. _________"</formula>
    </cfRule>
  </conditionalFormatting>
  <conditionalFormatting sqref="C50:H50">
    <cfRule type="cellIs" dxfId="28" priority="6" operator="equal">
      <formula>0</formula>
    </cfRule>
  </conditionalFormatting>
  <conditionalFormatting sqref="C45:H45">
    <cfRule type="cellIs" dxfId="27" priority="5" operator="equal">
      <formula>0</formula>
    </cfRule>
  </conditionalFormatting>
  <conditionalFormatting sqref="C50:H50 C53 C45:H45">
    <cfRule type="cellIs" dxfId="26" priority="4" operator="equal">
      <formula>0</formula>
    </cfRule>
  </conditionalFormatting>
  <conditionalFormatting sqref="D1">
    <cfRule type="cellIs" dxfId="25" priority="3" operator="equal">
      <formula>0</formula>
    </cfRule>
  </conditionalFormatting>
  <conditionalFormatting sqref="D14:E41">
    <cfRule type="cellIs" dxfId="24" priority="2" operator="equal">
      <formula>0</formula>
    </cfRule>
  </conditionalFormatting>
  <conditionalFormatting sqref="C14:C41">
    <cfRule type="cellIs" dxfId="23" priority="1" operator="equal">
      <formula>0</formula>
    </cfRule>
  </conditionalFormatting>
  <pageMargins left="0" right="0" top="0.78740157480314965" bottom="0.39370078740157483" header="0" footer="0.31496062992125984"/>
  <pageSetup scale="9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9C848299-F747-4D4C-BE47-58A1BBDB8A5B}">
            <xm:f>NOT(ISERROR(SEARCH("Tāme sastādīta ____. gada ___. ______________",A48)))</xm:f>
            <xm:f>"Tāme sastādīta ____. gada ___. ______________"</xm:f>
            <x14:dxf>
              <font>
                <color auto="1"/>
              </font>
              <fill>
                <patternFill>
                  <bgColor rgb="FFC6EFCE"/>
                </patternFill>
              </fill>
            </x14:dxf>
          </x14:cfRule>
          <xm:sqref>A48</xm:sqref>
        </x14:conditionalFormatting>
        <x14:conditionalFormatting xmlns:xm="http://schemas.microsoft.com/office/excel/2006/main">
          <x14:cfRule type="containsText" priority="7" operator="containsText" id="{1A9581D5-9790-4D5D-94E5-4E7B8C258AD0}">
            <xm:f>NOT(ISERROR(SEARCH("Sertifikāta Nr. _________________________________",A53)))</xm:f>
            <xm:f>"Sertifikāta Nr. _________________________________"</xm:f>
            <x14:dxf>
              <font>
                <color auto="1"/>
              </font>
              <fill>
                <patternFill>
                  <bgColor rgb="FFC6EFCE"/>
                </patternFill>
              </fill>
            </x14:dxf>
          </x14:cfRule>
          <xm:sqref>A53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W243"/>
  <sheetViews>
    <sheetView tabSelected="1" view="pageBreakPreview" topLeftCell="A205" zoomScaleNormal="100" zoomScaleSheetLayoutView="100" workbookViewId="0">
      <selection activeCell="E200" sqref="E200:E20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9" width="9.140625" style="1"/>
    <col min="20" max="20" width="9.140625" style="1" customWidth="1"/>
    <col min="21" max="21" width="44.42578125" style="1" customWidth="1"/>
    <col min="22" max="22" width="9.140625" style="1" customWidth="1"/>
    <col min="23" max="16384" width="9.140625" style="1"/>
  </cols>
  <sheetData>
    <row r="1" spans="1:23" x14ac:dyDescent="0.2">
      <c r="A1" s="20"/>
      <c r="B1" s="20"/>
      <c r="C1" s="24" t="s">
        <v>38</v>
      </c>
      <c r="D1" s="47">
        <f>'Kops a'!A24</f>
        <v>10</v>
      </c>
      <c r="E1" s="20"/>
      <c r="F1" s="20"/>
      <c r="G1" s="20"/>
      <c r="H1" s="20"/>
      <c r="I1" s="20"/>
      <c r="J1" s="20"/>
      <c r="N1" s="23"/>
      <c r="O1" s="24"/>
      <c r="P1" s="25"/>
    </row>
    <row r="2" spans="1:23" x14ac:dyDescent="0.2">
      <c r="A2" s="26"/>
      <c r="B2" s="26"/>
      <c r="C2" s="241" t="s">
        <v>380</v>
      </c>
      <c r="D2" s="241"/>
      <c r="E2" s="241"/>
      <c r="F2" s="241"/>
      <c r="G2" s="241"/>
      <c r="H2" s="241"/>
      <c r="I2" s="241"/>
      <c r="J2" s="26"/>
    </row>
    <row r="3" spans="1:23" x14ac:dyDescent="0.2">
      <c r="A3" s="27"/>
      <c r="B3" s="27"/>
      <c r="C3" s="230" t="s">
        <v>17</v>
      </c>
      <c r="D3" s="230"/>
      <c r="E3" s="230"/>
      <c r="F3" s="230"/>
      <c r="G3" s="230"/>
      <c r="H3" s="230"/>
      <c r="I3" s="230"/>
      <c r="J3" s="27"/>
    </row>
    <row r="4" spans="1:23" x14ac:dyDescent="0.2">
      <c r="A4" s="27"/>
      <c r="B4" s="27"/>
      <c r="C4" s="242" t="s">
        <v>52</v>
      </c>
      <c r="D4" s="242"/>
      <c r="E4" s="242"/>
      <c r="F4" s="242"/>
      <c r="G4" s="242"/>
      <c r="H4" s="242"/>
      <c r="I4" s="242"/>
      <c r="J4" s="27"/>
    </row>
    <row r="5" spans="1:23" x14ac:dyDescent="0.2">
      <c r="A5" s="20"/>
      <c r="B5" s="20"/>
      <c r="C5" s="24" t="s">
        <v>5</v>
      </c>
      <c r="D5" s="233" t="str">
        <f>'Kops a'!D6</f>
        <v>Dzīvojamās ēkas vienkāršotā atjaunošana</v>
      </c>
      <c r="E5" s="233"/>
      <c r="F5" s="233"/>
      <c r="G5" s="233"/>
      <c r="H5" s="233"/>
      <c r="I5" s="233"/>
      <c r="J5" s="233"/>
      <c r="K5" s="233"/>
      <c r="L5" s="233"/>
      <c r="M5" s="15"/>
      <c r="N5" s="15"/>
      <c r="O5" s="15"/>
      <c r="P5" s="15"/>
    </row>
    <row r="6" spans="1:23" x14ac:dyDescent="0.2">
      <c r="A6" s="20"/>
      <c r="B6" s="20"/>
      <c r="C6" s="24" t="s">
        <v>6</v>
      </c>
      <c r="D6" s="233" t="str">
        <f>'Kops a'!D7</f>
        <v>Daudzdzīvokļu dzīvojamās ēkas energoefektivitātes paaugstināšanas pasākumi</v>
      </c>
      <c r="E6" s="233"/>
      <c r="F6" s="233"/>
      <c r="G6" s="233"/>
      <c r="H6" s="233"/>
      <c r="I6" s="233"/>
      <c r="J6" s="233"/>
      <c r="K6" s="233"/>
      <c r="L6" s="233"/>
      <c r="M6" s="15"/>
      <c r="N6" s="15"/>
      <c r="O6" s="15"/>
      <c r="P6" s="15"/>
    </row>
    <row r="7" spans="1:23" x14ac:dyDescent="0.2">
      <c r="A7" s="20"/>
      <c r="B7" s="20"/>
      <c r="C7" s="24" t="s">
        <v>7</v>
      </c>
      <c r="D7" s="233" t="str">
        <f>'Kops a'!D8</f>
        <v>Ģenerāļa Baloža iela 11, Liepāja</v>
      </c>
      <c r="E7" s="233"/>
      <c r="F7" s="233"/>
      <c r="G7" s="233"/>
      <c r="H7" s="233"/>
      <c r="I7" s="233"/>
      <c r="J7" s="233"/>
      <c r="K7" s="233"/>
      <c r="L7" s="233"/>
      <c r="M7" s="15"/>
      <c r="N7" s="15"/>
      <c r="O7" s="15"/>
      <c r="P7" s="15"/>
    </row>
    <row r="8" spans="1:23" x14ac:dyDescent="0.2">
      <c r="A8" s="20"/>
      <c r="B8" s="20"/>
      <c r="C8" s="4" t="s">
        <v>20</v>
      </c>
      <c r="D8" s="233" t="str">
        <f>'Kops a'!D9</f>
        <v>WS-89-17</v>
      </c>
      <c r="E8" s="233"/>
      <c r="F8" s="233"/>
      <c r="G8" s="233"/>
      <c r="H8" s="233"/>
      <c r="I8" s="233"/>
      <c r="J8" s="233"/>
      <c r="K8" s="233"/>
      <c r="L8" s="233"/>
      <c r="M8" s="15"/>
      <c r="N8" s="15"/>
      <c r="O8" s="15"/>
      <c r="P8" s="15"/>
    </row>
    <row r="9" spans="1:23" ht="11.25" customHeight="1" x14ac:dyDescent="0.2">
      <c r="A9" s="243" t="s">
        <v>119</v>
      </c>
      <c r="B9" s="243"/>
      <c r="C9" s="243"/>
      <c r="D9" s="243"/>
      <c r="E9" s="243"/>
      <c r="F9" s="243"/>
      <c r="G9" s="28"/>
      <c r="H9" s="28"/>
      <c r="I9" s="28"/>
      <c r="J9" s="247" t="s">
        <v>39</v>
      </c>
      <c r="K9" s="247"/>
      <c r="L9" s="247"/>
      <c r="M9" s="247"/>
      <c r="N9" s="254">
        <f>P228</f>
        <v>0</v>
      </c>
      <c r="O9" s="254"/>
      <c r="P9" s="28"/>
    </row>
    <row r="10" spans="1:23" x14ac:dyDescent="0.2">
      <c r="A10" s="29"/>
      <c r="B10" s="30"/>
      <c r="C10" s="4"/>
      <c r="D10" s="20"/>
      <c r="E10" s="20"/>
      <c r="F10" s="20"/>
      <c r="G10" s="20"/>
      <c r="H10" s="20"/>
      <c r="I10" s="20"/>
      <c r="J10" s="20"/>
      <c r="K10" s="20"/>
      <c r="L10" s="26"/>
      <c r="M10" s="26"/>
      <c r="O10" s="82"/>
      <c r="P10" s="81" t="str">
        <f>A234</f>
        <v>Tāme sastādīta 2020. gada</v>
      </c>
    </row>
    <row r="11" spans="1:23" ht="12" thickBot="1" x14ac:dyDescent="0.25">
      <c r="A11" s="29"/>
      <c r="B11" s="30"/>
      <c r="C11" s="4"/>
      <c r="D11" s="20"/>
      <c r="E11" s="20"/>
      <c r="F11" s="20"/>
      <c r="G11" s="20"/>
      <c r="H11" s="20"/>
      <c r="I11" s="20"/>
      <c r="J11" s="20"/>
      <c r="K11" s="20"/>
      <c r="L11" s="31"/>
      <c r="M11" s="31"/>
      <c r="N11" s="32"/>
      <c r="O11" s="23"/>
      <c r="P11" s="20"/>
    </row>
    <row r="12" spans="1:23" x14ac:dyDescent="0.2">
      <c r="A12" s="209" t="s">
        <v>23</v>
      </c>
      <c r="B12" s="249" t="s">
        <v>40</v>
      </c>
      <c r="C12" s="245" t="s">
        <v>41</v>
      </c>
      <c r="D12" s="252" t="s">
        <v>42</v>
      </c>
      <c r="E12" s="234" t="s">
        <v>43</v>
      </c>
      <c r="F12" s="244" t="s">
        <v>44</v>
      </c>
      <c r="G12" s="245"/>
      <c r="H12" s="245"/>
      <c r="I12" s="245"/>
      <c r="J12" s="245"/>
      <c r="K12" s="246"/>
      <c r="L12" s="244" t="s">
        <v>45</v>
      </c>
      <c r="M12" s="245"/>
      <c r="N12" s="245"/>
      <c r="O12" s="245"/>
      <c r="P12" s="246"/>
    </row>
    <row r="13" spans="1:23" ht="126.75" customHeight="1" thickBot="1" x14ac:dyDescent="0.25">
      <c r="A13" s="248"/>
      <c r="B13" s="250"/>
      <c r="C13" s="251"/>
      <c r="D13" s="253"/>
      <c r="E13" s="235"/>
      <c r="F13" s="33" t="s">
        <v>46</v>
      </c>
      <c r="G13" s="34" t="s">
        <v>47</v>
      </c>
      <c r="H13" s="34" t="s">
        <v>48</v>
      </c>
      <c r="I13" s="34" t="s">
        <v>49</v>
      </c>
      <c r="J13" s="34" t="s">
        <v>50</v>
      </c>
      <c r="K13" s="56" t="s">
        <v>51</v>
      </c>
      <c r="L13" s="33" t="s">
        <v>46</v>
      </c>
      <c r="M13" s="34" t="s">
        <v>48</v>
      </c>
      <c r="N13" s="34" t="s">
        <v>49</v>
      </c>
      <c r="O13" s="34" t="s">
        <v>50</v>
      </c>
      <c r="P13" s="56" t="s">
        <v>51</v>
      </c>
    </row>
    <row r="14" spans="1:23" x14ac:dyDescent="0.2">
      <c r="A14" s="96"/>
      <c r="B14" s="58"/>
      <c r="C14" s="147" t="s">
        <v>383</v>
      </c>
      <c r="D14" s="148"/>
      <c r="E14" s="149"/>
      <c r="F14" s="63"/>
      <c r="G14" s="60"/>
      <c r="H14" s="60">
        <f>ROUND(F14*G14,2)</f>
        <v>0</v>
      </c>
      <c r="I14" s="60"/>
      <c r="J14" s="60"/>
      <c r="K14" s="61">
        <f>SUM(H14:J14)</f>
        <v>0</v>
      </c>
      <c r="L14" s="63">
        <f t="shared" ref="L14:L19" si="0">ROUND(E14*F14,2)</f>
        <v>0</v>
      </c>
      <c r="M14" s="60">
        <f t="shared" ref="M14:M19" si="1">ROUND(H14*E14,2)</f>
        <v>0</v>
      </c>
      <c r="N14" s="60">
        <f t="shared" ref="N14:N19" si="2">ROUND(I14*E14,2)</f>
        <v>0</v>
      </c>
      <c r="O14" s="60">
        <f t="shared" ref="O14:O19" si="3">ROUND(J14*E14,2)</f>
        <v>0</v>
      </c>
      <c r="P14" s="61">
        <f>SUM(M14:O14)</f>
        <v>0</v>
      </c>
      <c r="T14" s="103"/>
      <c r="U14" s="104"/>
      <c r="V14" s="105"/>
      <c r="W14" s="105"/>
    </row>
    <row r="15" spans="1:23" x14ac:dyDescent="0.2">
      <c r="A15" s="99">
        <v>1</v>
      </c>
      <c r="B15" s="36"/>
      <c r="C15" s="150" t="s">
        <v>120</v>
      </c>
      <c r="D15" s="151" t="s">
        <v>121</v>
      </c>
      <c r="E15" s="151">
        <v>1</v>
      </c>
      <c r="F15" s="63"/>
      <c r="G15" s="60"/>
      <c r="H15" s="43">
        <f t="shared" ref="H15:H201" si="4">ROUND(F15*G15,2)</f>
        <v>0</v>
      </c>
      <c r="I15" s="60"/>
      <c r="J15" s="60"/>
      <c r="K15" s="44">
        <f t="shared" ref="K15:K201" si="5">SUM(H15:J15)</f>
        <v>0</v>
      </c>
      <c r="L15" s="45">
        <f t="shared" si="0"/>
        <v>0</v>
      </c>
      <c r="M15" s="43">
        <f t="shared" si="1"/>
        <v>0</v>
      </c>
      <c r="N15" s="43">
        <f t="shared" si="2"/>
        <v>0</v>
      </c>
      <c r="O15" s="43">
        <f t="shared" si="3"/>
        <v>0</v>
      </c>
      <c r="P15" s="44">
        <f t="shared" ref="P15:P201" si="6">SUM(M15:O15)</f>
        <v>0</v>
      </c>
      <c r="T15" s="103"/>
      <c r="U15" s="106"/>
      <c r="V15" s="107"/>
      <c r="W15" s="107"/>
    </row>
    <row r="16" spans="1:23" ht="22.5" x14ac:dyDescent="0.2">
      <c r="A16" s="99">
        <v>2</v>
      </c>
      <c r="B16" s="36"/>
      <c r="C16" s="150" t="s">
        <v>384</v>
      </c>
      <c r="D16" s="151" t="s">
        <v>68</v>
      </c>
      <c r="E16" s="151">
        <v>32</v>
      </c>
      <c r="F16" s="63"/>
      <c r="G16" s="60"/>
      <c r="H16" s="43">
        <f t="shared" si="4"/>
        <v>0</v>
      </c>
      <c r="I16" s="60"/>
      <c r="J16" s="60"/>
      <c r="K16" s="44">
        <f t="shared" si="5"/>
        <v>0</v>
      </c>
      <c r="L16" s="45">
        <f t="shared" si="0"/>
        <v>0</v>
      </c>
      <c r="M16" s="43">
        <f t="shared" si="1"/>
        <v>0</v>
      </c>
      <c r="N16" s="43">
        <f t="shared" si="2"/>
        <v>0</v>
      </c>
      <c r="O16" s="43">
        <f t="shared" si="3"/>
        <v>0</v>
      </c>
      <c r="P16" s="44">
        <f t="shared" si="6"/>
        <v>0</v>
      </c>
      <c r="T16" s="103"/>
      <c r="U16" s="106"/>
      <c r="V16" s="107"/>
      <c r="W16" s="107"/>
    </row>
    <row r="17" spans="1:23" ht="22.5" x14ac:dyDescent="0.2">
      <c r="A17" s="99">
        <v>3</v>
      </c>
      <c r="B17" s="36"/>
      <c r="C17" s="152" t="s">
        <v>385</v>
      </c>
      <c r="D17" s="151" t="s">
        <v>68</v>
      </c>
      <c r="E17" s="151">
        <v>52</v>
      </c>
      <c r="F17" s="63"/>
      <c r="G17" s="60"/>
      <c r="H17" s="43">
        <f t="shared" si="4"/>
        <v>0</v>
      </c>
      <c r="I17" s="60"/>
      <c r="J17" s="60"/>
      <c r="K17" s="44">
        <f t="shared" si="5"/>
        <v>0</v>
      </c>
      <c r="L17" s="45">
        <f t="shared" si="0"/>
        <v>0</v>
      </c>
      <c r="M17" s="43">
        <f t="shared" si="1"/>
        <v>0</v>
      </c>
      <c r="N17" s="43">
        <f t="shared" si="2"/>
        <v>0</v>
      </c>
      <c r="O17" s="43">
        <f t="shared" si="3"/>
        <v>0</v>
      </c>
      <c r="P17" s="44">
        <f t="shared" si="6"/>
        <v>0</v>
      </c>
      <c r="T17" s="103"/>
      <c r="U17" s="106"/>
      <c r="V17" s="107"/>
      <c r="W17" s="107"/>
    </row>
    <row r="18" spans="1:23" ht="22.5" x14ac:dyDescent="0.2">
      <c r="A18" s="99">
        <v>4</v>
      </c>
      <c r="B18" s="36"/>
      <c r="C18" s="152" t="s">
        <v>386</v>
      </c>
      <c r="D18" s="151" t="s">
        <v>68</v>
      </c>
      <c r="E18" s="151">
        <v>172</v>
      </c>
      <c r="F18" s="63"/>
      <c r="G18" s="60"/>
      <c r="H18" s="43">
        <f t="shared" si="4"/>
        <v>0</v>
      </c>
      <c r="I18" s="60"/>
      <c r="J18" s="60"/>
      <c r="K18" s="44">
        <f t="shared" si="5"/>
        <v>0</v>
      </c>
      <c r="L18" s="45">
        <f t="shared" si="0"/>
        <v>0</v>
      </c>
      <c r="M18" s="43">
        <f t="shared" si="1"/>
        <v>0</v>
      </c>
      <c r="N18" s="43">
        <f t="shared" si="2"/>
        <v>0</v>
      </c>
      <c r="O18" s="43">
        <f t="shared" si="3"/>
        <v>0</v>
      </c>
      <c r="P18" s="44">
        <f t="shared" si="6"/>
        <v>0</v>
      </c>
      <c r="T18" s="103"/>
      <c r="U18" s="106"/>
      <c r="V18" s="107"/>
      <c r="W18" s="107"/>
    </row>
    <row r="19" spans="1:23" ht="22.5" x14ac:dyDescent="0.2">
      <c r="A19" s="99">
        <v>5</v>
      </c>
      <c r="B19" s="36"/>
      <c r="C19" s="152" t="s">
        <v>387</v>
      </c>
      <c r="D19" s="151" t="s">
        <v>68</v>
      </c>
      <c r="E19" s="151">
        <v>60</v>
      </c>
      <c r="F19" s="63"/>
      <c r="G19" s="60"/>
      <c r="H19" s="43">
        <f t="shared" si="4"/>
        <v>0</v>
      </c>
      <c r="I19" s="60"/>
      <c r="J19" s="60"/>
      <c r="K19" s="44">
        <f t="shared" si="5"/>
        <v>0</v>
      </c>
      <c r="L19" s="45">
        <f t="shared" si="0"/>
        <v>0</v>
      </c>
      <c r="M19" s="43">
        <f t="shared" si="1"/>
        <v>0</v>
      </c>
      <c r="N19" s="43">
        <f t="shared" si="2"/>
        <v>0</v>
      </c>
      <c r="O19" s="43">
        <f t="shared" si="3"/>
        <v>0</v>
      </c>
      <c r="P19" s="44">
        <f t="shared" si="6"/>
        <v>0</v>
      </c>
      <c r="T19" s="103"/>
      <c r="U19" s="106"/>
      <c r="V19" s="107"/>
      <c r="W19" s="107"/>
    </row>
    <row r="20" spans="1:23" ht="22.5" x14ac:dyDescent="0.2">
      <c r="A20" s="99">
        <v>6</v>
      </c>
      <c r="B20" s="36"/>
      <c r="C20" s="152" t="s">
        <v>388</v>
      </c>
      <c r="D20" s="151" t="s">
        <v>68</v>
      </c>
      <c r="E20" s="151">
        <v>18</v>
      </c>
      <c r="F20" s="63"/>
      <c r="G20" s="60"/>
      <c r="H20" s="43"/>
      <c r="I20" s="60"/>
      <c r="J20" s="60"/>
      <c r="K20" s="44"/>
      <c r="L20" s="45"/>
      <c r="M20" s="43"/>
      <c r="N20" s="43"/>
      <c r="O20" s="43"/>
      <c r="P20" s="44"/>
      <c r="T20" s="103"/>
      <c r="U20" s="106"/>
      <c r="V20" s="107"/>
      <c r="W20" s="107"/>
    </row>
    <row r="21" spans="1:23" ht="22.5" x14ac:dyDescent="0.2">
      <c r="A21" s="99">
        <v>7</v>
      </c>
      <c r="B21" s="36"/>
      <c r="C21" s="152" t="s">
        <v>389</v>
      </c>
      <c r="D21" s="151" t="s">
        <v>68</v>
      </c>
      <c r="E21" s="151">
        <v>12</v>
      </c>
      <c r="F21" s="63"/>
      <c r="G21" s="60"/>
      <c r="H21" s="43"/>
      <c r="I21" s="60"/>
      <c r="J21" s="60"/>
      <c r="K21" s="44"/>
      <c r="L21" s="45"/>
      <c r="M21" s="43"/>
      <c r="N21" s="43"/>
      <c r="O21" s="43"/>
      <c r="P21" s="44"/>
      <c r="T21" s="103"/>
      <c r="U21" s="106"/>
      <c r="V21" s="107"/>
      <c r="W21" s="107"/>
    </row>
    <row r="22" spans="1:23" x14ac:dyDescent="0.2">
      <c r="A22" s="99">
        <v>8</v>
      </c>
      <c r="B22" s="36"/>
      <c r="C22" s="153" t="s">
        <v>390</v>
      </c>
      <c r="D22" s="151" t="s">
        <v>71</v>
      </c>
      <c r="E22" s="151">
        <v>2</v>
      </c>
      <c r="F22" s="63"/>
      <c r="G22" s="60"/>
      <c r="H22" s="43"/>
      <c r="I22" s="60"/>
      <c r="J22" s="60"/>
      <c r="K22" s="44"/>
      <c r="L22" s="45"/>
      <c r="M22" s="43"/>
      <c r="N22" s="43"/>
      <c r="O22" s="43"/>
      <c r="P22" s="44"/>
      <c r="T22" s="103"/>
      <c r="U22" s="108"/>
      <c r="V22" s="107"/>
      <c r="W22" s="107"/>
    </row>
    <row r="23" spans="1:23" x14ac:dyDescent="0.2">
      <c r="A23" s="99">
        <v>9</v>
      </c>
      <c r="B23" s="36"/>
      <c r="C23" s="153" t="s">
        <v>391</v>
      </c>
      <c r="D23" s="151" t="s">
        <v>71</v>
      </c>
      <c r="E23" s="151">
        <v>10</v>
      </c>
      <c r="F23" s="63"/>
      <c r="G23" s="60"/>
      <c r="H23" s="43"/>
      <c r="I23" s="60"/>
      <c r="J23" s="60"/>
      <c r="K23" s="44"/>
      <c r="L23" s="45"/>
      <c r="M23" s="43"/>
      <c r="N23" s="43"/>
      <c r="O23" s="43"/>
      <c r="P23" s="44"/>
      <c r="T23" s="103"/>
      <c r="U23" s="108"/>
      <c r="V23" s="107"/>
      <c r="W23" s="107"/>
    </row>
    <row r="24" spans="1:23" ht="22.5" x14ac:dyDescent="0.2">
      <c r="A24" s="99">
        <v>10</v>
      </c>
      <c r="B24" s="36"/>
      <c r="C24" s="183" t="s">
        <v>506</v>
      </c>
      <c r="D24" s="151" t="s">
        <v>71</v>
      </c>
      <c r="E24" s="151">
        <v>5</v>
      </c>
      <c r="F24" s="63"/>
      <c r="G24" s="60"/>
      <c r="H24" s="43"/>
      <c r="I24" s="60"/>
      <c r="J24" s="60"/>
      <c r="K24" s="44"/>
      <c r="L24" s="45"/>
      <c r="M24" s="43"/>
      <c r="N24" s="43"/>
      <c r="O24" s="43"/>
      <c r="P24" s="44"/>
      <c r="T24" s="103"/>
      <c r="U24" s="106"/>
      <c r="V24" s="107"/>
      <c r="W24" s="107"/>
    </row>
    <row r="25" spans="1:23" ht="22.5" x14ac:dyDescent="0.2">
      <c r="A25" s="99">
        <v>11</v>
      </c>
      <c r="B25" s="36"/>
      <c r="C25" s="183" t="s">
        <v>507</v>
      </c>
      <c r="D25" s="151" t="s">
        <v>71</v>
      </c>
      <c r="E25" s="151">
        <v>5</v>
      </c>
      <c r="F25" s="63"/>
      <c r="G25" s="60"/>
      <c r="H25" s="43"/>
      <c r="I25" s="60"/>
      <c r="J25" s="60"/>
      <c r="K25" s="44"/>
      <c r="L25" s="45"/>
      <c r="M25" s="43"/>
      <c r="N25" s="43"/>
      <c r="O25" s="43"/>
      <c r="P25" s="44"/>
      <c r="T25" s="103"/>
      <c r="U25" s="106"/>
      <c r="V25" s="107"/>
      <c r="W25" s="107"/>
    </row>
    <row r="26" spans="1:23" ht="22.5" x14ac:dyDescent="0.2">
      <c r="A26" s="99">
        <v>12</v>
      </c>
      <c r="B26" s="36"/>
      <c r="C26" s="152" t="s">
        <v>392</v>
      </c>
      <c r="D26" s="151" t="s">
        <v>71</v>
      </c>
      <c r="E26" s="151">
        <v>4</v>
      </c>
      <c r="F26" s="63"/>
      <c r="G26" s="60"/>
      <c r="H26" s="43"/>
      <c r="I26" s="60"/>
      <c r="J26" s="60"/>
      <c r="K26" s="44"/>
      <c r="L26" s="45"/>
      <c r="M26" s="43"/>
      <c r="N26" s="43"/>
      <c r="O26" s="43"/>
      <c r="P26" s="44"/>
      <c r="T26" s="103"/>
      <c r="U26" s="106"/>
      <c r="V26" s="107"/>
      <c r="W26" s="107"/>
    </row>
    <row r="27" spans="1:23" ht="22.5" x14ac:dyDescent="0.2">
      <c r="A27" s="99">
        <v>13</v>
      </c>
      <c r="B27" s="36"/>
      <c r="C27" s="152" t="s">
        <v>393</v>
      </c>
      <c r="D27" s="151" t="s">
        <v>71</v>
      </c>
      <c r="E27" s="151">
        <v>10</v>
      </c>
      <c r="F27" s="63"/>
      <c r="G27" s="60"/>
      <c r="H27" s="43"/>
      <c r="I27" s="60"/>
      <c r="J27" s="60"/>
      <c r="K27" s="44"/>
      <c r="L27" s="45"/>
      <c r="M27" s="43"/>
      <c r="N27" s="43"/>
      <c r="O27" s="43"/>
      <c r="P27" s="44"/>
      <c r="T27" s="103"/>
      <c r="U27" s="106"/>
      <c r="V27" s="107"/>
      <c r="W27" s="107"/>
    </row>
    <row r="28" spans="1:23" ht="22.5" x14ac:dyDescent="0.2">
      <c r="A28" s="99">
        <v>14</v>
      </c>
      <c r="B28" s="36"/>
      <c r="C28" s="152" t="s">
        <v>394</v>
      </c>
      <c r="D28" s="151" t="s">
        <v>71</v>
      </c>
      <c r="E28" s="151">
        <v>10</v>
      </c>
      <c r="F28" s="63"/>
      <c r="G28" s="60"/>
      <c r="H28" s="43"/>
      <c r="I28" s="60"/>
      <c r="J28" s="60"/>
      <c r="K28" s="44"/>
      <c r="L28" s="45"/>
      <c r="M28" s="43"/>
      <c r="N28" s="43"/>
      <c r="O28" s="43"/>
      <c r="P28" s="44"/>
      <c r="T28" s="103"/>
      <c r="U28" s="106"/>
      <c r="V28" s="107"/>
      <c r="W28" s="107"/>
    </row>
    <row r="29" spans="1:23" ht="22.5" x14ac:dyDescent="0.2">
      <c r="A29" s="99">
        <v>15</v>
      </c>
      <c r="B29" s="36"/>
      <c r="C29" s="152" t="s">
        <v>395</v>
      </c>
      <c r="D29" s="151" t="s">
        <v>71</v>
      </c>
      <c r="E29" s="151">
        <v>10</v>
      </c>
      <c r="F29" s="63"/>
      <c r="G29" s="60"/>
      <c r="H29" s="43"/>
      <c r="I29" s="60"/>
      <c r="J29" s="60"/>
      <c r="K29" s="44"/>
      <c r="L29" s="45"/>
      <c r="M29" s="43"/>
      <c r="N29" s="43"/>
      <c r="O29" s="43"/>
      <c r="P29" s="44"/>
      <c r="T29" s="103"/>
      <c r="U29" s="106"/>
      <c r="V29" s="107"/>
      <c r="W29" s="107"/>
    </row>
    <row r="30" spans="1:23" ht="22.5" x14ac:dyDescent="0.2">
      <c r="A30" s="99">
        <v>16</v>
      </c>
      <c r="B30" s="36"/>
      <c r="C30" s="152" t="s">
        <v>396</v>
      </c>
      <c r="D30" s="151" t="s">
        <v>71</v>
      </c>
      <c r="E30" s="151">
        <v>32</v>
      </c>
      <c r="F30" s="63"/>
      <c r="G30" s="60"/>
      <c r="H30" s="43"/>
      <c r="I30" s="60"/>
      <c r="J30" s="60"/>
      <c r="K30" s="44"/>
      <c r="L30" s="45"/>
      <c r="M30" s="43"/>
      <c r="N30" s="43"/>
      <c r="O30" s="43"/>
      <c r="P30" s="44"/>
      <c r="T30" s="103"/>
      <c r="U30" s="106"/>
      <c r="V30" s="107"/>
      <c r="W30" s="107"/>
    </row>
    <row r="31" spans="1:23" x14ac:dyDescent="0.2">
      <c r="A31" s="99">
        <v>17</v>
      </c>
      <c r="B31" s="36"/>
      <c r="C31" s="152" t="s">
        <v>397</v>
      </c>
      <c r="D31" s="151" t="s">
        <v>71</v>
      </c>
      <c r="E31" s="151">
        <v>2</v>
      </c>
      <c r="F31" s="63"/>
      <c r="G31" s="60"/>
      <c r="H31" s="43"/>
      <c r="I31" s="60"/>
      <c r="J31" s="60"/>
      <c r="K31" s="44"/>
      <c r="L31" s="45"/>
      <c r="M31" s="43"/>
      <c r="N31" s="43"/>
      <c r="O31" s="43"/>
      <c r="P31" s="44"/>
      <c r="T31" s="103"/>
      <c r="U31" s="106"/>
      <c r="V31" s="107"/>
      <c r="W31" s="107"/>
    </row>
    <row r="32" spans="1:23" x14ac:dyDescent="0.2">
      <c r="A32" s="99">
        <v>18</v>
      </c>
      <c r="B32" s="36"/>
      <c r="C32" s="152" t="s">
        <v>398</v>
      </c>
      <c r="D32" s="151" t="s">
        <v>71</v>
      </c>
      <c r="E32" s="151">
        <v>4</v>
      </c>
      <c r="F32" s="63"/>
      <c r="G32" s="60"/>
      <c r="H32" s="43"/>
      <c r="I32" s="60"/>
      <c r="J32" s="60"/>
      <c r="K32" s="44"/>
      <c r="L32" s="45"/>
      <c r="M32" s="43"/>
      <c r="N32" s="43"/>
      <c r="O32" s="43"/>
      <c r="P32" s="44"/>
      <c r="T32" s="103"/>
      <c r="U32" s="106"/>
      <c r="V32" s="107"/>
      <c r="W32" s="107"/>
    </row>
    <row r="33" spans="1:23" x14ac:dyDescent="0.2">
      <c r="A33" s="99">
        <v>19</v>
      </c>
      <c r="B33" s="36"/>
      <c r="C33" s="152" t="s">
        <v>399</v>
      </c>
      <c r="D33" s="151" t="s">
        <v>71</v>
      </c>
      <c r="E33" s="151">
        <v>10</v>
      </c>
      <c r="F33" s="63"/>
      <c r="G33" s="60"/>
      <c r="H33" s="43"/>
      <c r="I33" s="60"/>
      <c r="J33" s="60"/>
      <c r="K33" s="44"/>
      <c r="L33" s="45"/>
      <c r="M33" s="43"/>
      <c r="N33" s="43"/>
      <c r="O33" s="43"/>
      <c r="P33" s="44"/>
      <c r="T33" s="103"/>
      <c r="U33" s="106"/>
      <c r="V33" s="107"/>
      <c r="W33" s="107"/>
    </row>
    <row r="34" spans="1:23" x14ac:dyDescent="0.2">
      <c r="A34" s="99">
        <v>20</v>
      </c>
      <c r="B34" s="36"/>
      <c r="C34" s="152" t="s">
        <v>400</v>
      </c>
      <c r="D34" s="151" t="s">
        <v>71</v>
      </c>
      <c r="E34" s="151">
        <v>10</v>
      </c>
      <c r="F34" s="63"/>
      <c r="G34" s="60"/>
      <c r="H34" s="43"/>
      <c r="I34" s="60"/>
      <c r="J34" s="60"/>
      <c r="K34" s="44"/>
      <c r="L34" s="45"/>
      <c r="M34" s="43"/>
      <c r="N34" s="43"/>
      <c r="O34" s="43"/>
      <c r="P34" s="44"/>
      <c r="T34" s="103"/>
      <c r="U34" s="106"/>
      <c r="V34" s="107"/>
      <c r="W34" s="107"/>
    </row>
    <row r="35" spans="1:23" ht="22.5" x14ac:dyDescent="0.2">
      <c r="A35" s="99">
        <v>21</v>
      </c>
      <c r="B35" s="36"/>
      <c r="C35" s="152" t="s">
        <v>401</v>
      </c>
      <c r="D35" s="151" t="s">
        <v>71</v>
      </c>
      <c r="E35" s="151">
        <v>10</v>
      </c>
      <c r="F35" s="63"/>
      <c r="G35" s="60"/>
      <c r="H35" s="43"/>
      <c r="I35" s="60"/>
      <c r="J35" s="60"/>
      <c r="K35" s="44"/>
      <c r="L35" s="45"/>
      <c r="M35" s="43"/>
      <c r="N35" s="43"/>
      <c r="O35" s="43"/>
      <c r="P35" s="44"/>
      <c r="T35" s="103"/>
      <c r="U35" s="106"/>
      <c r="V35" s="107"/>
      <c r="W35" s="107"/>
    </row>
    <row r="36" spans="1:23" ht="22.5" x14ac:dyDescent="0.2">
      <c r="A36" s="99">
        <v>22</v>
      </c>
      <c r="B36" s="36"/>
      <c r="C36" s="152" t="s">
        <v>402</v>
      </c>
      <c r="D36" s="151" t="s">
        <v>71</v>
      </c>
      <c r="E36" s="151">
        <v>20</v>
      </c>
      <c r="F36" s="63"/>
      <c r="G36" s="60"/>
      <c r="H36" s="43"/>
      <c r="I36" s="60"/>
      <c r="J36" s="60"/>
      <c r="K36" s="44"/>
      <c r="L36" s="45"/>
      <c r="M36" s="43"/>
      <c r="N36" s="43"/>
      <c r="O36" s="43"/>
      <c r="P36" s="44"/>
      <c r="T36" s="103"/>
      <c r="U36" s="106"/>
      <c r="V36" s="107"/>
      <c r="W36" s="107"/>
    </row>
    <row r="37" spans="1:23" ht="22.5" x14ac:dyDescent="0.2">
      <c r="A37" s="99">
        <v>23</v>
      </c>
      <c r="B37" s="36"/>
      <c r="C37" s="152" t="s">
        <v>403</v>
      </c>
      <c r="D37" s="151" t="s">
        <v>71</v>
      </c>
      <c r="E37" s="151">
        <v>20</v>
      </c>
      <c r="F37" s="63"/>
      <c r="G37" s="60"/>
      <c r="H37" s="43"/>
      <c r="I37" s="60"/>
      <c r="J37" s="60"/>
      <c r="K37" s="44"/>
      <c r="L37" s="45"/>
      <c r="M37" s="43"/>
      <c r="N37" s="43"/>
      <c r="O37" s="43"/>
      <c r="P37" s="44"/>
      <c r="T37" s="103"/>
      <c r="U37" s="106"/>
      <c r="V37" s="107"/>
      <c r="W37" s="107"/>
    </row>
    <row r="38" spans="1:23" ht="22.5" x14ac:dyDescent="0.2">
      <c r="A38" s="99">
        <v>24</v>
      </c>
      <c r="B38" s="36"/>
      <c r="C38" s="152" t="s">
        <v>404</v>
      </c>
      <c r="D38" s="151" t="s">
        <v>71</v>
      </c>
      <c r="E38" s="151">
        <v>10</v>
      </c>
      <c r="F38" s="63"/>
      <c r="G38" s="60"/>
      <c r="H38" s="43"/>
      <c r="I38" s="60"/>
      <c r="J38" s="60"/>
      <c r="K38" s="44"/>
      <c r="L38" s="45"/>
      <c r="M38" s="43"/>
      <c r="N38" s="43"/>
      <c r="O38" s="43"/>
      <c r="P38" s="44"/>
      <c r="T38" s="103"/>
      <c r="U38" s="106"/>
      <c r="V38" s="107"/>
      <c r="W38" s="107"/>
    </row>
    <row r="39" spans="1:23" ht="22.5" x14ac:dyDescent="0.2">
      <c r="A39" s="99">
        <v>25</v>
      </c>
      <c r="B39" s="36"/>
      <c r="C39" s="152" t="s">
        <v>405</v>
      </c>
      <c r="D39" s="151" t="s">
        <v>71</v>
      </c>
      <c r="E39" s="151">
        <v>4</v>
      </c>
      <c r="F39" s="63"/>
      <c r="G39" s="60"/>
      <c r="H39" s="43"/>
      <c r="I39" s="60"/>
      <c r="J39" s="60"/>
      <c r="K39" s="44"/>
      <c r="L39" s="45"/>
      <c r="M39" s="43"/>
      <c r="N39" s="43"/>
      <c r="O39" s="43"/>
      <c r="P39" s="44"/>
      <c r="T39" s="103"/>
      <c r="U39" s="106"/>
      <c r="V39" s="107"/>
      <c r="W39" s="107"/>
    </row>
    <row r="40" spans="1:23" ht="22.5" x14ac:dyDescent="0.2">
      <c r="A40" s="99">
        <v>26</v>
      </c>
      <c r="B40" s="36"/>
      <c r="C40" s="152" t="s">
        <v>439</v>
      </c>
      <c r="D40" s="151" t="s">
        <v>71</v>
      </c>
      <c r="E40" s="151">
        <v>8</v>
      </c>
      <c r="F40" s="63"/>
      <c r="G40" s="60"/>
      <c r="H40" s="43"/>
      <c r="I40" s="60"/>
      <c r="J40" s="60"/>
      <c r="K40" s="44"/>
      <c r="L40" s="45"/>
      <c r="M40" s="43"/>
      <c r="N40" s="43"/>
      <c r="O40" s="43"/>
      <c r="P40" s="44"/>
      <c r="T40" s="103"/>
      <c r="U40" s="106"/>
      <c r="V40" s="107"/>
      <c r="W40" s="107"/>
    </row>
    <row r="41" spans="1:23" ht="22.5" x14ac:dyDescent="0.2">
      <c r="A41" s="99">
        <v>27</v>
      </c>
      <c r="B41" s="36"/>
      <c r="C41" s="152" t="s">
        <v>406</v>
      </c>
      <c r="D41" s="151" t="s">
        <v>71</v>
      </c>
      <c r="E41" s="151">
        <v>30</v>
      </c>
      <c r="F41" s="63"/>
      <c r="G41" s="60"/>
      <c r="H41" s="43"/>
      <c r="I41" s="60"/>
      <c r="J41" s="60"/>
      <c r="K41" s="44"/>
      <c r="L41" s="45"/>
      <c r="M41" s="43"/>
      <c r="N41" s="43"/>
      <c r="O41" s="43"/>
      <c r="P41" s="44"/>
      <c r="T41" s="103"/>
      <c r="U41" s="106"/>
      <c r="V41" s="107"/>
      <c r="W41" s="107"/>
    </row>
    <row r="42" spans="1:23" ht="22.5" x14ac:dyDescent="0.2">
      <c r="A42" s="99">
        <v>28</v>
      </c>
      <c r="B42" s="36"/>
      <c r="C42" s="152" t="s">
        <v>407</v>
      </c>
      <c r="D42" s="151" t="s">
        <v>71</v>
      </c>
      <c r="E42" s="151">
        <v>10</v>
      </c>
      <c r="F42" s="63"/>
      <c r="G42" s="60"/>
      <c r="H42" s="43"/>
      <c r="I42" s="60"/>
      <c r="J42" s="60"/>
      <c r="K42" s="44"/>
      <c r="L42" s="45"/>
      <c r="M42" s="43"/>
      <c r="N42" s="43"/>
      <c r="O42" s="43"/>
      <c r="P42" s="44"/>
      <c r="T42" s="103"/>
      <c r="U42" s="106"/>
      <c r="V42" s="107"/>
      <c r="W42" s="107"/>
    </row>
    <row r="43" spans="1:23" ht="22.5" x14ac:dyDescent="0.2">
      <c r="A43" s="99">
        <v>29</v>
      </c>
      <c r="B43" s="36"/>
      <c r="C43" s="152" t="s">
        <v>408</v>
      </c>
      <c r="D43" s="151" t="s">
        <v>71</v>
      </c>
      <c r="E43" s="151">
        <v>10</v>
      </c>
      <c r="F43" s="63"/>
      <c r="G43" s="60"/>
      <c r="H43" s="43"/>
      <c r="I43" s="60"/>
      <c r="J43" s="60"/>
      <c r="K43" s="44"/>
      <c r="L43" s="45"/>
      <c r="M43" s="43"/>
      <c r="N43" s="43"/>
      <c r="O43" s="43"/>
      <c r="P43" s="44"/>
      <c r="T43" s="103"/>
      <c r="U43" s="106"/>
      <c r="V43" s="107"/>
      <c r="W43" s="107"/>
    </row>
    <row r="44" spans="1:23" ht="33.75" x14ac:dyDescent="0.2">
      <c r="A44" s="99">
        <v>30</v>
      </c>
      <c r="B44" s="36"/>
      <c r="C44" s="150" t="s">
        <v>440</v>
      </c>
      <c r="D44" s="154" t="s">
        <v>71</v>
      </c>
      <c r="E44" s="154">
        <v>16</v>
      </c>
      <c r="F44" s="63"/>
      <c r="G44" s="60"/>
      <c r="H44" s="43"/>
      <c r="I44" s="60"/>
      <c r="J44" s="60"/>
      <c r="K44" s="44"/>
      <c r="L44" s="45"/>
      <c r="M44" s="43"/>
      <c r="N44" s="43"/>
      <c r="O44" s="43"/>
      <c r="P44" s="44"/>
      <c r="T44" s="103"/>
      <c r="U44" s="106"/>
      <c r="V44" s="107"/>
      <c r="W44" s="107"/>
    </row>
    <row r="45" spans="1:23" ht="33.75" x14ac:dyDescent="0.2">
      <c r="A45" s="99">
        <f t="shared" ref="A45:A59" si="7">A44+1</f>
        <v>31</v>
      </c>
      <c r="B45" s="36"/>
      <c r="C45" s="150" t="s">
        <v>441</v>
      </c>
      <c r="D45" s="154" t="s">
        <v>71</v>
      </c>
      <c r="E45" s="154">
        <v>26</v>
      </c>
      <c r="F45" s="63"/>
      <c r="G45" s="60"/>
      <c r="H45" s="43"/>
      <c r="I45" s="60"/>
      <c r="J45" s="60"/>
      <c r="K45" s="44"/>
      <c r="L45" s="45"/>
      <c r="M45" s="43"/>
      <c r="N45" s="43"/>
      <c r="O45" s="43"/>
      <c r="P45" s="44"/>
      <c r="T45" s="103"/>
      <c r="U45" s="106"/>
      <c r="V45" s="107"/>
      <c r="W45" s="107"/>
    </row>
    <row r="46" spans="1:23" ht="33.75" x14ac:dyDescent="0.2">
      <c r="A46" s="99">
        <f t="shared" si="7"/>
        <v>32</v>
      </c>
      <c r="B46" s="36"/>
      <c r="C46" s="150" t="s">
        <v>442</v>
      </c>
      <c r="D46" s="154" t="s">
        <v>71</v>
      </c>
      <c r="E46" s="151">
        <v>56</v>
      </c>
      <c r="F46" s="63"/>
      <c r="G46" s="60"/>
      <c r="H46" s="43"/>
      <c r="I46" s="60"/>
      <c r="J46" s="60"/>
      <c r="K46" s="44"/>
      <c r="L46" s="45"/>
      <c r="M46" s="43"/>
      <c r="N46" s="43"/>
      <c r="O46" s="43"/>
      <c r="P46" s="44"/>
      <c r="T46" s="103"/>
      <c r="U46" s="106"/>
      <c r="V46" s="107"/>
      <c r="W46" s="107"/>
    </row>
    <row r="47" spans="1:23" ht="33.75" x14ac:dyDescent="0.2">
      <c r="A47" s="99">
        <f t="shared" si="7"/>
        <v>33</v>
      </c>
      <c r="B47" s="36"/>
      <c r="C47" s="150" t="s">
        <v>443</v>
      </c>
      <c r="D47" s="154" t="s">
        <v>71</v>
      </c>
      <c r="E47" s="151">
        <v>30</v>
      </c>
      <c r="F47" s="63"/>
      <c r="G47" s="60"/>
      <c r="H47" s="43"/>
      <c r="I47" s="60"/>
      <c r="J47" s="60"/>
      <c r="K47" s="44"/>
      <c r="L47" s="45"/>
      <c r="M47" s="43"/>
      <c r="N47" s="43"/>
      <c r="O47" s="43"/>
      <c r="P47" s="44"/>
      <c r="T47" s="103"/>
      <c r="U47" s="106"/>
      <c r="V47" s="107"/>
      <c r="W47" s="107"/>
    </row>
    <row r="48" spans="1:23" ht="33.75" x14ac:dyDescent="0.2">
      <c r="A48" s="99">
        <f t="shared" si="7"/>
        <v>34</v>
      </c>
      <c r="B48" s="36"/>
      <c r="C48" s="150" t="s">
        <v>444</v>
      </c>
      <c r="D48" s="154" t="s">
        <v>71</v>
      </c>
      <c r="E48" s="151">
        <v>9</v>
      </c>
      <c r="F48" s="63"/>
      <c r="G48" s="60"/>
      <c r="H48" s="43"/>
      <c r="I48" s="60"/>
      <c r="J48" s="60"/>
      <c r="K48" s="44"/>
      <c r="L48" s="45"/>
      <c r="M48" s="43"/>
      <c r="N48" s="43"/>
      <c r="O48" s="43"/>
      <c r="P48" s="44"/>
      <c r="T48" s="103"/>
      <c r="U48" s="106"/>
      <c r="V48" s="107"/>
      <c r="W48" s="107"/>
    </row>
    <row r="49" spans="1:23" x14ac:dyDescent="0.2">
      <c r="A49" s="99">
        <f t="shared" si="7"/>
        <v>35</v>
      </c>
      <c r="B49" s="36"/>
      <c r="C49" s="150" t="s">
        <v>409</v>
      </c>
      <c r="D49" s="154" t="s">
        <v>71</v>
      </c>
      <c r="E49" s="151">
        <v>6</v>
      </c>
      <c r="F49" s="63"/>
      <c r="G49" s="60"/>
      <c r="H49" s="43"/>
      <c r="I49" s="60"/>
      <c r="J49" s="60"/>
      <c r="K49" s="44"/>
      <c r="L49" s="45"/>
      <c r="M49" s="43"/>
      <c r="N49" s="43"/>
      <c r="O49" s="43"/>
      <c r="P49" s="44"/>
      <c r="T49" s="103"/>
      <c r="U49" s="106"/>
      <c r="V49" s="107"/>
      <c r="W49" s="107"/>
    </row>
    <row r="50" spans="1:23" ht="22.5" x14ac:dyDescent="0.2">
      <c r="A50" s="99">
        <f t="shared" si="7"/>
        <v>36</v>
      </c>
      <c r="B50" s="36"/>
      <c r="C50" s="152" t="s">
        <v>445</v>
      </c>
      <c r="D50" s="151" t="s">
        <v>68</v>
      </c>
      <c r="E50" s="151">
        <v>32</v>
      </c>
      <c r="F50" s="63"/>
      <c r="G50" s="60"/>
      <c r="H50" s="43"/>
      <c r="I50" s="60"/>
      <c r="J50" s="60"/>
      <c r="K50" s="44"/>
      <c r="L50" s="45"/>
      <c r="M50" s="43"/>
      <c r="N50" s="43"/>
      <c r="O50" s="43"/>
      <c r="P50" s="44"/>
      <c r="T50" s="103"/>
      <c r="U50" s="106"/>
      <c r="V50" s="107"/>
      <c r="W50" s="107"/>
    </row>
    <row r="51" spans="1:23" ht="22.5" x14ac:dyDescent="0.2">
      <c r="A51" s="99">
        <f t="shared" si="7"/>
        <v>37</v>
      </c>
      <c r="B51" s="36"/>
      <c r="C51" s="152" t="s">
        <v>446</v>
      </c>
      <c r="D51" s="151" t="s">
        <v>68</v>
      </c>
      <c r="E51" s="151">
        <v>52</v>
      </c>
      <c r="F51" s="63"/>
      <c r="G51" s="60"/>
      <c r="H51" s="43"/>
      <c r="I51" s="60"/>
      <c r="J51" s="60"/>
      <c r="K51" s="44"/>
      <c r="L51" s="45"/>
      <c r="M51" s="43"/>
      <c r="N51" s="43"/>
      <c r="O51" s="43"/>
      <c r="P51" s="44"/>
      <c r="T51" s="103"/>
      <c r="U51" s="106"/>
      <c r="V51" s="107"/>
      <c r="W51" s="107"/>
    </row>
    <row r="52" spans="1:23" ht="22.5" x14ac:dyDescent="0.2">
      <c r="A52" s="99">
        <f t="shared" si="7"/>
        <v>38</v>
      </c>
      <c r="B52" s="36"/>
      <c r="C52" s="152" t="s">
        <v>447</v>
      </c>
      <c r="D52" s="151" t="s">
        <v>68</v>
      </c>
      <c r="E52" s="151">
        <v>172</v>
      </c>
      <c r="F52" s="63"/>
      <c r="G52" s="60"/>
      <c r="H52" s="43"/>
      <c r="I52" s="60"/>
      <c r="J52" s="60"/>
      <c r="K52" s="44"/>
      <c r="L52" s="45"/>
      <c r="M52" s="43"/>
      <c r="N52" s="43"/>
      <c r="O52" s="43"/>
      <c r="P52" s="44"/>
      <c r="T52" s="103"/>
      <c r="U52" s="106"/>
      <c r="V52" s="107"/>
      <c r="W52" s="107"/>
    </row>
    <row r="53" spans="1:23" ht="22.5" x14ac:dyDescent="0.2">
      <c r="A53" s="99">
        <f t="shared" si="7"/>
        <v>39</v>
      </c>
      <c r="B53" s="36"/>
      <c r="C53" s="152" t="s">
        <v>448</v>
      </c>
      <c r="D53" s="151" t="s">
        <v>68</v>
      </c>
      <c r="E53" s="151">
        <v>60</v>
      </c>
      <c r="F53" s="63"/>
      <c r="G53" s="60"/>
      <c r="H53" s="43"/>
      <c r="I53" s="60"/>
      <c r="J53" s="60"/>
      <c r="K53" s="44"/>
      <c r="L53" s="45"/>
      <c r="M53" s="43"/>
      <c r="N53" s="43"/>
      <c r="O53" s="43"/>
      <c r="P53" s="44"/>
      <c r="T53" s="103"/>
      <c r="U53" s="106"/>
      <c r="V53" s="107"/>
      <c r="W53" s="107"/>
    </row>
    <row r="54" spans="1:23" ht="22.5" x14ac:dyDescent="0.2">
      <c r="A54" s="99">
        <f t="shared" si="7"/>
        <v>40</v>
      </c>
      <c r="B54" s="36"/>
      <c r="C54" s="152" t="s">
        <v>449</v>
      </c>
      <c r="D54" s="151" t="s">
        <v>68</v>
      </c>
      <c r="E54" s="151">
        <v>18</v>
      </c>
      <c r="F54" s="63"/>
      <c r="G54" s="60"/>
      <c r="H54" s="43"/>
      <c r="I54" s="60"/>
      <c r="J54" s="60"/>
      <c r="K54" s="44"/>
      <c r="L54" s="45"/>
      <c r="M54" s="43"/>
      <c r="N54" s="43"/>
      <c r="O54" s="43"/>
      <c r="P54" s="44"/>
      <c r="T54" s="103"/>
      <c r="U54" s="106"/>
      <c r="V54" s="107"/>
      <c r="W54" s="107"/>
    </row>
    <row r="55" spans="1:23" ht="22.5" x14ac:dyDescent="0.2">
      <c r="A55" s="99">
        <f t="shared" si="7"/>
        <v>41</v>
      </c>
      <c r="B55" s="36"/>
      <c r="C55" s="152" t="s">
        <v>450</v>
      </c>
      <c r="D55" s="151" t="s">
        <v>68</v>
      </c>
      <c r="E55" s="151">
        <v>12</v>
      </c>
      <c r="F55" s="63"/>
      <c r="G55" s="60"/>
      <c r="H55" s="43"/>
      <c r="I55" s="60"/>
      <c r="J55" s="60"/>
      <c r="K55" s="44"/>
      <c r="L55" s="45"/>
      <c r="M55" s="43"/>
      <c r="N55" s="43"/>
      <c r="O55" s="43"/>
      <c r="P55" s="44"/>
      <c r="T55" s="103"/>
      <c r="U55" s="106"/>
      <c r="V55" s="107"/>
      <c r="W55" s="107"/>
    </row>
    <row r="56" spans="1:23" ht="22.5" x14ac:dyDescent="0.2">
      <c r="A56" s="99">
        <f t="shared" si="7"/>
        <v>42</v>
      </c>
      <c r="B56" s="36"/>
      <c r="C56" s="152" t="s">
        <v>410</v>
      </c>
      <c r="D56" s="151" t="s">
        <v>80</v>
      </c>
      <c r="E56" s="151">
        <v>25</v>
      </c>
      <c r="F56" s="63"/>
      <c r="G56" s="60"/>
      <c r="H56" s="43"/>
      <c r="I56" s="60"/>
      <c r="J56" s="60"/>
      <c r="K56" s="44"/>
      <c r="L56" s="45"/>
      <c r="M56" s="43"/>
      <c r="N56" s="43"/>
      <c r="O56" s="43"/>
      <c r="P56" s="44"/>
      <c r="T56" s="103"/>
      <c r="U56" s="106"/>
      <c r="V56" s="107"/>
      <c r="W56" s="107"/>
    </row>
    <row r="57" spans="1:23" ht="22.5" x14ac:dyDescent="0.2">
      <c r="A57" s="99">
        <f t="shared" si="7"/>
        <v>43</v>
      </c>
      <c r="B57" s="36"/>
      <c r="C57" s="152" t="s">
        <v>123</v>
      </c>
      <c r="D57" s="151" t="s">
        <v>121</v>
      </c>
      <c r="E57" s="151">
        <v>1</v>
      </c>
      <c r="F57" s="63"/>
      <c r="G57" s="60"/>
      <c r="H57" s="43"/>
      <c r="I57" s="60"/>
      <c r="J57" s="60"/>
      <c r="K57" s="44"/>
      <c r="L57" s="45"/>
      <c r="M57" s="43"/>
      <c r="N57" s="43"/>
      <c r="O57" s="43"/>
      <c r="P57" s="44"/>
      <c r="T57" s="103"/>
      <c r="U57" s="106"/>
      <c r="V57" s="107"/>
      <c r="W57" s="107"/>
    </row>
    <row r="58" spans="1:23" x14ac:dyDescent="0.2">
      <c r="A58" s="99">
        <f t="shared" si="7"/>
        <v>44</v>
      </c>
      <c r="B58" s="36"/>
      <c r="C58" s="152" t="s">
        <v>411</v>
      </c>
      <c r="D58" s="151" t="s">
        <v>121</v>
      </c>
      <c r="E58" s="151">
        <v>1</v>
      </c>
      <c r="F58" s="63"/>
      <c r="G58" s="60"/>
      <c r="H58" s="43"/>
      <c r="I58" s="60"/>
      <c r="J58" s="60"/>
      <c r="K58" s="44"/>
      <c r="L58" s="45"/>
      <c r="M58" s="43"/>
      <c r="N58" s="43"/>
      <c r="O58" s="43"/>
      <c r="P58" s="44"/>
      <c r="T58" s="103"/>
      <c r="U58" s="106"/>
      <c r="V58" s="107"/>
      <c r="W58" s="107"/>
    </row>
    <row r="59" spans="1:23" ht="22.5" x14ac:dyDescent="0.2">
      <c r="A59" s="99">
        <f t="shared" si="7"/>
        <v>45</v>
      </c>
      <c r="B59" s="36"/>
      <c r="C59" s="152" t="s">
        <v>412</v>
      </c>
      <c r="D59" s="151" t="s">
        <v>121</v>
      </c>
      <c r="E59" s="151">
        <v>1</v>
      </c>
      <c r="F59" s="63"/>
      <c r="G59" s="60"/>
      <c r="H59" s="43"/>
      <c r="I59" s="60"/>
      <c r="J59" s="60"/>
      <c r="K59" s="44"/>
      <c r="L59" s="45"/>
      <c r="M59" s="43"/>
      <c r="N59" s="43"/>
      <c r="O59" s="43"/>
      <c r="P59" s="44"/>
      <c r="T59" s="103"/>
      <c r="U59" s="106"/>
      <c r="V59" s="107"/>
      <c r="W59" s="107"/>
    </row>
    <row r="60" spans="1:23" ht="15" customHeight="1" x14ac:dyDescent="0.2">
      <c r="A60" s="96"/>
      <c r="B60" s="36"/>
      <c r="C60" s="258" t="s">
        <v>451</v>
      </c>
      <c r="D60" s="259"/>
      <c r="E60" s="155"/>
      <c r="F60" s="63"/>
      <c r="G60" s="60"/>
      <c r="H60" s="43"/>
      <c r="I60" s="60"/>
      <c r="J60" s="60"/>
      <c r="K60" s="44"/>
      <c r="L60" s="45"/>
      <c r="M60" s="43"/>
      <c r="N60" s="43"/>
      <c r="O60" s="43"/>
      <c r="P60" s="44"/>
      <c r="T60" s="103"/>
      <c r="U60" s="257"/>
      <c r="V60" s="257"/>
      <c r="W60" s="109"/>
    </row>
    <row r="61" spans="1:23" ht="56.25" x14ac:dyDescent="0.2">
      <c r="A61" s="100">
        <v>1</v>
      </c>
      <c r="B61" s="36"/>
      <c r="C61" s="150" t="s">
        <v>452</v>
      </c>
      <c r="D61" s="156" t="s">
        <v>121</v>
      </c>
      <c r="E61" s="156">
        <v>75</v>
      </c>
      <c r="F61" s="63"/>
      <c r="G61" s="60"/>
      <c r="H61" s="43"/>
      <c r="I61" s="60"/>
      <c r="J61" s="60"/>
      <c r="K61" s="44"/>
      <c r="L61" s="45"/>
      <c r="M61" s="43"/>
      <c r="N61" s="43"/>
      <c r="O61" s="43"/>
      <c r="P61" s="44"/>
      <c r="T61" s="103"/>
      <c r="U61" s="106"/>
      <c r="V61" s="110"/>
      <c r="W61" s="110"/>
    </row>
    <row r="62" spans="1:23" ht="22.5" x14ac:dyDescent="0.2">
      <c r="A62" s="101">
        <v>2</v>
      </c>
      <c r="B62" s="36"/>
      <c r="C62" s="177" t="s">
        <v>496</v>
      </c>
      <c r="D62" s="158" t="s">
        <v>71</v>
      </c>
      <c r="E62" s="158">
        <v>75</v>
      </c>
      <c r="F62" s="63"/>
      <c r="G62" s="60"/>
      <c r="H62" s="43"/>
      <c r="I62" s="60"/>
      <c r="J62" s="60"/>
      <c r="K62" s="44"/>
      <c r="L62" s="45"/>
      <c r="M62" s="43"/>
      <c r="N62" s="43"/>
      <c r="O62" s="43"/>
      <c r="P62" s="44"/>
      <c r="T62" s="103"/>
      <c r="U62" s="111"/>
      <c r="V62" s="110"/>
      <c r="W62" s="110"/>
    </row>
    <row r="63" spans="1:23" x14ac:dyDescent="0.2">
      <c r="A63" s="101">
        <v>3</v>
      </c>
      <c r="B63" s="36"/>
      <c r="C63" s="157" t="s">
        <v>122</v>
      </c>
      <c r="D63" s="158" t="s">
        <v>71</v>
      </c>
      <c r="E63" s="158">
        <v>150</v>
      </c>
      <c r="F63" s="63"/>
      <c r="G63" s="60"/>
      <c r="H63" s="43"/>
      <c r="I63" s="60"/>
      <c r="J63" s="60"/>
      <c r="K63" s="44"/>
      <c r="L63" s="45"/>
      <c r="M63" s="43"/>
      <c r="N63" s="43"/>
      <c r="O63" s="43"/>
      <c r="P63" s="44"/>
      <c r="T63" s="103"/>
      <c r="U63" s="111"/>
      <c r="V63" s="110"/>
      <c r="W63" s="110"/>
    </row>
    <row r="64" spans="1:23" x14ac:dyDescent="0.2">
      <c r="A64" s="100">
        <v>4</v>
      </c>
      <c r="B64" s="36"/>
      <c r="C64" s="157" t="s">
        <v>413</v>
      </c>
      <c r="D64" s="158" t="s">
        <v>71</v>
      </c>
      <c r="E64" s="158">
        <v>75</v>
      </c>
      <c r="F64" s="63"/>
      <c r="G64" s="60"/>
      <c r="H64" s="43"/>
      <c r="I64" s="60"/>
      <c r="J64" s="60"/>
      <c r="K64" s="44"/>
      <c r="L64" s="45"/>
      <c r="M64" s="43"/>
      <c r="N64" s="43"/>
      <c r="O64" s="43"/>
      <c r="P64" s="44"/>
      <c r="T64" s="103"/>
      <c r="U64" s="111"/>
      <c r="V64" s="110"/>
      <c r="W64" s="110"/>
    </row>
    <row r="65" spans="1:23" ht="22.5" x14ac:dyDescent="0.2">
      <c r="A65" s="100">
        <v>5</v>
      </c>
      <c r="B65" s="36"/>
      <c r="C65" s="157" t="s">
        <v>410</v>
      </c>
      <c r="D65" s="158" t="s">
        <v>80</v>
      </c>
      <c r="E65" s="158">
        <v>7.5</v>
      </c>
      <c r="F65" s="63"/>
      <c r="G65" s="60"/>
      <c r="H65" s="43"/>
      <c r="I65" s="60"/>
      <c r="J65" s="60"/>
      <c r="K65" s="44"/>
      <c r="L65" s="45"/>
      <c r="M65" s="43"/>
      <c r="N65" s="43"/>
      <c r="O65" s="43"/>
      <c r="P65" s="44"/>
      <c r="T65" s="103"/>
      <c r="U65" s="111"/>
      <c r="V65" s="110"/>
      <c r="W65" s="110"/>
    </row>
    <row r="66" spans="1:23" ht="22.5" x14ac:dyDescent="0.2">
      <c r="A66" s="101">
        <v>6</v>
      </c>
      <c r="B66" s="36"/>
      <c r="C66" s="157" t="s">
        <v>123</v>
      </c>
      <c r="D66" s="158" t="s">
        <v>121</v>
      </c>
      <c r="E66" s="158">
        <v>75</v>
      </c>
      <c r="F66" s="63"/>
      <c r="G66" s="60"/>
      <c r="H66" s="43"/>
      <c r="I66" s="60"/>
      <c r="J66" s="60"/>
      <c r="K66" s="44"/>
      <c r="L66" s="45"/>
      <c r="M66" s="43"/>
      <c r="N66" s="43"/>
      <c r="O66" s="43"/>
      <c r="P66" s="44"/>
      <c r="T66" s="103"/>
      <c r="U66" s="111"/>
      <c r="V66" s="110"/>
      <c r="W66" s="110"/>
    </row>
    <row r="67" spans="1:23" x14ac:dyDescent="0.2">
      <c r="A67" s="101">
        <v>7</v>
      </c>
      <c r="B67" s="36"/>
      <c r="C67" s="157" t="s">
        <v>411</v>
      </c>
      <c r="D67" s="158" t="s">
        <v>121</v>
      </c>
      <c r="E67" s="158">
        <v>75</v>
      </c>
      <c r="F67" s="63"/>
      <c r="G67" s="60"/>
      <c r="H67" s="43"/>
      <c r="I67" s="60"/>
      <c r="J67" s="60"/>
      <c r="K67" s="44"/>
      <c r="L67" s="45"/>
      <c r="M67" s="43"/>
      <c r="N67" s="43"/>
      <c r="O67" s="43"/>
      <c r="P67" s="44"/>
      <c r="T67" s="103"/>
      <c r="U67" s="111"/>
      <c r="V67" s="110"/>
      <c r="W67" s="110"/>
    </row>
    <row r="68" spans="1:23" ht="22.5" x14ac:dyDescent="0.2">
      <c r="A68" s="100">
        <v>8</v>
      </c>
      <c r="B68" s="36"/>
      <c r="C68" s="157" t="s">
        <v>412</v>
      </c>
      <c r="D68" s="158" t="s">
        <v>121</v>
      </c>
      <c r="E68" s="158">
        <v>75</v>
      </c>
      <c r="F68" s="63"/>
      <c r="G68" s="60"/>
      <c r="H68" s="43"/>
      <c r="I68" s="60"/>
      <c r="J68" s="60"/>
      <c r="K68" s="44"/>
      <c r="L68" s="45"/>
      <c r="M68" s="43"/>
      <c r="N68" s="43"/>
      <c r="O68" s="43"/>
      <c r="P68" s="44"/>
      <c r="T68" s="103"/>
      <c r="U68" s="111"/>
      <c r="V68" s="110"/>
      <c r="W68" s="110"/>
    </row>
    <row r="69" spans="1:23" ht="22.5" x14ac:dyDescent="0.2">
      <c r="A69" s="100">
        <v>9</v>
      </c>
      <c r="B69" s="36"/>
      <c r="C69" s="184" t="s">
        <v>508</v>
      </c>
      <c r="D69" s="185" t="s">
        <v>121</v>
      </c>
      <c r="E69" s="186">
        <v>75</v>
      </c>
      <c r="F69" s="63"/>
      <c r="G69" s="60"/>
      <c r="H69" s="43"/>
      <c r="I69" s="60"/>
      <c r="J69" s="60"/>
      <c r="K69" s="44"/>
      <c r="L69" s="45"/>
      <c r="M69" s="43"/>
      <c r="N69" s="43"/>
      <c r="O69" s="43"/>
      <c r="P69" s="44"/>
      <c r="T69" s="103"/>
      <c r="U69" s="111"/>
      <c r="V69" s="110"/>
      <c r="W69" s="110"/>
    </row>
    <row r="70" spans="1:23" x14ac:dyDescent="0.2">
      <c r="A70" s="97"/>
      <c r="B70" s="36"/>
      <c r="C70" s="159" t="s">
        <v>124</v>
      </c>
      <c r="D70" s="160"/>
      <c r="E70" s="154"/>
      <c r="F70" s="63"/>
      <c r="G70" s="60"/>
      <c r="H70" s="43"/>
      <c r="I70" s="60"/>
      <c r="J70" s="60"/>
      <c r="K70" s="44"/>
      <c r="L70" s="45"/>
      <c r="M70" s="43"/>
      <c r="N70" s="43"/>
      <c r="O70" s="43"/>
      <c r="P70" s="44"/>
      <c r="T70" s="103"/>
      <c r="U70" s="112"/>
      <c r="V70" s="113"/>
      <c r="W70" s="107"/>
    </row>
    <row r="71" spans="1:23" ht="22.5" x14ac:dyDescent="0.2">
      <c r="A71" s="97">
        <v>1</v>
      </c>
      <c r="B71" s="36"/>
      <c r="C71" s="157" t="s">
        <v>453</v>
      </c>
      <c r="D71" s="160" t="s">
        <v>121</v>
      </c>
      <c r="E71" s="151">
        <v>75</v>
      </c>
      <c r="F71" s="63"/>
      <c r="G71" s="60"/>
      <c r="H71" s="43"/>
      <c r="I71" s="60"/>
      <c r="J71" s="60"/>
      <c r="K71" s="44"/>
      <c r="L71" s="45"/>
      <c r="M71" s="43"/>
      <c r="N71" s="43"/>
      <c r="O71" s="43"/>
      <c r="P71" s="44"/>
      <c r="T71" s="103"/>
      <c r="U71" s="111"/>
      <c r="V71" s="113"/>
      <c r="W71" s="107"/>
    </row>
    <row r="72" spans="1:23" x14ac:dyDescent="0.2">
      <c r="A72" s="101">
        <v>2</v>
      </c>
      <c r="B72" s="36"/>
      <c r="C72" s="178" t="s">
        <v>497</v>
      </c>
      <c r="D72" s="151" t="s">
        <v>71</v>
      </c>
      <c r="E72" s="151">
        <v>75</v>
      </c>
      <c r="F72" s="63"/>
      <c r="G72" s="60"/>
      <c r="H72" s="43"/>
      <c r="I72" s="60"/>
      <c r="J72" s="60"/>
      <c r="K72" s="44"/>
      <c r="L72" s="45"/>
      <c r="M72" s="43"/>
      <c r="N72" s="43"/>
      <c r="O72" s="43"/>
      <c r="P72" s="44"/>
      <c r="T72" s="103"/>
      <c r="U72" s="106"/>
      <c r="V72" s="107"/>
      <c r="W72" s="107"/>
    </row>
    <row r="73" spans="1:23" ht="15" x14ac:dyDescent="0.2">
      <c r="A73" s="102"/>
      <c r="B73" s="36"/>
      <c r="C73" s="159" t="s">
        <v>454</v>
      </c>
      <c r="D73" s="161"/>
      <c r="E73" s="162"/>
      <c r="F73" s="63"/>
      <c r="G73" s="60"/>
      <c r="H73" s="43"/>
      <c r="I73" s="60"/>
      <c r="J73" s="60"/>
      <c r="K73" s="44"/>
      <c r="L73" s="45"/>
      <c r="M73" s="43"/>
      <c r="N73" s="43"/>
      <c r="O73" s="43"/>
      <c r="P73" s="44"/>
      <c r="T73" s="103"/>
      <c r="U73" s="112"/>
      <c r="V73" s="114"/>
      <c r="W73" s="114"/>
    </row>
    <row r="74" spans="1:23" ht="33.75" x14ac:dyDescent="0.2">
      <c r="A74" s="97">
        <v>1</v>
      </c>
      <c r="B74" s="36"/>
      <c r="C74" s="179" t="s">
        <v>498</v>
      </c>
      <c r="D74" s="160" t="s">
        <v>121</v>
      </c>
      <c r="E74" s="160">
        <v>5</v>
      </c>
      <c r="F74" s="63"/>
      <c r="G74" s="60"/>
      <c r="H74" s="43"/>
      <c r="I74" s="60"/>
      <c r="J74" s="60"/>
      <c r="K74" s="44"/>
      <c r="L74" s="45"/>
      <c r="M74" s="43"/>
      <c r="N74" s="43"/>
      <c r="O74" s="43"/>
      <c r="P74" s="44"/>
      <c r="T74" s="103"/>
      <c r="U74" s="115"/>
      <c r="V74" s="113"/>
      <c r="W74" s="113"/>
    </row>
    <row r="75" spans="1:23" ht="22.5" x14ac:dyDescent="0.2">
      <c r="A75" s="97">
        <v>2</v>
      </c>
      <c r="B75" s="36"/>
      <c r="C75" s="180" t="s">
        <v>500</v>
      </c>
      <c r="D75" s="160" t="s">
        <v>121</v>
      </c>
      <c r="E75" s="160">
        <v>5</v>
      </c>
      <c r="F75" s="63"/>
      <c r="G75" s="60"/>
      <c r="H75" s="43"/>
      <c r="I75" s="60"/>
      <c r="J75" s="60"/>
      <c r="K75" s="44"/>
      <c r="L75" s="45"/>
      <c r="M75" s="43"/>
      <c r="N75" s="43"/>
      <c r="O75" s="43"/>
      <c r="P75" s="44"/>
      <c r="T75" s="103"/>
      <c r="U75" s="116"/>
      <c r="V75" s="113"/>
      <c r="W75" s="113"/>
    </row>
    <row r="76" spans="1:23" ht="22.5" x14ac:dyDescent="0.2">
      <c r="A76" s="97">
        <v>3</v>
      </c>
      <c r="B76" s="36"/>
      <c r="C76" s="179" t="s">
        <v>499</v>
      </c>
      <c r="D76" s="151" t="s">
        <v>71</v>
      </c>
      <c r="E76" s="151">
        <v>5</v>
      </c>
      <c r="F76" s="63"/>
      <c r="G76" s="60"/>
      <c r="H76" s="43"/>
      <c r="I76" s="60"/>
      <c r="J76" s="60"/>
      <c r="K76" s="44"/>
      <c r="L76" s="45"/>
      <c r="M76" s="43"/>
      <c r="N76" s="43"/>
      <c r="O76" s="43"/>
      <c r="P76" s="44"/>
      <c r="T76" s="103"/>
      <c r="U76" s="115"/>
      <c r="V76" s="107"/>
      <c r="W76" s="107"/>
    </row>
    <row r="77" spans="1:23" ht="22.5" x14ac:dyDescent="0.2">
      <c r="A77" s="97">
        <v>4</v>
      </c>
      <c r="B77" s="36"/>
      <c r="C77" s="163" t="s">
        <v>455</v>
      </c>
      <c r="D77" s="151" t="s">
        <v>68</v>
      </c>
      <c r="E77" s="151">
        <v>30</v>
      </c>
      <c r="F77" s="63"/>
      <c r="G77" s="60"/>
      <c r="H77" s="43"/>
      <c r="I77" s="60"/>
      <c r="J77" s="60"/>
      <c r="K77" s="44"/>
      <c r="L77" s="45"/>
      <c r="M77" s="43"/>
      <c r="N77" s="43"/>
      <c r="O77" s="43"/>
      <c r="P77" s="44"/>
      <c r="T77" s="103"/>
      <c r="U77" s="117"/>
      <c r="V77" s="107"/>
      <c r="W77" s="107"/>
    </row>
    <row r="78" spans="1:23" ht="22.5" x14ac:dyDescent="0.2">
      <c r="A78" s="97">
        <v>5</v>
      </c>
      <c r="B78" s="36"/>
      <c r="C78" s="163" t="s">
        <v>456</v>
      </c>
      <c r="D78" s="151" t="s">
        <v>71</v>
      </c>
      <c r="E78" s="151">
        <v>10</v>
      </c>
      <c r="F78" s="63"/>
      <c r="G78" s="60"/>
      <c r="H78" s="43"/>
      <c r="I78" s="60"/>
      <c r="J78" s="60"/>
      <c r="K78" s="44"/>
      <c r="L78" s="45"/>
      <c r="M78" s="43"/>
      <c r="N78" s="43"/>
      <c r="O78" s="43"/>
      <c r="P78" s="44"/>
      <c r="T78" s="103"/>
      <c r="U78" s="117"/>
      <c r="V78" s="107"/>
      <c r="W78" s="107"/>
    </row>
    <row r="79" spans="1:23" ht="22.5" x14ac:dyDescent="0.2">
      <c r="A79" s="97">
        <v>6</v>
      </c>
      <c r="B79" s="36"/>
      <c r="C79" s="163" t="s">
        <v>417</v>
      </c>
      <c r="D79" s="151" t="s">
        <v>68</v>
      </c>
      <c r="E79" s="151">
        <v>30</v>
      </c>
      <c r="F79" s="63"/>
      <c r="G79" s="60"/>
      <c r="H79" s="43"/>
      <c r="I79" s="60"/>
      <c r="J79" s="60"/>
      <c r="K79" s="44"/>
      <c r="L79" s="45"/>
      <c r="M79" s="43"/>
      <c r="N79" s="43"/>
      <c r="O79" s="43"/>
      <c r="P79" s="44"/>
      <c r="T79" s="103"/>
      <c r="U79" s="117"/>
      <c r="V79" s="107"/>
      <c r="W79" s="107"/>
    </row>
    <row r="80" spans="1:23" x14ac:dyDescent="0.2">
      <c r="A80" s="97">
        <v>7</v>
      </c>
      <c r="B80" s="36"/>
      <c r="C80" s="163" t="s">
        <v>411</v>
      </c>
      <c r="D80" s="151" t="s">
        <v>121</v>
      </c>
      <c r="E80" s="151">
        <v>5</v>
      </c>
      <c r="F80" s="63"/>
      <c r="G80" s="60"/>
      <c r="H80" s="43"/>
      <c r="I80" s="60"/>
      <c r="J80" s="60"/>
      <c r="K80" s="44"/>
      <c r="L80" s="45"/>
      <c r="M80" s="43"/>
      <c r="N80" s="43"/>
      <c r="O80" s="43"/>
      <c r="P80" s="44"/>
      <c r="T80" s="103"/>
      <c r="U80" s="117"/>
      <c r="V80" s="107"/>
      <c r="W80" s="107"/>
    </row>
    <row r="81" spans="1:23" ht="22.5" x14ac:dyDescent="0.2">
      <c r="A81" s="97">
        <v>8</v>
      </c>
      <c r="B81" s="36"/>
      <c r="C81" s="163" t="s">
        <v>412</v>
      </c>
      <c r="D81" s="151" t="s">
        <v>121</v>
      </c>
      <c r="E81" s="151">
        <v>1</v>
      </c>
      <c r="F81" s="63"/>
      <c r="G81" s="60"/>
      <c r="H81" s="43"/>
      <c r="I81" s="60"/>
      <c r="J81" s="60"/>
      <c r="K81" s="44"/>
      <c r="L81" s="45"/>
      <c r="M81" s="43"/>
      <c r="N81" s="43"/>
      <c r="O81" s="43"/>
      <c r="P81" s="44"/>
      <c r="T81" s="103"/>
      <c r="U81" s="117"/>
      <c r="V81" s="107"/>
      <c r="W81" s="107"/>
    </row>
    <row r="82" spans="1:23" x14ac:dyDescent="0.2">
      <c r="A82" s="98"/>
      <c r="B82" s="36"/>
      <c r="C82" s="164" t="s">
        <v>457</v>
      </c>
      <c r="D82" s="165"/>
      <c r="E82" s="166"/>
      <c r="F82" s="63"/>
      <c r="G82" s="60"/>
      <c r="H82" s="43"/>
      <c r="I82" s="60"/>
      <c r="J82" s="60"/>
      <c r="K82" s="44"/>
      <c r="L82" s="45"/>
      <c r="M82" s="43"/>
      <c r="N82" s="43"/>
      <c r="O82" s="43"/>
      <c r="P82" s="44"/>
      <c r="T82" s="103"/>
      <c r="U82" s="118"/>
      <c r="V82" s="119"/>
      <c r="W82" s="118"/>
    </row>
    <row r="83" spans="1:23" ht="15" x14ac:dyDescent="0.2">
      <c r="A83" s="97"/>
      <c r="B83" s="36"/>
      <c r="C83" s="167" t="s">
        <v>458</v>
      </c>
      <c r="D83" s="168"/>
      <c r="E83" s="151"/>
      <c r="F83" s="63"/>
      <c r="G83" s="60"/>
      <c r="H83" s="43"/>
      <c r="I83" s="60"/>
      <c r="J83" s="60"/>
      <c r="K83" s="44"/>
      <c r="L83" s="45"/>
      <c r="M83" s="43"/>
      <c r="N83" s="43"/>
      <c r="O83" s="43"/>
      <c r="P83" s="44"/>
      <c r="T83" s="103"/>
      <c r="U83" s="120"/>
      <c r="V83" s="121"/>
      <c r="W83" s="107"/>
    </row>
    <row r="84" spans="1:23" ht="33.75" x14ac:dyDescent="0.2">
      <c r="A84" s="97">
        <v>1</v>
      </c>
      <c r="B84" s="36"/>
      <c r="C84" s="182" t="s">
        <v>503</v>
      </c>
      <c r="D84" s="160" t="s">
        <v>121</v>
      </c>
      <c r="E84" s="160">
        <v>10</v>
      </c>
      <c r="F84" s="63"/>
      <c r="G84" s="60"/>
      <c r="H84" s="43"/>
      <c r="I84" s="60"/>
      <c r="J84" s="60"/>
      <c r="K84" s="44"/>
      <c r="L84" s="45"/>
      <c r="M84" s="43"/>
      <c r="N84" s="43"/>
      <c r="O84" s="43"/>
      <c r="P84" s="44"/>
      <c r="T84" s="103"/>
      <c r="U84" s="115"/>
      <c r="V84" s="113"/>
      <c r="W84" s="113"/>
    </row>
    <row r="85" spans="1:23" ht="33.75" x14ac:dyDescent="0.2">
      <c r="A85" s="97">
        <v>2</v>
      </c>
      <c r="B85" s="36"/>
      <c r="C85" s="182" t="s">
        <v>504</v>
      </c>
      <c r="D85" s="160" t="s">
        <v>121</v>
      </c>
      <c r="E85" s="160">
        <v>5</v>
      </c>
      <c r="F85" s="63"/>
      <c r="G85" s="60"/>
      <c r="H85" s="43"/>
      <c r="I85" s="60"/>
      <c r="J85" s="60"/>
      <c r="K85" s="44"/>
      <c r="L85" s="45"/>
      <c r="M85" s="43"/>
      <c r="N85" s="43"/>
      <c r="O85" s="43"/>
      <c r="P85" s="44"/>
      <c r="T85" s="103"/>
      <c r="U85" s="115"/>
      <c r="V85" s="113"/>
      <c r="W85" s="113"/>
    </row>
    <row r="86" spans="1:23" ht="33.75" x14ac:dyDescent="0.2">
      <c r="A86" s="97">
        <v>3</v>
      </c>
      <c r="B86" s="36"/>
      <c r="C86" s="182" t="s">
        <v>502</v>
      </c>
      <c r="D86" s="160" t="s">
        <v>121</v>
      </c>
      <c r="E86" s="160">
        <v>5</v>
      </c>
      <c r="F86" s="63"/>
      <c r="G86" s="60"/>
      <c r="H86" s="43"/>
      <c r="I86" s="60"/>
      <c r="J86" s="60"/>
      <c r="K86" s="44"/>
      <c r="L86" s="45"/>
      <c r="M86" s="43"/>
      <c r="N86" s="43"/>
      <c r="O86" s="43"/>
      <c r="P86" s="44"/>
      <c r="T86" s="103"/>
      <c r="U86" s="115"/>
      <c r="V86" s="113"/>
      <c r="W86" s="113"/>
    </row>
    <row r="87" spans="1:23" ht="22.5" x14ac:dyDescent="0.2">
      <c r="A87" s="97">
        <f t="shared" ref="A87:A98" si="8">A86+1</f>
        <v>4</v>
      </c>
      <c r="B87" s="36"/>
      <c r="C87" s="180" t="s">
        <v>500</v>
      </c>
      <c r="D87" s="160" t="s">
        <v>121</v>
      </c>
      <c r="E87" s="263">
        <v>20</v>
      </c>
      <c r="F87" s="63"/>
      <c r="G87" s="60"/>
      <c r="H87" s="43"/>
      <c r="I87" s="60"/>
      <c r="J87" s="60"/>
      <c r="K87" s="44"/>
      <c r="L87" s="45"/>
      <c r="M87" s="43"/>
      <c r="N87" s="43"/>
      <c r="O87" s="43"/>
      <c r="P87" s="44"/>
      <c r="T87" s="103"/>
      <c r="U87" s="116"/>
      <c r="V87" s="113"/>
      <c r="W87" s="113"/>
    </row>
    <row r="88" spans="1:23" ht="22.5" x14ac:dyDescent="0.2">
      <c r="A88" s="97">
        <f t="shared" si="8"/>
        <v>5</v>
      </c>
      <c r="B88" s="36"/>
      <c r="C88" s="179" t="s">
        <v>499</v>
      </c>
      <c r="D88" s="151" t="s">
        <v>71</v>
      </c>
      <c r="E88" s="263">
        <v>20</v>
      </c>
      <c r="F88" s="63"/>
      <c r="G88" s="60"/>
      <c r="H88" s="43"/>
      <c r="I88" s="60"/>
      <c r="J88" s="60"/>
      <c r="K88" s="44"/>
      <c r="L88" s="45"/>
      <c r="M88" s="43"/>
      <c r="N88" s="43"/>
      <c r="O88" s="43"/>
      <c r="P88" s="44"/>
      <c r="T88" s="103"/>
      <c r="U88" s="115"/>
      <c r="V88" s="107"/>
      <c r="W88" s="107"/>
    </row>
    <row r="89" spans="1:23" ht="22.5" x14ac:dyDescent="0.2">
      <c r="A89" s="97">
        <f t="shared" si="8"/>
        <v>6</v>
      </c>
      <c r="B89" s="36"/>
      <c r="C89" s="163" t="s">
        <v>459</v>
      </c>
      <c r="D89" s="151" t="s">
        <v>68</v>
      </c>
      <c r="E89" s="264">
        <v>160</v>
      </c>
      <c r="F89" s="63"/>
      <c r="G89" s="60"/>
      <c r="H89" s="43"/>
      <c r="I89" s="60"/>
      <c r="J89" s="60"/>
      <c r="K89" s="44"/>
      <c r="L89" s="45"/>
      <c r="M89" s="43"/>
      <c r="N89" s="43"/>
      <c r="O89" s="43"/>
      <c r="P89" s="44"/>
      <c r="T89" s="103"/>
      <c r="U89" s="117"/>
      <c r="V89" s="107"/>
      <c r="W89" s="107"/>
    </row>
    <row r="90" spans="1:23" x14ac:dyDescent="0.2">
      <c r="A90" s="97">
        <f t="shared" si="8"/>
        <v>7</v>
      </c>
      <c r="B90" s="36"/>
      <c r="C90" s="163" t="s">
        <v>460</v>
      </c>
      <c r="D90" s="151" t="s">
        <v>71</v>
      </c>
      <c r="E90" s="151">
        <v>120</v>
      </c>
      <c r="F90" s="63"/>
      <c r="G90" s="60"/>
      <c r="H90" s="43"/>
      <c r="I90" s="60"/>
      <c r="J90" s="60"/>
      <c r="K90" s="44"/>
      <c r="L90" s="45"/>
      <c r="M90" s="43"/>
      <c r="N90" s="43"/>
      <c r="O90" s="43"/>
      <c r="P90" s="44"/>
      <c r="T90" s="103"/>
      <c r="U90" s="117"/>
      <c r="V90" s="107"/>
      <c r="W90" s="107"/>
    </row>
    <row r="91" spans="1:23" x14ac:dyDescent="0.2">
      <c r="A91" s="97">
        <f t="shared" si="8"/>
        <v>8</v>
      </c>
      <c r="B91" s="36"/>
      <c r="C91" s="163" t="s">
        <v>461</v>
      </c>
      <c r="D91" s="151" t="s">
        <v>71</v>
      </c>
      <c r="E91" s="151">
        <v>40</v>
      </c>
      <c r="F91" s="63"/>
      <c r="G91" s="60"/>
      <c r="H91" s="43"/>
      <c r="I91" s="60"/>
      <c r="J91" s="60"/>
      <c r="K91" s="44"/>
      <c r="L91" s="45"/>
      <c r="M91" s="43"/>
      <c r="N91" s="43"/>
      <c r="O91" s="43"/>
      <c r="P91" s="44"/>
      <c r="T91" s="103"/>
      <c r="U91" s="117"/>
      <c r="V91" s="107"/>
      <c r="W91" s="107"/>
    </row>
    <row r="92" spans="1:23" x14ac:dyDescent="0.2">
      <c r="A92" s="97">
        <f t="shared" si="8"/>
        <v>9</v>
      </c>
      <c r="B92" s="36"/>
      <c r="C92" s="169" t="s">
        <v>415</v>
      </c>
      <c r="D92" s="151" t="s">
        <v>71</v>
      </c>
      <c r="E92" s="151">
        <v>10</v>
      </c>
      <c r="F92" s="63"/>
      <c r="G92" s="60"/>
      <c r="H92" s="43"/>
      <c r="I92" s="60"/>
      <c r="J92" s="60"/>
      <c r="K92" s="44"/>
      <c r="L92" s="45"/>
      <c r="M92" s="43"/>
      <c r="N92" s="43"/>
      <c r="O92" s="43"/>
      <c r="P92" s="44"/>
      <c r="T92" s="103"/>
      <c r="U92" s="122"/>
      <c r="V92" s="107"/>
      <c r="W92" s="107"/>
    </row>
    <row r="93" spans="1:23" ht="33.75" x14ac:dyDescent="0.2">
      <c r="A93" s="97">
        <f t="shared" si="8"/>
        <v>10</v>
      </c>
      <c r="B93" s="36"/>
      <c r="C93" s="163" t="s">
        <v>416</v>
      </c>
      <c r="D93" s="151" t="s">
        <v>71</v>
      </c>
      <c r="E93" s="151">
        <v>7</v>
      </c>
      <c r="F93" s="63"/>
      <c r="G93" s="60"/>
      <c r="H93" s="43"/>
      <c r="I93" s="60"/>
      <c r="J93" s="60"/>
      <c r="K93" s="44"/>
      <c r="L93" s="45"/>
      <c r="M93" s="43"/>
      <c r="N93" s="43"/>
      <c r="O93" s="43"/>
      <c r="P93" s="44"/>
      <c r="T93" s="103"/>
      <c r="U93" s="117"/>
      <c r="V93" s="107"/>
      <c r="W93" s="107"/>
    </row>
    <row r="94" spans="1:23" ht="22.5" x14ac:dyDescent="0.2">
      <c r="A94" s="97">
        <f t="shared" si="8"/>
        <v>11</v>
      </c>
      <c r="B94" s="36"/>
      <c r="C94" s="163" t="s">
        <v>410</v>
      </c>
      <c r="D94" s="151" t="s">
        <v>80</v>
      </c>
      <c r="E94" s="151">
        <v>2.5</v>
      </c>
      <c r="F94" s="63"/>
      <c r="G94" s="60"/>
      <c r="H94" s="43"/>
      <c r="I94" s="60"/>
      <c r="J94" s="60"/>
      <c r="K94" s="44"/>
      <c r="L94" s="45"/>
      <c r="M94" s="43"/>
      <c r="N94" s="43"/>
      <c r="O94" s="43"/>
      <c r="P94" s="44"/>
      <c r="T94" s="103"/>
      <c r="U94" s="117"/>
      <c r="V94" s="107"/>
      <c r="W94" s="107"/>
    </row>
    <row r="95" spans="1:23" ht="22.5" x14ac:dyDescent="0.2">
      <c r="A95" s="97">
        <f t="shared" si="8"/>
        <v>12</v>
      </c>
      <c r="B95" s="36"/>
      <c r="C95" s="163" t="s">
        <v>123</v>
      </c>
      <c r="D95" s="151" t="s">
        <v>121</v>
      </c>
      <c r="E95" s="151">
        <v>5</v>
      </c>
      <c r="F95" s="63"/>
      <c r="G95" s="60"/>
      <c r="H95" s="43"/>
      <c r="I95" s="60"/>
      <c r="J95" s="60"/>
      <c r="K95" s="44"/>
      <c r="L95" s="45"/>
      <c r="M95" s="43"/>
      <c r="N95" s="43"/>
      <c r="O95" s="43"/>
      <c r="P95" s="44"/>
      <c r="T95" s="103"/>
      <c r="U95" s="117"/>
      <c r="V95" s="107"/>
      <c r="W95" s="107"/>
    </row>
    <row r="96" spans="1:23" ht="22.5" x14ac:dyDescent="0.2">
      <c r="A96" s="97">
        <f t="shared" si="8"/>
        <v>13</v>
      </c>
      <c r="B96" s="36"/>
      <c r="C96" s="163" t="s">
        <v>417</v>
      </c>
      <c r="D96" s="151" t="s">
        <v>68</v>
      </c>
      <c r="E96" s="151">
        <v>10</v>
      </c>
      <c r="F96" s="63"/>
      <c r="G96" s="60"/>
      <c r="H96" s="43"/>
      <c r="I96" s="60"/>
      <c r="J96" s="60"/>
      <c r="K96" s="44"/>
      <c r="L96" s="45"/>
      <c r="M96" s="43"/>
      <c r="N96" s="43"/>
      <c r="O96" s="43"/>
      <c r="P96" s="44"/>
      <c r="T96" s="103"/>
      <c r="U96" s="117"/>
      <c r="V96" s="107"/>
      <c r="W96" s="107"/>
    </row>
    <row r="97" spans="1:23" x14ac:dyDescent="0.2">
      <c r="A97" s="97">
        <f t="shared" si="8"/>
        <v>14</v>
      </c>
      <c r="B97" s="36"/>
      <c r="C97" s="163" t="s">
        <v>411</v>
      </c>
      <c r="D97" s="151" t="s">
        <v>121</v>
      </c>
      <c r="E97" s="151">
        <v>5</v>
      </c>
      <c r="F97" s="63"/>
      <c r="G97" s="60"/>
      <c r="H97" s="43"/>
      <c r="I97" s="60"/>
      <c r="J97" s="60"/>
      <c r="K97" s="44"/>
      <c r="L97" s="45"/>
      <c r="M97" s="43"/>
      <c r="N97" s="43"/>
      <c r="O97" s="43"/>
      <c r="P97" s="44"/>
      <c r="T97" s="103"/>
      <c r="U97" s="117"/>
      <c r="V97" s="107"/>
      <c r="W97" s="107"/>
    </row>
    <row r="98" spans="1:23" ht="22.5" x14ac:dyDescent="0.2">
      <c r="A98" s="97">
        <f t="shared" si="8"/>
        <v>15</v>
      </c>
      <c r="B98" s="36"/>
      <c r="C98" s="163" t="s">
        <v>412</v>
      </c>
      <c r="D98" s="151" t="s">
        <v>121</v>
      </c>
      <c r="E98" s="151">
        <v>5</v>
      </c>
      <c r="F98" s="63"/>
      <c r="G98" s="60"/>
      <c r="H98" s="43"/>
      <c r="I98" s="60"/>
      <c r="J98" s="60"/>
      <c r="K98" s="44"/>
      <c r="L98" s="45"/>
      <c r="M98" s="43"/>
      <c r="N98" s="43"/>
      <c r="O98" s="43"/>
      <c r="P98" s="44"/>
      <c r="T98" s="103"/>
      <c r="U98" s="117"/>
      <c r="V98" s="107"/>
      <c r="W98" s="107"/>
    </row>
    <row r="99" spans="1:23" ht="22.5" x14ac:dyDescent="0.2">
      <c r="A99" s="98"/>
      <c r="B99" s="36"/>
      <c r="C99" s="170" t="s">
        <v>462</v>
      </c>
      <c r="D99" s="165"/>
      <c r="E99" s="166"/>
      <c r="F99" s="63"/>
      <c r="G99" s="60"/>
      <c r="H99" s="43"/>
      <c r="I99" s="60"/>
      <c r="J99" s="60"/>
      <c r="K99" s="44"/>
      <c r="L99" s="45"/>
      <c r="M99" s="43"/>
      <c r="N99" s="43"/>
      <c r="O99" s="43"/>
      <c r="P99" s="44"/>
      <c r="T99" s="103"/>
      <c r="U99" s="123"/>
      <c r="V99" s="119"/>
      <c r="W99" s="118"/>
    </row>
    <row r="100" spans="1:23" ht="15" x14ac:dyDescent="0.2">
      <c r="A100" s="97"/>
      <c r="B100" s="36"/>
      <c r="C100" s="167" t="s">
        <v>463</v>
      </c>
      <c r="D100" s="168"/>
      <c r="E100" s="151"/>
      <c r="F100" s="63"/>
      <c r="G100" s="60"/>
      <c r="H100" s="43"/>
      <c r="I100" s="60"/>
      <c r="J100" s="60"/>
      <c r="K100" s="44"/>
      <c r="L100" s="45"/>
      <c r="M100" s="43"/>
      <c r="N100" s="43"/>
      <c r="O100" s="43"/>
      <c r="P100" s="44"/>
      <c r="T100" s="103"/>
      <c r="U100" s="120"/>
      <c r="V100" s="121"/>
      <c r="W100" s="107"/>
    </row>
    <row r="101" spans="1:23" ht="33.75" x14ac:dyDescent="0.2">
      <c r="A101" s="97">
        <v>1</v>
      </c>
      <c r="B101" s="36"/>
      <c r="C101" s="182" t="s">
        <v>503</v>
      </c>
      <c r="D101" s="160" t="s">
        <v>121</v>
      </c>
      <c r="E101" s="160">
        <v>60</v>
      </c>
      <c r="F101" s="63"/>
      <c r="G101" s="60"/>
      <c r="H101" s="43"/>
      <c r="I101" s="60"/>
      <c r="J101" s="60"/>
      <c r="K101" s="44"/>
      <c r="L101" s="45"/>
      <c r="M101" s="43"/>
      <c r="N101" s="43"/>
      <c r="O101" s="43"/>
      <c r="P101" s="44"/>
      <c r="T101" s="103"/>
      <c r="U101" s="115"/>
      <c r="V101" s="113"/>
      <c r="W101" s="113"/>
    </row>
    <row r="102" spans="1:23" ht="33.75" x14ac:dyDescent="0.2">
      <c r="A102" s="97">
        <v>2</v>
      </c>
      <c r="B102" s="36"/>
      <c r="C102" s="182" t="s">
        <v>505</v>
      </c>
      <c r="D102" s="160" t="s">
        <v>121</v>
      </c>
      <c r="E102" s="160">
        <v>20</v>
      </c>
      <c r="F102" s="63"/>
      <c r="G102" s="60"/>
      <c r="H102" s="43"/>
      <c r="I102" s="60"/>
      <c r="J102" s="60"/>
      <c r="K102" s="44"/>
      <c r="L102" s="45"/>
      <c r="M102" s="43"/>
      <c r="N102" s="43"/>
      <c r="O102" s="43"/>
      <c r="P102" s="44"/>
      <c r="T102" s="103"/>
      <c r="U102" s="115"/>
      <c r="V102" s="113"/>
      <c r="W102" s="113"/>
    </row>
    <row r="103" spans="1:23" ht="22.5" x14ac:dyDescent="0.2">
      <c r="A103" s="97">
        <v>3</v>
      </c>
      <c r="B103" s="36"/>
      <c r="C103" s="180" t="s">
        <v>500</v>
      </c>
      <c r="D103" s="160" t="s">
        <v>121</v>
      </c>
      <c r="E103" s="160">
        <v>80</v>
      </c>
      <c r="F103" s="63"/>
      <c r="G103" s="60"/>
      <c r="H103" s="43"/>
      <c r="I103" s="60"/>
      <c r="J103" s="60"/>
      <c r="K103" s="44"/>
      <c r="L103" s="45"/>
      <c r="M103" s="43"/>
      <c r="N103" s="43"/>
      <c r="O103" s="43"/>
      <c r="P103" s="44"/>
      <c r="T103" s="103"/>
      <c r="U103" s="116"/>
      <c r="V103" s="113"/>
      <c r="W103" s="113"/>
    </row>
    <row r="104" spans="1:23" ht="22.5" x14ac:dyDescent="0.2">
      <c r="A104" s="97">
        <v>4</v>
      </c>
      <c r="B104" s="36"/>
      <c r="C104" s="179" t="s">
        <v>499</v>
      </c>
      <c r="D104" s="151" t="s">
        <v>71</v>
      </c>
      <c r="E104" s="151">
        <v>80</v>
      </c>
      <c r="F104" s="63"/>
      <c r="G104" s="60"/>
      <c r="H104" s="43"/>
      <c r="I104" s="60"/>
      <c r="J104" s="60"/>
      <c r="K104" s="44"/>
      <c r="L104" s="45"/>
      <c r="M104" s="43"/>
      <c r="N104" s="43"/>
      <c r="O104" s="43"/>
      <c r="P104" s="44"/>
      <c r="T104" s="103"/>
      <c r="U104" s="115"/>
      <c r="V104" s="107"/>
      <c r="W104" s="107"/>
    </row>
    <row r="105" spans="1:23" ht="22.5" x14ac:dyDescent="0.2">
      <c r="A105" s="97">
        <v>5</v>
      </c>
      <c r="B105" s="36"/>
      <c r="C105" s="163" t="s">
        <v>464</v>
      </c>
      <c r="D105" s="151" t="s">
        <v>68</v>
      </c>
      <c r="E105" s="151">
        <v>1320</v>
      </c>
      <c r="F105" s="63"/>
      <c r="G105" s="60"/>
      <c r="H105" s="43"/>
      <c r="I105" s="60"/>
      <c r="J105" s="60"/>
      <c r="K105" s="44"/>
      <c r="L105" s="45"/>
      <c r="M105" s="43"/>
      <c r="N105" s="43"/>
      <c r="O105" s="43"/>
      <c r="P105" s="44"/>
      <c r="T105" s="103"/>
      <c r="U105" s="117"/>
      <c r="V105" s="107"/>
      <c r="W105" s="107"/>
    </row>
    <row r="106" spans="1:23" x14ac:dyDescent="0.2">
      <c r="A106" s="97">
        <v>6</v>
      </c>
      <c r="B106" s="36"/>
      <c r="C106" s="163" t="s">
        <v>460</v>
      </c>
      <c r="D106" s="151" t="s">
        <v>71</v>
      </c>
      <c r="E106" s="151">
        <v>640</v>
      </c>
      <c r="F106" s="63"/>
      <c r="G106" s="60"/>
      <c r="H106" s="43"/>
      <c r="I106" s="60"/>
      <c r="J106" s="60"/>
      <c r="K106" s="44"/>
      <c r="L106" s="45"/>
      <c r="M106" s="43"/>
      <c r="N106" s="43"/>
      <c r="O106" s="43"/>
      <c r="P106" s="44"/>
      <c r="T106" s="103"/>
      <c r="U106" s="117"/>
      <c r="V106" s="107"/>
      <c r="W106" s="107"/>
    </row>
    <row r="107" spans="1:23" x14ac:dyDescent="0.2">
      <c r="A107" s="97">
        <v>7</v>
      </c>
      <c r="B107" s="36"/>
      <c r="C107" s="163" t="s">
        <v>461</v>
      </c>
      <c r="D107" s="151" t="s">
        <v>71</v>
      </c>
      <c r="E107" s="151">
        <v>120</v>
      </c>
      <c r="F107" s="63"/>
      <c r="G107" s="60"/>
      <c r="H107" s="43"/>
      <c r="I107" s="60"/>
      <c r="J107" s="60"/>
      <c r="K107" s="44"/>
      <c r="L107" s="45"/>
      <c r="M107" s="43"/>
      <c r="N107" s="43"/>
      <c r="O107" s="43"/>
      <c r="P107" s="44"/>
      <c r="T107" s="103"/>
      <c r="U107" s="117"/>
      <c r="V107" s="107"/>
      <c r="W107" s="107"/>
    </row>
    <row r="108" spans="1:23" x14ac:dyDescent="0.2">
      <c r="A108" s="97">
        <v>8</v>
      </c>
      <c r="B108" s="36"/>
      <c r="C108" s="169" t="s">
        <v>415</v>
      </c>
      <c r="D108" s="151" t="s">
        <v>71</v>
      </c>
      <c r="E108" s="151">
        <v>40</v>
      </c>
      <c r="F108" s="63"/>
      <c r="G108" s="60"/>
      <c r="H108" s="43"/>
      <c r="I108" s="60"/>
      <c r="J108" s="60"/>
      <c r="K108" s="44"/>
      <c r="L108" s="45"/>
      <c r="M108" s="43"/>
      <c r="N108" s="43"/>
      <c r="O108" s="43"/>
      <c r="P108" s="44"/>
      <c r="T108" s="103"/>
      <c r="U108" s="122"/>
      <c r="V108" s="107"/>
      <c r="W108" s="107"/>
    </row>
    <row r="109" spans="1:23" ht="33.75" x14ac:dyDescent="0.2">
      <c r="A109" s="97">
        <v>9</v>
      </c>
      <c r="B109" s="36"/>
      <c r="C109" s="163" t="s">
        <v>416</v>
      </c>
      <c r="D109" s="151" t="s">
        <v>71</v>
      </c>
      <c r="E109" s="151">
        <v>280</v>
      </c>
      <c r="F109" s="63"/>
      <c r="G109" s="60"/>
      <c r="H109" s="43"/>
      <c r="I109" s="60"/>
      <c r="J109" s="60"/>
      <c r="K109" s="44"/>
      <c r="L109" s="45"/>
      <c r="M109" s="43"/>
      <c r="N109" s="43"/>
      <c r="O109" s="43"/>
      <c r="P109" s="44"/>
      <c r="T109" s="103"/>
      <c r="U109" s="117"/>
      <c r="V109" s="107"/>
      <c r="W109" s="107"/>
    </row>
    <row r="110" spans="1:23" ht="22.5" x14ac:dyDescent="0.2">
      <c r="A110" s="97">
        <v>10</v>
      </c>
      <c r="B110" s="36"/>
      <c r="C110" s="163" t="s">
        <v>410</v>
      </c>
      <c r="D110" s="151" t="s">
        <v>80</v>
      </c>
      <c r="E110" s="151">
        <v>12</v>
      </c>
      <c r="F110" s="63"/>
      <c r="G110" s="60"/>
      <c r="H110" s="43"/>
      <c r="I110" s="60"/>
      <c r="J110" s="60"/>
      <c r="K110" s="44"/>
      <c r="L110" s="45"/>
      <c r="M110" s="43"/>
      <c r="N110" s="43"/>
      <c r="O110" s="43"/>
      <c r="P110" s="44"/>
      <c r="T110" s="103"/>
      <c r="U110" s="117"/>
      <c r="V110" s="107"/>
      <c r="W110" s="107"/>
    </row>
    <row r="111" spans="1:23" ht="22.5" x14ac:dyDescent="0.2">
      <c r="A111" s="97">
        <v>11</v>
      </c>
      <c r="B111" s="36"/>
      <c r="C111" s="163" t="s">
        <v>123</v>
      </c>
      <c r="D111" s="151" t="s">
        <v>121</v>
      </c>
      <c r="E111" s="151">
        <v>20</v>
      </c>
      <c r="F111" s="63"/>
      <c r="G111" s="60"/>
      <c r="H111" s="43"/>
      <c r="I111" s="60"/>
      <c r="J111" s="60"/>
      <c r="K111" s="44"/>
      <c r="L111" s="45"/>
      <c r="M111" s="43"/>
      <c r="N111" s="43"/>
      <c r="O111" s="43"/>
      <c r="P111" s="44"/>
      <c r="T111" s="103"/>
      <c r="U111" s="117"/>
      <c r="V111" s="107"/>
      <c r="W111" s="107"/>
    </row>
    <row r="112" spans="1:23" ht="22.5" x14ac:dyDescent="0.2">
      <c r="A112" s="97">
        <v>12</v>
      </c>
      <c r="B112" s="36"/>
      <c r="C112" s="163" t="s">
        <v>418</v>
      </c>
      <c r="D112" s="151" t="s">
        <v>68</v>
      </c>
      <c r="E112" s="151">
        <v>80</v>
      </c>
      <c r="F112" s="63"/>
      <c r="G112" s="60"/>
      <c r="H112" s="43"/>
      <c r="I112" s="60"/>
      <c r="J112" s="60"/>
      <c r="K112" s="44"/>
      <c r="L112" s="45"/>
      <c r="M112" s="43"/>
      <c r="N112" s="43"/>
      <c r="O112" s="43"/>
      <c r="P112" s="44"/>
      <c r="T112" s="103"/>
      <c r="U112" s="117"/>
      <c r="V112" s="107"/>
      <c r="W112" s="107"/>
    </row>
    <row r="113" spans="1:23" x14ac:dyDescent="0.2">
      <c r="A113" s="97">
        <v>13</v>
      </c>
      <c r="B113" s="36"/>
      <c r="C113" s="163" t="s">
        <v>411</v>
      </c>
      <c r="D113" s="151" t="s">
        <v>121</v>
      </c>
      <c r="E113" s="151">
        <v>20</v>
      </c>
      <c r="F113" s="63"/>
      <c r="G113" s="60"/>
      <c r="H113" s="43"/>
      <c r="I113" s="60"/>
      <c r="J113" s="60"/>
      <c r="K113" s="44"/>
      <c r="L113" s="45"/>
      <c r="M113" s="43"/>
      <c r="N113" s="43"/>
      <c r="O113" s="43"/>
      <c r="P113" s="44"/>
      <c r="T113" s="103"/>
      <c r="U113" s="117"/>
      <c r="V113" s="107"/>
      <c r="W113" s="107"/>
    </row>
    <row r="114" spans="1:23" ht="22.5" x14ac:dyDescent="0.2">
      <c r="A114" s="97">
        <v>14</v>
      </c>
      <c r="B114" s="36"/>
      <c r="C114" s="163" t="s">
        <v>412</v>
      </c>
      <c r="D114" s="151" t="s">
        <v>121</v>
      </c>
      <c r="E114" s="151">
        <v>20</v>
      </c>
      <c r="F114" s="63"/>
      <c r="G114" s="60"/>
      <c r="H114" s="43"/>
      <c r="I114" s="60"/>
      <c r="J114" s="60"/>
      <c r="K114" s="44"/>
      <c r="L114" s="45"/>
      <c r="M114" s="43"/>
      <c r="N114" s="43"/>
      <c r="O114" s="43"/>
      <c r="P114" s="44"/>
      <c r="T114" s="103"/>
      <c r="U114" s="117"/>
      <c r="V114" s="107"/>
      <c r="W114" s="107"/>
    </row>
    <row r="115" spans="1:23" x14ac:dyDescent="0.2">
      <c r="A115" s="98"/>
      <c r="B115" s="36"/>
      <c r="C115" s="164" t="s">
        <v>465</v>
      </c>
      <c r="D115" s="165"/>
      <c r="E115" s="166"/>
      <c r="F115" s="63"/>
      <c r="G115" s="60"/>
      <c r="H115" s="43"/>
      <c r="I115" s="60"/>
      <c r="J115" s="60"/>
      <c r="K115" s="44"/>
      <c r="L115" s="45"/>
      <c r="M115" s="43"/>
      <c r="N115" s="43"/>
      <c r="O115" s="43"/>
      <c r="P115" s="44"/>
      <c r="T115" s="103"/>
      <c r="U115" s="118"/>
      <c r="V115" s="119"/>
      <c r="W115" s="118"/>
    </row>
    <row r="116" spans="1:23" ht="15" x14ac:dyDescent="0.2">
      <c r="A116" s="97"/>
      <c r="B116" s="36"/>
      <c r="C116" s="167" t="s">
        <v>466</v>
      </c>
      <c r="D116" s="168"/>
      <c r="E116" s="151"/>
      <c r="F116" s="63"/>
      <c r="G116" s="60"/>
      <c r="H116" s="43"/>
      <c r="I116" s="60"/>
      <c r="J116" s="60"/>
      <c r="K116" s="44"/>
      <c r="L116" s="45"/>
      <c r="M116" s="43"/>
      <c r="N116" s="43"/>
      <c r="O116" s="43"/>
      <c r="P116" s="44"/>
      <c r="T116" s="103"/>
      <c r="U116" s="120"/>
      <c r="V116" s="121"/>
      <c r="W116" s="107"/>
    </row>
    <row r="117" spans="1:23" ht="33.75" x14ac:dyDescent="0.2">
      <c r="A117" s="97">
        <v>1</v>
      </c>
      <c r="B117" s="36"/>
      <c r="C117" s="182" t="s">
        <v>503</v>
      </c>
      <c r="D117" s="160" t="s">
        <v>121</v>
      </c>
      <c r="E117" s="160">
        <v>4</v>
      </c>
      <c r="F117" s="63"/>
      <c r="G117" s="60"/>
      <c r="H117" s="43"/>
      <c r="I117" s="60"/>
      <c r="J117" s="60"/>
      <c r="K117" s="44"/>
      <c r="L117" s="45"/>
      <c r="M117" s="43"/>
      <c r="N117" s="43"/>
      <c r="O117" s="43"/>
      <c r="P117" s="44"/>
      <c r="T117" s="103"/>
      <c r="U117" s="115"/>
      <c r="V117" s="113"/>
      <c r="W117" s="113"/>
    </row>
    <row r="118" spans="1:23" ht="33.75" x14ac:dyDescent="0.2">
      <c r="A118" s="97">
        <v>2</v>
      </c>
      <c r="B118" s="36"/>
      <c r="C118" s="182" t="s">
        <v>504</v>
      </c>
      <c r="D118" s="160" t="s">
        <v>121</v>
      </c>
      <c r="E118" s="160">
        <v>4</v>
      </c>
      <c r="F118" s="63"/>
      <c r="G118" s="60"/>
      <c r="H118" s="43"/>
      <c r="I118" s="60"/>
      <c r="J118" s="60"/>
      <c r="K118" s="44"/>
      <c r="L118" s="45"/>
      <c r="M118" s="43"/>
      <c r="N118" s="43"/>
      <c r="O118" s="43"/>
      <c r="P118" s="44"/>
      <c r="T118" s="103"/>
      <c r="U118" s="115"/>
      <c r="V118" s="113"/>
      <c r="W118" s="113"/>
    </row>
    <row r="119" spans="1:23" ht="33.75" x14ac:dyDescent="0.2">
      <c r="A119" s="97">
        <v>3</v>
      </c>
      <c r="B119" s="36"/>
      <c r="C119" s="182" t="s">
        <v>502</v>
      </c>
      <c r="D119" s="160" t="s">
        <v>121</v>
      </c>
      <c r="E119" s="160">
        <v>4</v>
      </c>
      <c r="F119" s="63"/>
      <c r="G119" s="60"/>
      <c r="H119" s="43"/>
      <c r="I119" s="60"/>
      <c r="J119" s="60"/>
      <c r="K119" s="44"/>
      <c r="L119" s="45"/>
      <c r="M119" s="43"/>
      <c r="N119" s="43"/>
      <c r="O119" s="43"/>
      <c r="P119" s="44"/>
      <c r="T119" s="103"/>
      <c r="U119" s="115"/>
      <c r="V119" s="113"/>
      <c r="W119" s="113"/>
    </row>
    <row r="120" spans="1:23" ht="22.5" x14ac:dyDescent="0.2">
      <c r="A120" s="97">
        <f t="shared" ref="A120:A131" si="9">A119+1</f>
        <v>4</v>
      </c>
      <c r="B120" s="36"/>
      <c r="C120" s="180" t="s">
        <v>500</v>
      </c>
      <c r="D120" s="160" t="s">
        <v>121</v>
      </c>
      <c r="E120" s="263">
        <v>12</v>
      </c>
      <c r="F120" s="63"/>
      <c r="G120" s="60"/>
      <c r="H120" s="43"/>
      <c r="I120" s="60"/>
      <c r="J120" s="60"/>
      <c r="K120" s="44"/>
      <c r="L120" s="45"/>
      <c r="M120" s="43"/>
      <c r="N120" s="43"/>
      <c r="O120" s="43"/>
      <c r="P120" s="44"/>
      <c r="T120" s="103"/>
      <c r="U120" s="116"/>
      <c r="V120" s="113"/>
      <c r="W120" s="113"/>
    </row>
    <row r="121" spans="1:23" ht="22.5" x14ac:dyDescent="0.2">
      <c r="A121" s="97">
        <f t="shared" si="9"/>
        <v>5</v>
      </c>
      <c r="B121" s="36"/>
      <c r="C121" s="179" t="s">
        <v>499</v>
      </c>
      <c r="D121" s="151" t="s">
        <v>71</v>
      </c>
      <c r="E121" s="263">
        <v>12</v>
      </c>
      <c r="F121" s="63"/>
      <c r="G121" s="60"/>
      <c r="H121" s="43"/>
      <c r="I121" s="60"/>
      <c r="J121" s="60"/>
      <c r="K121" s="44"/>
      <c r="L121" s="45"/>
      <c r="M121" s="43"/>
      <c r="N121" s="43"/>
      <c r="O121" s="43"/>
      <c r="P121" s="44"/>
      <c r="T121" s="103"/>
      <c r="U121" s="115"/>
      <c r="V121" s="107"/>
      <c r="W121" s="107"/>
    </row>
    <row r="122" spans="1:23" ht="22.5" x14ac:dyDescent="0.2">
      <c r="A122" s="97">
        <f t="shared" si="9"/>
        <v>6</v>
      </c>
      <c r="B122" s="36"/>
      <c r="C122" s="163" t="s">
        <v>464</v>
      </c>
      <c r="D122" s="151" t="s">
        <v>68</v>
      </c>
      <c r="E122" s="151">
        <v>240</v>
      </c>
      <c r="F122" s="63"/>
      <c r="G122" s="60"/>
      <c r="H122" s="43"/>
      <c r="I122" s="60"/>
      <c r="J122" s="60"/>
      <c r="K122" s="44"/>
      <c r="L122" s="45"/>
      <c r="M122" s="43"/>
      <c r="N122" s="43"/>
      <c r="O122" s="43"/>
      <c r="P122" s="44"/>
      <c r="T122" s="103"/>
      <c r="U122" s="117"/>
      <c r="V122" s="107"/>
      <c r="W122" s="107"/>
    </row>
    <row r="123" spans="1:23" x14ac:dyDescent="0.2">
      <c r="A123" s="97">
        <f t="shared" si="9"/>
        <v>7</v>
      </c>
      <c r="B123" s="36"/>
      <c r="C123" s="163" t="s">
        <v>460</v>
      </c>
      <c r="D123" s="151" t="s">
        <v>71</v>
      </c>
      <c r="E123" s="151">
        <v>96</v>
      </c>
      <c r="F123" s="63"/>
      <c r="G123" s="60"/>
      <c r="H123" s="43"/>
      <c r="I123" s="60"/>
      <c r="J123" s="60"/>
      <c r="K123" s="44"/>
      <c r="L123" s="45"/>
      <c r="M123" s="43"/>
      <c r="N123" s="43"/>
      <c r="O123" s="43"/>
      <c r="P123" s="44"/>
      <c r="T123" s="103"/>
      <c r="U123" s="117"/>
      <c r="V123" s="107"/>
      <c r="W123" s="107"/>
    </row>
    <row r="124" spans="1:23" x14ac:dyDescent="0.2">
      <c r="A124" s="97">
        <f t="shared" si="9"/>
        <v>8</v>
      </c>
      <c r="B124" s="36"/>
      <c r="C124" s="163" t="s">
        <v>461</v>
      </c>
      <c r="D124" s="151" t="s">
        <v>71</v>
      </c>
      <c r="E124" s="151">
        <v>24</v>
      </c>
      <c r="F124" s="63"/>
      <c r="G124" s="60"/>
      <c r="H124" s="43"/>
      <c r="I124" s="60"/>
      <c r="J124" s="60"/>
      <c r="K124" s="44"/>
      <c r="L124" s="45"/>
      <c r="M124" s="43"/>
      <c r="N124" s="43"/>
      <c r="O124" s="43"/>
      <c r="P124" s="44"/>
      <c r="T124" s="103"/>
      <c r="U124" s="117"/>
      <c r="V124" s="107"/>
      <c r="W124" s="107"/>
    </row>
    <row r="125" spans="1:23" x14ac:dyDescent="0.2">
      <c r="A125" s="97">
        <f t="shared" si="9"/>
        <v>9</v>
      </c>
      <c r="B125" s="36"/>
      <c r="C125" s="169" t="s">
        <v>415</v>
      </c>
      <c r="D125" s="151" t="s">
        <v>71</v>
      </c>
      <c r="E125" s="151">
        <v>8</v>
      </c>
      <c r="F125" s="63"/>
      <c r="G125" s="60"/>
      <c r="H125" s="43"/>
      <c r="I125" s="60"/>
      <c r="J125" s="60"/>
      <c r="K125" s="44"/>
      <c r="L125" s="45"/>
      <c r="M125" s="43"/>
      <c r="N125" s="43"/>
      <c r="O125" s="43"/>
      <c r="P125" s="44"/>
      <c r="T125" s="103"/>
      <c r="U125" s="122"/>
      <c r="V125" s="107"/>
      <c r="W125" s="107"/>
    </row>
    <row r="126" spans="1:23" ht="33.75" x14ac:dyDescent="0.2">
      <c r="A126" s="97">
        <f t="shared" si="9"/>
        <v>10</v>
      </c>
      <c r="B126" s="36"/>
      <c r="C126" s="163" t="s">
        <v>416</v>
      </c>
      <c r="D126" s="151" t="s">
        <v>71</v>
      </c>
      <c r="E126" s="151">
        <v>40</v>
      </c>
      <c r="F126" s="63"/>
      <c r="G126" s="60"/>
      <c r="H126" s="43"/>
      <c r="I126" s="60"/>
      <c r="J126" s="60"/>
      <c r="K126" s="44"/>
      <c r="L126" s="45"/>
      <c r="M126" s="43"/>
      <c r="N126" s="43"/>
      <c r="O126" s="43"/>
      <c r="P126" s="44"/>
      <c r="T126" s="103"/>
      <c r="U126" s="117"/>
      <c r="V126" s="107"/>
      <c r="W126" s="107"/>
    </row>
    <row r="127" spans="1:23" ht="22.5" x14ac:dyDescent="0.2">
      <c r="A127" s="97">
        <f t="shared" si="9"/>
        <v>11</v>
      </c>
      <c r="B127" s="36"/>
      <c r="C127" s="163" t="s">
        <v>410</v>
      </c>
      <c r="D127" s="151" t="s">
        <v>80</v>
      </c>
      <c r="E127" s="151">
        <v>2</v>
      </c>
      <c r="F127" s="63"/>
      <c r="G127" s="60"/>
      <c r="H127" s="43"/>
      <c r="I127" s="60"/>
      <c r="J127" s="60"/>
      <c r="K127" s="44"/>
      <c r="L127" s="45"/>
      <c r="M127" s="43"/>
      <c r="N127" s="43"/>
      <c r="O127" s="43"/>
      <c r="P127" s="44"/>
      <c r="T127" s="103"/>
      <c r="U127" s="117"/>
      <c r="V127" s="107"/>
      <c r="W127" s="107"/>
    </row>
    <row r="128" spans="1:23" ht="22.5" x14ac:dyDescent="0.2">
      <c r="A128" s="97">
        <f t="shared" si="9"/>
        <v>12</v>
      </c>
      <c r="B128" s="36"/>
      <c r="C128" s="163" t="s">
        <v>123</v>
      </c>
      <c r="D128" s="151" t="s">
        <v>121</v>
      </c>
      <c r="E128" s="151">
        <v>4</v>
      </c>
      <c r="F128" s="63"/>
      <c r="G128" s="60"/>
      <c r="H128" s="43"/>
      <c r="I128" s="60"/>
      <c r="J128" s="60"/>
      <c r="K128" s="44"/>
      <c r="L128" s="45"/>
      <c r="M128" s="43"/>
      <c r="N128" s="43"/>
      <c r="O128" s="43"/>
      <c r="P128" s="44"/>
      <c r="T128" s="103"/>
      <c r="U128" s="117"/>
      <c r="V128" s="107"/>
      <c r="W128" s="107"/>
    </row>
    <row r="129" spans="1:23" ht="22.5" x14ac:dyDescent="0.2">
      <c r="A129" s="97">
        <f t="shared" si="9"/>
        <v>13</v>
      </c>
      <c r="B129" s="36"/>
      <c r="C129" s="163" t="s">
        <v>418</v>
      </c>
      <c r="D129" s="151" t="s">
        <v>68</v>
      </c>
      <c r="E129" s="151">
        <v>16</v>
      </c>
      <c r="F129" s="63"/>
      <c r="G129" s="60"/>
      <c r="H129" s="43"/>
      <c r="I129" s="60"/>
      <c r="J129" s="60"/>
      <c r="K129" s="44"/>
      <c r="L129" s="45"/>
      <c r="M129" s="43"/>
      <c r="N129" s="43"/>
      <c r="O129" s="43"/>
      <c r="P129" s="44"/>
      <c r="T129" s="103"/>
      <c r="U129" s="117"/>
      <c r="V129" s="107"/>
      <c r="W129" s="107"/>
    </row>
    <row r="130" spans="1:23" x14ac:dyDescent="0.2">
      <c r="A130" s="97">
        <f t="shared" si="9"/>
        <v>14</v>
      </c>
      <c r="B130" s="36"/>
      <c r="C130" s="163" t="s">
        <v>411</v>
      </c>
      <c r="D130" s="151" t="s">
        <v>121</v>
      </c>
      <c r="E130" s="151">
        <v>4</v>
      </c>
      <c r="F130" s="63"/>
      <c r="G130" s="60"/>
      <c r="H130" s="43"/>
      <c r="I130" s="60"/>
      <c r="J130" s="60"/>
      <c r="K130" s="44"/>
      <c r="L130" s="45"/>
      <c r="M130" s="43"/>
      <c r="N130" s="43"/>
      <c r="O130" s="43"/>
      <c r="P130" s="44"/>
      <c r="T130" s="103"/>
      <c r="U130" s="117"/>
      <c r="V130" s="107"/>
      <c r="W130" s="107"/>
    </row>
    <row r="131" spans="1:23" ht="22.5" x14ac:dyDescent="0.2">
      <c r="A131" s="97">
        <f t="shared" si="9"/>
        <v>15</v>
      </c>
      <c r="B131" s="36"/>
      <c r="C131" s="163" t="s">
        <v>419</v>
      </c>
      <c r="D131" s="151" t="s">
        <v>121</v>
      </c>
      <c r="E131" s="151">
        <v>4</v>
      </c>
      <c r="F131" s="63"/>
      <c r="G131" s="60"/>
      <c r="H131" s="43"/>
      <c r="I131" s="60"/>
      <c r="J131" s="60"/>
      <c r="K131" s="44"/>
      <c r="L131" s="45"/>
      <c r="M131" s="43"/>
      <c r="N131" s="43"/>
      <c r="O131" s="43"/>
      <c r="P131" s="44"/>
      <c r="T131" s="103"/>
      <c r="U131" s="117"/>
      <c r="V131" s="107"/>
      <c r="W131" s="107"/>
    </row>
    <row r="132" spans="1:23" x14ac:dyDescent="0.2">
      <c r="A132" s="97"/>
      <c r="B132" s="36"/>
      <c r="C132" s="164" t="s">
        <v>467</v>
      </c>
      <c r="D132" s="165"/>
      <c r="E132" s="164"/>
      <c r="F132" s="63"/>
      <c r="G132" s="60"/>
      <c r="H132" s="43"/>
      <c r="I132" s="60"/>
      <c r="J132" s="60"/>
      <c r="K132" s="44"/>
      <c r="L132" s="45"/>
      <c r="M132" s="43"/>
      <c r="N132" s="43"/>
      <c r="O132" s="43"/>
      <c r="P132" s="44"/>
      <c r="T132" s="103"/>
      <c r="U132" s="118"/>
      <c r="V132" s="119"/>
      <c r="W132" s="118"/>
    </row>
    <row r="133" spans="1:23" x14ac:dyDescent="0.2">
      <c r="A133" s="97"/>
      <c r="B133" s="36"/>
      <c r="C133" s="167" t="s">
        <v>468</v>
      </c>
      <c r="D133" s="171"/>
      <c r="E133" s="151"/>
      <c r="F133" s="63"/>
      <c r="G133" s="60"/>
      <c r="H133" s="43"/>
      <c r="I133" s="60"/>
      <c r="J133" s="60"/>
      <c r="K133" s="44"/>
      <c r="L133" s="45"/>
      <c r="M133" s="43"/>
      <c r="N133" s="43"/>
      <c r="O133" s="43"/>
      <c r="P133" s="44"/>
      <c r="T133" s="103"/>
      <c r="U133" s="120"/>
      <c r="V133" s="124"/>
      <c r="W133" s="107"/>
    </row>
    <row r="134" spans="1:23" ht="33.75" x14ac:dyDescent="0.2">
      <c r="A134" s="97">
        <v>1</v>
      </c>
      <c r="B134" s="36"/>
      <c r="C134" s="182" t="s">
        <v>503</v>
      </c>
      <c r="D134" s="160" t="s">
        <v>121</v>
      </c>
      <c r="E134" s="160">
        <v>4</v>
      </c>
      <c r="F134" s="63"/>
      <c r="G134" s="60"/>
      <c r="H134" s="43"/>
      <c r="I134" s="60"/>
      <c r="J134" s="60"/>
      <c r="K134" s="44"/>
      <c r="L134" s="45"/>
      <c r="M134" s="43"/>
      <c r="N134" s="43"/>
      <c r="O134" s="43"/>
      <c r="P134" s="44"/>
      <c r="T134" s="103"/>
      <c r="U134" s="115"/>
      <c r="V134" s="113"/>
      <c r="W134" s="113"/>
    </row>
    <row r="135" spans="1:23" ht="33.75" x14ac:dyDescent="0.2">
      <c r="A135" s="97">
        <v>2</v>
      </c>
      <c r="B135" s="36"/>
      <c r="C135" s="182" t="s">
        <v>505</v>
      </c>
      <c r="D135" s="160" t="s">
        <v>121</v>
      </c>
      <c r="E135" s="160">
        <v>4</v>
      </c>
      <c r="F135" s="63"/>
      <c r="G135" s="60"/>
      <c r="H135" s="43"/>
      <c r="I135" s="60"/>
      <c r="J135" s="60"/>
      <c r="K135" s="44"/>
      <c r="L135" s="45"/>
      <c r="M135" s="43"/>
      <c r="N135" s="43"/>
      <c r="O135" s="43"/>
      <c r="P135" s="44"/>
      <c r="T135" s="103"/>
      <c r="U135" s="115"/>
      <c r="V135" s="113"/>
      <c r="W135" s="113"/>
    </row>
    <row r="136" spans="1:23" ht="22.5" x14ac:dyDescent="0.2">
      <c r="A136" s="97">
        <v>3</v>
      </c>
      <c r="B136" s="36"/>
      <c r="C136" s="180" t="s">
        <v>500</v>
      </c>
      <c r="D136" s="160" t="s">
        <v>121</v>
      </c>
      <c r="E136" s="160">
        <v>8</v>
      </c>
      <c r="F136" s="63"/>
      <c r="G136" s="60"/>
      <c r="H136" s="43"/>
      <c r="I136" s="60"/>
      <c r="J136" s="60"/>
      <c r="K136" s="44"/>
      <c r="L136" s="45"/>
      <c r="M136" s="43"/>
      <c r="N136" s="43"/>
      <c r="O136" s="43"/>
      <c r="P136" s="44"/>
      <c r="T136" s="103"/>
      <c r="U136" s="116"/>
      <c r="V136" s="113"/>
      <c r="W136" s="113"/>
    </row>
    <row r="137" spans="1:23" ht="22.5" x14ac:dyDescent="0.2">
      <c r="A137" s="97">
        <v>4</v>
      </c>
      <c r="B137" s="36"/>
      <c r="C137" s="179" t="s">
        <v>499</v>
      </c>
      <c r="D137" s="151" t="s">
        <v>71</v>
      </c>
      <c r="E137" s="151">
        <v>8</v>
      </c>
      <c r="F137" s="63"/>
      <c r="G137" s="60"/>
      <c r="H137" s="43"/>
      <c r="I137" s="60"/>
      <c r="J137" s="60"/>
      <c r="K137" s="44"/>
      <c r="L137" s="45"/>
      <c r="M137" s="43"/>
      <c r="N137" s="43"/>
      <c r="O137" s="43"/>
      <c r="P137" s="44"/>
      <c r="T137" s="103"/>
      <c r="U137" s="115"/>
      <c r="V137" s="107"/>
      <c r="W137" s="107"/>
    </row>
    <row r="138" spans="1:23" ht="22.5" x14ac:dyDescent="0.2">
      <c r="A138" s="97">
        <v>5</v>
      </c>
      <c r="B138" s="36"/>
      <c r="C138" s="163" t="s">
        <v>459</v>
      </c>
      <c r="D138" s="151" t="s">
        <v>68</v>
      </c>
      <c r="E138" s="151">
        <v>104</v>
      </c>
      <c r="F138" s="63"/>
      <c r="G138" s="60"/>
      <c r="H138" s="43"/>
      <c r="I138" s="60"/>
      <c r="J138" s="60"/>
      <c r="K138" s="44"/>
      <c r="L138" s="45"/>
      <c r="M138" s="43"/>
      <c r="N138" s="43"/>
      <c r="O138" s="43"/>
      <c r="P138" s="44"/>
      <c r="T138" s="103"/>
      <c r="U138" s="117"/>
      <c r="V138" s="107"/>
      <c r="W138" s="107"/>
    </row>
    <row r="139" spans="1:23" x14ac:dyDescent="0.2">
      <c r="A139" s="97">
        <v>6</v>
      </c>
      <c r="B139" s="36"/>
      <c r="C139" s="163" t="s">
        <v>460</v>
      </c>
      <c r="D139" s="151" t="s">
        <v>71</v>
      </c>
      <c r="E139" s="151">
        <v>32</v>
      </c>
      <c r="F139" s="63"/>
      <c r="G139" s="60"/>
      <c r="H139" s="43"/>
      <c r="I139" s="60"/>
      <c r="J139" s="60"/>
      <c r="K139" s="44"/>
      <c r="L139" s="45"/>
      <c r="M139" s="43"/>
      <c r="N139" s="43"/>
      <c r="O139" s="43"/>
      <c r="P139" s="44"/>
      <c r="T139" s="103"/>
      <c r="U139" s="117"/>
      <c r="V139" s="107"/>
      <c r="W139" s="107"/>
    </row>
    <row r="140" spans="1:23" x14ac:dyDescent="0.2">
      <c r="A140" s="97">
        <v>7</v>
      </c>
      <c r="B140" s="36"/>
      <c r="C140" s="163" t="s">
        <v>461</v>
      </c>
      <c r="D140" s="151" t="s">
        <v>71</v>
      </c>
      <c r="E140" s="151">
        <v>8</v>
      </c>
      <c r="F140" s="63"/>
      <c r="G140" s="60"/>
      <c r="H140" s="43"/>
      <c r="I140" s="60"/>
      <c r="J140" s="60"/>
      <c r="K140" s="44"/>
      <c r="L140" s="45"/>
      <c r="M140" s="43"/>
      <c r="N140" s="43"/>
      <c r="O140" s="43"/>
      <c r="P140" s="44"/>
      <c r="T140" s="103"/>
      <c r="U140" s="117"/>
      <c r="V140" s="107"/>
      <c r="W140" s="107"/>
    </row>
    <row r="141" spans="1:23" x14ac:dyDescent="0.2">
      <c r="A141" s="97">
        <v>8</v>
      </c>
      <c r="B141" s="36"/>
      <c r="C141" s="169" t="s">
        <v>415</v>
      </c>
      <c r="D141" s="151" t="s">
        <v>71</v>
      </c>
      <c r="E141" s="151">
        <v>8</v>
      </c>
      <c r="F141" s="63"/>
      <c r="G141" s="60"/>
      <c r="H141" s="43"/>
      <c r="I141" s="60"/>
      <c r="J141" s="60"/>
      <c r="K141" s="44"/>
      <c r="L141" s="45"/>
      <c r="M141" s="43"/>
      <c r="N141" s="43"/>
      <c r="O141" s="43"/>
      <c r="P141" s="44"/>
      <c r="T141" s="103"/>
      <c r="U141" s="122"/>
      <c r="V141" s="107"/>
      <c r="W141" s="107"/>
    </row>
    <row r="142" spans="1:23" ht="33.75" x14ac:dyDescent="0.2">
      <c r="A142" s="97">
        <v>9</v>
      </c>
      <c r="B142" s="36"/>
      <c r="C142" s="163" t="s">
        <v>416</v>
      </c>
      <c r="D142" s="151" t="s">
        <v>71</v>
      </c>
      <c r="E142" s="151">
        <v>8</v>
      </c>
      <c r="F142" s="63"/>
      <c r="G142" s="60"/>
      <c r="H142" s="43"/>
      <c r="I142" s="60"/>
      <c r="J142" s="60"/>
      <c r="K142" s="44"/>
      <c r="L142" s="45"/>
      <c r="M142" s="43"/>
      <c r="N142" s="43"/>
      <c r="O142" s="43"/>
      <c r="P142" s="44"/>
      <c r="T142" s="103"/>
      <c r="U142" s="117"/>
      <c r="V142" s="107"/>
      <c r="W142" s="107"/>
    </row>
    <row r="143" spans="1:23" ht="22.5" x14ac:dyDescent="0.2">
      <c r="A143" s="97">
        <v>10</v>
      </c>
      <c r="B143" s="36"/>
      <c r="C143" s="163" t="s">
        <v>410</v>
      </c>
      <c r="D143" s="151" t="s">
        <v>80</v>
      </c>
      <c r="E143" s="151">
        <v>1.2</v>
      </c>
      <c r="F143" s="63"/>
      <c r="G143" s="60"/>
      <c r="H143" s="43"/>
      <c r="I143" s="60"/>
      <c r="J143" s="60"/>
      <c r="K143" s="44"/>
      <c r="L143" s="45"/>
      <c r="M143" s="43"/>
      <c r="N143" s="43"/>
      <c r="O143" s="43"/>
      <c r="P143" s="44"/>
      <c r="T143" s="103"/>
      <c r="U143" s="117"/>
      <c r="V143" s="107"/>
      <c r="W143" s="107"/>
    </row>
    <row r="144" spans="1:23" ht="22.5" x14ac:dyDescent="0.2">
      <c r="A144" s="97">
        <v>11</v>
      </c>
      <c r="B144" s="36"/>
      <c r="C144" s="163" t="s">
        <v>123</v>
      </c>
      <c r="D144" s="151" t="s">
        <v>121</v>
      </c>
      <c r="E144" s="151">
        <v>4</v>
      </c>
      <c r="F144" s="63"/>
      <c r="G144" s="60"/>
      <c r="H144" s="43"/>
      <c r="I144" s="60"/>
      <c r="J144" s="60"/>
      <c r="K144" s="44"/>
      <c r="L144" s="45"/>
      <c r="M144" s="43"/>
      <c r="N144" s="43"/>
      <c r="O144" s="43"/>
      <c r="P144" s="44"/>
      <c r="T144" s="103"/>
      <c r="U144" s="117"/>
      <c r="V144" s="107"/>
      <c r="W144" s="107"/>
    </row>
    <row r="145" spans="1:23" ht="22.5" x14ac:dyDescent="0.2">
      <c r="A145" s="97">
        <v>12</v>
      </c>
      <c r="B145" s="36"/>
      <c r="C145" s="163" t="s">
        <v>417</v>
      </c>
      <c r="D145" s="151" t="s">
        <v>68</v>
      </c>
      <c r="E145" s="151">
        <v>24</v>
      </c>
      <c r="F145" s="63"/>
      <c r="G145" s="60"/>
      <c r="H145" s="43">
        <f t="shared" si="4"/>
        <v>0</v>
      </c>
      <c r="I145" s="60"/>
      <c r="J145" s="60"/>
      <c r="K145" s="44">
        <f t="shared" si="5"/>
        <v>0</v>
      </c>
      <c r="L145" s="45">
        <f t="shared" ref="L145:L176" si="10">ROUND(E145*F145,2)</f>
        <v>0</v>
      </c>
      <c r="M145" s="43">
        <f t="shared" ref="M145:M176" si="11">ROUND(H145*E145,2)</f>
        <v>0</v>
      </c>
      <c r="N145" s="43">
        <f t="shared" ref="N145:N176" si="12">ROUND(I145*E145,2)</f>
        <v>0</v>
      </c>
      <c r="O145" s="43">
        <f t="shared" ref="O145:O176" si="13">ROUND(J145*E145,2)</f>
        <v>0</v>
      </c>
      <c r="P145" s="44">
        <f t="shared" si="6"/>
        <v>0</v>
      </c>
      <c r="T145" s="103"/>
      <c r="U145" s="117"/>
      <c r="V145" s="107"/>
      <c r="W145" s="107"/>
    </row>
    <row r="146" spans="1:23" x14ac:dyDescent="0.2">
      <c r="A146" s="97">
        <v>13</v>
      </c>
      <c r="B146" s="36"/>
      <c r="C146" s="163" t="s">
        <v>411</v>
      </c>
      <c r="D146" s="151" t="s">
        <v>121</v>
      </c>
      <c r="E146" s="151">
        <v>4</v>
      </c>
      <c r="F146" s="63"/>
      <c r="G146" s="60"/>
      <c r="H146" s="43">
        <f t="shared" si="4"/>
        <v>0</v>
      </c>
      <c r="I146" s="60"/>
      <c r="J146" s="60"/>
      <c r="K146" s="44">
        <f t="shared" si="5"/>
        <v>0</v>
      </c>
      <c r="L146" s="45">
        <f t="shared" si="10"/>
        <v>0</v>
      </c>
      <c r="M146" s="43">
        <f t="shared" si="11"/>
        <v>0</v>
      </c>
      <c r="N146" s="43">
        <f t="shared" si="12"/>
        <v>0</v>
      </c>
      <c r="O146" s="43">
        <f t="shared" si="13"/>
        <v>0</v>
      </c>
      <c r="P146" s="44">
        <f t="shared" si="6"/>
        <v>0</v>
      </c>
      <c r="T146" s="103"/>
      <c r="U146" s="117"/>
      <c r="V146" s="107"/>
      <c r="W146" s="107"/>
    </row>
    <row r="147" spans="1:23" ht="22.5" x14ac:dyDescent="0.2">
      <c r="A147" s="97">
        <v>14</v>
      </c>
      <c r="B147" s="36"/>
      <c r="C147" s="163" t="s">
        <v>412</v>
      </c>
      <c r="D147" s="151" t="s">
        <v>121</v>
      </c>
      <c r="E147" s="151">
        <v>4</v>
      </c>
      <c r="F147" s="63"/>
      <c r="G147" s="60"/>
      <c r="H147" s="43">
        <f t="shared" si="4"/>
        <v>0</v>
      </c>
      <c r="I147" s="60"/>
      <c r="J147" s="60"/>
      <c r="K147" s="44">
        <f t="shared" si="5"/>
        <v>0</v>
      </c>
      <c r="L147" s="45">
        <f t="shared" si="10"/>
        <v>0</v>
      </c>
      <c r="M147" s="43">
        <f t="shared" si="11"/>
        <v>0</v>
      </c>
      <c r="N147" s="43">
        <f t="shared" si="12"/>
        <v>0</v>
      </c>
      <c r="O147" s="43">
        <f t="shared" si="13"/>
        <v>0</v>
      </c>
      <c r="P147" s="44">
        <f t="shared" si="6"/>
        <v>0</v>
      </c>
      <c r="T147" s="103"/>
      <c r="U147" s="117"/>
      <c r="V147" s="107"/>
      <c r="W147" s="107"/>
    </row>
    <row r="148" spans="1:23" x14ac:dyDescent="0.2">
      <c r="A148" s="97"/>
      <c r="B148" s="36"/>
      <c r="C148" s="164" t="s">
        <v>469</v>
      </c>
      <c r="D148" s="165"/>
      <c r="E148" s="164"/>
      <c r="F148" s="63"/>
      <c r="G148" s="60"/>
      <c r="H148" s="43">
        <f t="shared" si="4"/>
        <v>0</v>
      </c>
      <c r="I148" s="60"/>
      <c r="J148" s="60"/>
      <c r="K148" s="44">
        <f t="shared" si="5"/>
        <v>0</v>
      </c>
      <c r="L148" s="45">
        <f t="shared" si="10"/>
        <v>0</v>
      </c>
      <c r="M148" s="43">
        <f t="shared" si="11"/>
        <v>0</v>
      </c>
      <c r="N148" s="43">
        <f t="shared" si="12"/>
        <v>0</v>
      </c>
      <c r="O148" s="43">
        <f t="shared" si="13"/>
        <v>0</v>
      </c>
      <c r="P148" s="44">
        <f t="shared" si="6"/>
        <v>0</v>
      </c>
      <c r="T148" s="103"/>
      <c r="U148" s="118"/>
      <c r="V148" s="119"/>
      <c r="W148" s="118"/>
    </row>
    <row r="149" spans="1:23" ht="15" x14ac:dyDescent="0.2">
      <c r="A149" s="97"/>
      <c r="B149" s="36"/>
      <c r="C149" s="167" t="s">
        <v>420</v>
      </c>
      <c r="D149" s="168"/>
      <c r="E149" s="151"/>
      <c r="F149" s="63"/>
      <c r="G149" s="60"/>
      <c r="H149" s="43">
        <f t="shared" si="4"/>
        <v>0</v>
      </c>
      <c r="I149" s="60"/>
      <c r="J149" s="60"/>
      <c r="K149" s="44">
        <f t="shared" si="5"/>
        <v>0</v>
      </c>
      <c r="L149" s="45">
        <f t="shared" si="10"/>
        <v>0</v>
      </c>
      <c r="M149" s="43">
        <f t="shared" si="11"/>
        <v>0</v>
      </c>
      <c r="N149" s="43">
        <f t="shared" si="12"/>
        <v>0</v>
      </c>
      <c r="O149" s="43">
        <f t="shared" si="13"/>
        <v>0</v>
      </c>
      <c r="P149" s="44">
        <f t="shared" si="6"/>
        <v>0</v>
      </c>
      <c r="T149" s="103"/>
      <c r="U149" s="120"/>
      <c r="V149" s="121"/>
      <c r="W149" s="107"/>
    </row>
    <row r="150" spans="1:23" ht="33.75" x14ac:dyDescent="0.2">
      <c r="A150" s="97">
        <v>1</v>
      </c>
      <c r="B150" s="36"/>
      <c r="C150" s="182" t="s">
        <v>503</v>
      </c>
      <c r="D150" s="160" t="s">
        <v>121</v>
      </c>
      <c r="E150" s="160">
        <v>24</v>
      </c>
      <c r="F150" s="63"/>
      <c r="G150" s="60"/>
      <c r="H150" s="43">
        <f t="shared" si="4"/>
        <v>0</v>
      </c>
      <c r="I150" s="60"/>
      <c r="J150" s="60"/>
      <c r="K150" s="44">
        <f t="shared" si="5"/>
        <v>0</v>
      </c>
      <c r="L150" s="45">
        <f t="shared" si="10"/>
        <v>0</v>
      </c>
      <c r="M150" s="43">
        <f t="shared" si="11"/>
        <v>0</v>
      </c>
      <c r="N150" s="43">
        <f t="shared" si="12"/>
        <v>0</v>
      </c>
      <c r="O150" s="43">
        <f t="shared" si="13"/>
        <v>0</v>
      </c>
      <c r="P150" s="44">
        <f t="shared" si="6"/>
        <v>0</v>
      </c>
      <c r="T150" s="103"/>
      <c r="U150" s="115"/>
      <c r="V150" s="113"/>
      <c r="W150" s="113"/>
    </row>
    <row r="151" spans="1:23" ht="33.75" x14ac:dyDescent="0.2">
      <c r="A151" s="97">
        <v>2</v>
      </c>
      <c r="B151" s="36"/>
      <c r="C151" s="182" t="s">
        <v>505</v>
      </c>
      <c r="D151" s="160" t="s">
        <v>121</v>
      </c>
      <c r="E151" s="160">
        <v>12</v>
      </c>
      <c r="F151" s="63"/>
      <c r="G151" s="60"/>
      <c r="H151" s="43">
        <f t="shared" si="4"/>
        <v>0</v>
      </c>
      <c r="I151" s="60"/>
      <c r="J151" s="60"/>
      <c r="K151" s="44">
        <f t="shared" si="5"/>
        <v>0</v>
      </c>
      <c r="L151" s="45">
        <f t="shared" si="10"/>
        <v>0</v>
      </c>
      <c r="M151" s="43">
        <f t="shared" si="11"/>
        <v>0</v>
      </c>
      <c r="N151" s="43">
        <f t="shared" si="12"/>
        <v>0</v>
      </c>
      <c r="O151" s="43">
        <f t="shared" si="13"/>
        <v>0</v>
      </c>
      <c r="P151" s="44">
        <f t="shared" si="6"/>
        <v>0</v>
      </c>
      <c r="T151" s="103"/>
      <c r="U151" s="115"/>
      <c r="V151" s="113"/>
      <c r="W151" s="113"/>
    </row>
    <row r="152" spans="1:23" ht="22.5" x14ac:dyDescent="0.2">
      <c r="A152" s="97">
        <v>3</v>
      </c>
      <c r="B152" s="36"/>
      <c r="C152" s="180" t="s">
        <v>500</v>
      </c>
      <c r="D152" s="160" t="s">
        <v>121</v>
      </c>
      <c r="E152" s="160">
        <v>36</v>
      </c>
      <c r="F152" s="63"/>
      <c r="G152" s="60"/>
      <c r="H152" s="43">
        <f t="shared" si="4"/>
        <v>0</v>
      </c>
      <c r="I152" s="60"/>
      <c r="J152" s="60"/>
      <c r="K152" s="44">
        <f t="shared" si="5"/>
        <v>0</v>
      </c>
      <c r="L152" s="45">
        <f t="shared" si="10"/>
        <v>0</v>
      </c>
      <c r="M152" s="43">
        <f t="shared" si="11"/>
        <v>0</v>
      </c>
      <c r="N152" s="43">
        <f t="shared" si="12"/>
        <v>0</v>
      </c>
      <c r="O152" s="43">
        <f t="shared" si="13"/>
        <v>0</v>
      </c>
      <c r="P152" s="44">
        <f t="shared" si="6"/>
        <v>0</v>
      </c>
      <c r="T152" s="103"/>
      <c r="U152" s="116"/>
      <c r="V152" s="113"/>
      <c r="W152" s="113"/>
    </row>
    <row r="153" spans="1:23" ht="22.5" x14ac:dyDescent="0.2">
      <c r="A153" s="97">
        <v>4</v>
      </c>
      <c r="B153" s="36"/>
      <c r="C153" s="179" t="s">
        <v>499</v>
      </c>
      <c r="D153" s="151" t="s">
        <v>71</v>
      </c>
      <c r="E153" s="151">
        <v>36</v>
      </c>
      <c r="F153" s="63"/>
      <c r="G153" s="60"/>
      <c r="H153" s="43">
        <f t="shared" si="4"/>
        <v>0</v>
      </c>
      <c r="I153" s="60"/>
      <c r="J153" s="60"/>
      <c r="K153" s="44">
        <f t="shared" si="5"/>
        <v>0</v>
      </c>
      <c r="L153" s="45">
        <f t="shared" si="10"/>
        <v>0</v>
      </c>
      <c r="M153" s="43">
        <f t="shared" si="11"/>
        <v>0</v>
      </c>
      <c r="N153" s="43">
        <f t="shared" si="12"/>
        <v>0</v>
      </c>
      <c r="O153" s="43">
        <f t="shared" si="13"/>
        <v>0</v>
      </c>
      <c r="P153" s="44">
        <f t="shared" si="6"/>
        <v>0</v>
      </c>
      <c r="T153" s="103"/>
      <c r="U153" s="115"/>
      <c r="V153" s="107"/>
      <c r="W153" s="107"/>
    </row>
    <row r="154" spans="1:23" ht="22.5" x14ac:dyDescent="0.2">
      <c r="A154" s="97">
        <v>5</v>
      </c>
      <c r="B154" s="36"/>
      <c r="C154" s="163" t="s">
        <v>464</v>
      </c>
      <c r="D154" s="151" t="s">
        <v>68</v>
      </c>
      <c r="E154" s="151">
        <v>576</v>
      </c>
      <c r="F154" s="63"/>
      <c r="G154" s="60"/>
      <c r="H154" s="43">
        <f t="shared" si="4"/>
        <v>0</v>
      </c>
      <c r="I154" s="60"/>
      <c r="J154" s="60"/>
      <c r="K154" s="44">
        <f t="shared" si="5"/>
        <v>0</v>
      </c>
      <c r="L154" s="45">
        <f t="shared" si="10"/>
        <v>0</v>
      </c>
      <c r="M154" s="43">
        <f t="shared" si="11"/>
        <v>0</v>
      </c>
      <c r="N154" s="43">
        <f t="shared" si="12"/>
        <v>0</v>
      </c>
      <c r="O154" s="43">
        <f t="shared" si="13"/>
        <v>0</v>
      </c>
      <c r="P154" s="44">
        <f t="shared" si="6"/>
        <v>0</v>
      </c>
      <c r="T154" s="103"/>
      <c r="U154" s="117"/>
      <c r="V154" s="107"/>
      <c r="W154" s="107"/>
    </row>
    <row r="155" spans="1:23" x14ac:dyDescent="0.2">
      <c r="A155" s="97">
        <v>6</v>
      </c>
      <c r="B155" s="36"/>
      <c r="C155" s="163" t="s">
        <v>460</v>
      </c>
      <c r="D155" s="151" t="s">
        <v>71</v>
      </c>
      <c r="E155" s="151">
        <v>96</v>
      </c>
      <c r="F155" s="63"/>
      <c r="G155" s="60"/>
      <c r="H155" s="43">
        <f t="shared" si="4"/>
        <v>0</v>
      </c>
      <c r="I155" s="60"/>
      <c r="J155" s="60"/>
      <c r="K155" s="44">
        <f t="shared" si="5"/>
        <v>0</v>
      </c>
      <c r="L155" s="45">
        <f t="shared" si="10"/>
        <v>0</v>
      </c>
      <c r="M155" s="43">
        <f t="shared" si="11"/>
        <v>0</v>
      </c>
      <c r="N155" s="43">
        <f t="shared" si="12"/>
        <v>0</v>
      </c>
      <c r="O155" s="43">
        <f t="shared" si="13"/>
        <v>0</v>
      </c>
      <c r="P155" s="44">
        <f t="shared" si="6"/>
        <v>0</v>
      </c>
      <c r="T155" s="103"/>
      <c r="U155" s="117"/>
      <c r="V155" s="107"/>
      <c r="W155" s="107"/>
    </row>
    <row r="156" spans="1:23" x14ac:dyDescent="0.2">
      <c r="A156" s="97">
        <v>7</v>
      </c>
      <c r="B156" s="36"/>
      <c r="C156" s="163" t="s">
        <v>461</v>
      </c>
      <c r="D156" s="151" t="s">
        <v>71</v>
      </c>
      <c r="E156" s="151">
        <v>48</v>
      </c>
      <c r="F156" s="63"/>
      <c r="G156" s="60"/>
      <c r="H156" s="43">
        <f t="shared" si="4"/>
        <v>0</v>
      </c>
      <c r="I156" s="60"/>
      <c r="J156" s="60"/>
      <c r="K156" s="44">
        <f t="shared" si="5"/>
        <v>0</v>
      </c>
      <c r="L156" s="45">
        <f t="shared" si="10"/>
        <v>0</v>
      </c>
      <c r="M156" s="43">
        <f t="shared" si="11"/>
        <v>0</v>
      </c>
      <c r="N156" s="43">
        <f t="shared" si="12"/>
        <v>0</v>
      </c>
      <c r="O156" s="43">
        <f t="shared" si="13"/>
        <v>0</v>
      </c>
      <c r="P156" s="44">
        <f t="shared" si="6"/>
        <v>0</v>
      </c>
      <c r="T156" s="103"/>
      <c r="U156" s="117"/>
      <c r="V156" s="107"/>
      <c r="W156" s="107"/>
    </row>
    <row r="157" spans="1:23" x14ac:dyDescent="0.2">
      <c r="A157" s="97">
        <v>8</v>
      </c>
      <c r="B157" s="36"/>
      <c r="C157" s="169" t="s">
        <v>415</v>
      </c>
      <c r="D157" s="151" t="s">
        <v>71</v>
      </c>
      <c r="E157" s="151">
        <v>24</v>
      </c>
      <c r="F157" s="63"/>
      <c r="G157" s="60"/>
      <c r="H157" s="43">
        <f t="shared" si="4"/>
        <v>0</v>
      </c>
      <c r="I157" s="60"/>
      <c r="J157" s="60"/>
      <c r="K157" s="44">
        <f t="shared" si="5"/>
        <v>0</v>
      </c>
      <c r="L157" s="45">
        <f t="shared" si="10"/>
        <v>0</v>
      </c>
      <c r="M157" s="43">
        <f t="shared" si="11"/>
        <v>0</v>
      </c>
      <c r="N157" s="43">
        <f t="shared" si="12"/>
        <v>0</v>
      </c>
      <c r="O157" s="43">
        <f t="shared" si="13"/>
        <v>0</v>
      </c>
      <c r="P157" s="44">
        <f t="shared" si="6"/>
        <v>0</v>
      </c>
      <c r="T157" s="103"/>
      <c r="U157" s="122"/>
      <c r="V157" s="107"/>
      <c r="W157" s="107"/>
    </row>
    <row r="158" spans="1:23" ht="33.75" x14ac:dyDescent="0.2">
      <c r="A158" s="97">
        <v>9</v>
      </c>
      <c r="B158" s="36"/>
      <c r="C158" s="163" t="s">
        <v>416</v>
      </c>
      <c r="D158" s="151" t="s">
        <v>71</v>
      </c>
      <c r="E158" s="151">
        <v>72</v>
      </c>
      <c r="F158" s="63"/>
      <c r="G158" s="60"/>
      <c r="H158" s="43">
        <f t="shared" si="4"/>
        <v>0</v>
      </c>
      <c r="I158" s="60"/>
      <c r="J158" s="60"/>
      <c r="K158" s="44">
        <f t="shared" si="5"/>
        <v>0</v>
      </c>
      <c r="L158" s="45">
        <f t="shared" si="10"/>
        <v>0</v>
      </c>
      <c r="M158" s="43">
        <f t="shared" si="11"/>
        <v>0</v>
      </c>
      <c r="N158" s="43">
        <f t="shared" si="12"/>
        <v>0</v>
      </c>
      <c r="O158" s="43">
        <f t="shared" si="13"/>
        <v>0</v>
      </c>
      <c r="P158" s="44">
        <f t="shared" si="6"/>
        <v>0</v>
      </c>
      <c r="T158" s="103"/>
      <c r="U158" s="117"/>
      <c r="V158" s="107"/>
      <c r="W158" s="107"/>
    </row>
    <row r="159" spans="1:23" ht="22.5" x14ac:dyDescent="0.2">
      <c r="A159" s="97">
        <v>10</v>
      </c>
      <c r="B159" s="36"/>
      <c r="C159" s="163" t="s">
        <v>410</v>
      </c>
      <c r="D159" s="151" t="s">
        <v>80</v>
      </c>
      <c r="E159" s="151">
        <v>6</v>
      </c>
      <c r="F159" s="63"/>
      <c r="G159" s="60"/>
      <c r="H159" s="43">
        <f t="shared" si="4"/>
        <v>0</v>
      </c>
      <c r="I159" s="60"/>
      <c r="J159" s="60"/>
      <c r="K159" s="44">
        <f t="shared" si="5"/>
        <v>0</v>
      </c>
      <c r="L159" s="45">
        <f t="shared" si="10"/>
        <v>0</v>
      </c>
      <c r="M159" s="43">
        <f t="shared" si="11"/>
        <v>0</v>
      </c>
      <c r="N159" s="43">
        <f t="shared" si="12"/>
        <v>0</v>
      </c>
      <c r="O159" s="43">
        <f t="shared" si="13"/>
        <v>0</v>
      </c>
      <c r="P159" s="44">
        <f t="shared" si="6"/>
        <v>0</v>
      </c>
      <c r="T159" s="103"/>
      <c r="U159" s="117"/>
      <c r="V159" s="107"/>
      <c r="W159" s="107"/>
    </row>
    <row r="160" spans="1:23" ht="22.5" x14ac:dyDescent="0.2">
      <c r="A160" s="97">
        <v>11</v>
      </c>
      <c r="B160" s="36"/>
      <c r="C160" s="163" t="s">
        <v>123</v>
      </c>
      <c r="D160" s="151" t="s">
        <v>121</v>
      </c>
      <c r="E160" s="151">
        <v>12</v>
      </c>
      <c r="F160" s="63"/>
      <c r="G160" s="60"/>
      <c r="H160" s="43">
        <f t="shared" si="4"/>
        <v>0</v>
      </c>
      <c r="I160" s="60"/>
      <c r="J160" s="60"/>
      <c r="K160" s="44">
        <f t="shared" si="5"/>
        <v>0</v>
      </c>
      <c r="L160" s="45">
        <f t="shared" si="10"/>
        <v>0</v>
      </c>
      <c r="M160" s="43">
        <f t="shared" si="11"/>
        <v>0</v>
      </c>
      <c r="N160" s="43">
        <f t="shared" si="12"/>
        <v>0</v>
      </c>
      <c r="O160" s="43">
        <f t="shared" si="13"/>
        <v>0</v>
      </c>
      <c r="P160" s="44">
        <f t="shared" si="6"/>
        <v>0</v>
      </c>
      <c r="T160" s="103"/>
      <c r="U160" s="117"/>
      <c r="V160" s="107"/>
      <c r="W160" s="107"/>
    </row>
    <row r="161" spans="1:23" ht="22.5" x14ac:dyDescent="0.2">
      <c r="A161" s="97">
        <v>12</v>
      </c>
      <c r="B161" s="36"/>
      <c r="C161" s="163" t="s">
        <v>418</v>
      </c>
      <c r="D161" s="151" t="s">
        <v>68</v>
      </c>
      <c r="E161" s="151">
        <v>144</v>
      </c>
      <c r="F161" s="63"/>
      <c r="G161" s="60"/>
      <c r="H161" s="43">
        <f t="shared" si="4"/>
        <v>0</v>
      </c>
      <c r="I161" s="60"/>
      <c r="J161" s="60"/>
      <c r="K161" s="44">
        <f t="shared" si="5"/>
        <v>0</v>
      </c>
      <c r="L161" s="45">
        <f t="shared" si="10"/>
        <v>0</v>
      </c>
      <c r="M161" s="43">
        <f t="shared" si="11"/>
        <v>0</v>
      </c>
      <c r="N161" s="43">
        <f t="shared" si="12"/>
        <v>0</v>
      </c>
      <c r="O161" s="43">
        <f t="shared" si="13"/>
        <v>0</v>
      </c>
      <c r="P161" s="44">
        <f t="shared" si="6"/>
        <v>0</v>
      </c>
      <c r="T161" s="103"/>
      <c r="U161" s="117"/>
      <c r="V161" s="107"/>
      <c r="W161" s="107"/>
    </row>
    <row r="162" spans="1:23" x14ac:dyDescent="0.2">
      <c r="A162" s="97">
        <v>12</v>
      </c>
      <c r="B162" s="36"/>
      <c r="C162" s="163" t="s">
        <v>411</v>
      </c>
      <c r="D162" s="151" t="s">
        <v>121</v>
      </c>
      <c r="E162" s="151">
        <v>12</v>
      </c>
      <c r="F162" s="63"/>
      <c r="G162" s="60"/>
      <c r="H162" s="43">
        <f t="shared" si="4"/>
        <v>0</v>
      </c>
      <c r="I162" s="60"/>
      <c r="J162" s="60"/>
      <c r="K162" s="44">
        <f t="shared" si="5"/>
        <v>0</v>
      </c>
      <c r="L162" s="45">
        <f t="shared" si="10"/>
        <v>0</v>
      </c>
      <c r="M162" s="43">
        <f t="shared" si="11"/>
        <v>0</v>
      </c>
      <c r="N162" s="43">
        <f t="shared" si="12"/>
        <v>0</v>
      </c>
      <c r="O162" s="43">
        <f t="shared" si="13"/>
        <v>0</v>
      </c>
      <c r="P162" s="44">
        <f t="shared" si="6"/>
        <v>0</v>
      </c>
      <c r="T162" s="103"/>
      <c r="U162" s="117"/>
      <c r="V162" s="107"/>
      <c r="W162" s="107"/>
    </row>
    <row r="163" spans="1:23" ht="22.5" x14ac:dyDescent="0.2">
      <c r="A163" s="97">
        <v>13</v>
      </c>
      <c r="B163" s="36"/>
      <c r="C163" s="163" t="s">
        <v>412</v>
      </c>
      <c r="D163" s="151" t="s">
        <v>121</v>
      </c>
      <c r="E163" s="151">
        <v>12</v>
      </c>
      <c r="F163" s="63"/>
      <c r="G163" s="60"/>
      <c r="H163" s="43">
        <f t="shared" si="4"/>
        <v>0</v>
      </c>
      <c r="I163" s="60"/>
      <c r="J163" s="60"/>
      <c r="K163" s="44">
        <f t="shared" si="5"/>
        <v>0</v>
      </c>
      <c r="L163" s="45">
        <f t="shared" si="10"/>
        <v>0</v>
      </c>
      <c r="M163" s="43">
        <f t="shared" si="11"/>
        <v>0</v>
      </c>
      <c r="N163" s="43">
        <f t="shared" si="12"/>
        <v>0</v>
      </c>
      <c r="O163" s="43">
        <f t="shared" si="13"/>
        <v>0</v>
      </c>
      <c r="P163" s="44">
        <f t="shared" si="6"/>
        <v>0</v>
      </c>
      <c r="T163" s="103"/>
      <c r="U163" s="117"/>
      <c r="V163" s="107"/>
      <c r="W163" s="107"/>
    </row>
    <row r="164" spans="1:23" x14ac:dyDescent="0.2">
      <c r="A164" s="97"/>
      <c r="B164" s="36"/>
      <c r="C164" s="164" t="s">
        <v>470</v>
      </c>
      <c r="D164" s="165"/>
      <c r="E164" s="164"/>
      <c r="F164" s="63"/>
      <c r="G164" s="60"/>
      <c r="H164" s="43">
        <f t="shared" si="4"/>
        <v>0</v>
      </c>
      <c r="I164" s="60"/>
      <c r="J164" s="60"/>
      <c r="K164" s="44">
        <f t="shared" si="5"/>
        <v>0</v>
      </c>
      <c r="L164" s="45">
        <f t="shared" si="10"/>
        <v>0</v>
      </c>
      <c r="M164" s="43">
        <f t="shared" si="11"/>
        <v>0</v>
      </c>
      <c r="N164" s="43">
        <f t="shared" si="12"/>
        <v>0</v>
      </c>
      <c r="O164" s="43">
        <f t="shared" si="13"/>
        <v>0</v>
      </c>
      <c r="P164" s="44">
        <f t="shared" si="6"/>
        <v>0</v>
      </c>
      <c r="T164" s="103"/>
      <c r="U164" s="118"/>
      <c r="V164" s="119"/>
      <c r="W164" s="118"/>
    </row>
    <row r="165" spans="1:23" x14ac:dyDescent="0.2">
      <c r="A165" s="97"/>
      <c r="B165" s="36"/>
      <c r="C165" s="167" t="s">
        <v>420</v>
      </c>
      <c r="D165" s="171"/>
      <c r="E165" s="151"/>
      <c r="F165" s="63"/>
      <c r="G165" s="60"/>
      <c r="H165" s="43">
        <f t="shared" si="4"/>
        <v>0</v>
      </c>
      <c r="I165" s="60"/>
      <c r="J165" s="60"/>
      <c r="K165" s="44">
        <f t="shared" si="5"/>
        <v>0</v>
      </c>
      <c r="L165" s="45">
        <f t="shared" si="10"/>
        <v>0</v>
      </c>
      <c r="M165" s="43">
        <f t="shared" si="11"/>
        <v>0</v>
      </c>
      <c r="N165" s="43">
        <f t="shared" si="12"/>
        <v>0</v>
      </c>
      <c r="O165" s="43">
        <f t="shared" si="13"/>
        <v>0</v>
      </c>
      <c r="P165" s="44">
        <f t="shared" si="6"/>
        <v>0</v>
      </c>
      <c r="T165" s="103"/>
      <c r="U165" s="120"/>
      <c r="V165" s="124"/>
      <c r="W165" s="107"/>
    </row>
    <row r="166" spans="1:23" ht="33.75" x14ac:dyDescent="0.2">
      <c r="A166" s="97">
        <v>1</v>
      </c>
      <c r="B166" s="36"/>
      <c r="C166" s="182" t="s">
        <v>503</v>
      </c>
      <c r="D166" s="160" t="s">
        <v>121</v>
      </c>
      <c r="E166" s="160">
        <v>12</v>
      </c>
      <c r="F166" s="63"/>
      <c r="G166" s="60"/>
      <c r="H166" s="43">
        <f t="shared" si="4"/>
        <v>0</v>
      </c>
      <c r="I166" s="60"/>
      <c r="J166" s="60"/>
      <c r="K166" s="44">
        <f t="shared" si="5"/>
        <v>0</v>
      </c>
      <c r="L166" s="45">
        <f t="shared" si="10"/>
        <v>0</v>
      </c>
      <c r="M166" s="43">
        <f t="shared" si="11"/>
        <v>0</v>
      </c>
      <c r="N166" s="43">
        <f t="shared" si="12"/>
        <v>0</v>
      </c>
      <c r="O166" s="43">
        <f t="shared" si="13"/>
        <v>0</v>
      </c>
      <c r="P166" s="44">
        <f t="shared" si="6"/>
        <v>0</v>
      </c>
      <c r="T166" s="103"/>
      <c r="U166" s="115"/>
      <c r="V166" s="113"/>
      <c r="W166" s="113"/>
    </row>
    <row r="167" spans="1:23" ht="33.75" x14ac:dyDescent="0.2">
      <c r="A167" s="97">
        <v>2</v>
      </c>
      <c r="B167" s="36"/>
      <c r="C167" s="182" t="s">
        <v>505</v>
      </c>
      <c r="D167" s="160" t="s">
        <v>121</v>
      </c>
      <c r="E167" s="160">
        <v>12</v>
      </c>
      <c r="F167" s="63"/>
      <c r="G167" s="60"/>
      <c r="H167" s="43">
        <f t="shared" si="4"/>
        <v>0</v>
      </c>
      <c r="I167" s="60"/>
      <c r="J167" s="60"/>
      <c r="K167" s="44">
        <f t="shared" si="5"/>
        <v>0</v>
      </c>
      <c r="L167" s="45">
        <f t="shared" si="10"/>
        <v>0</v>
      </c>
      <c r="M167" s="43">
        <f t="shared" si="11"/>
        <v>0</v>
      </c>
      <c r="N167" s="43">
        <f t="shared" si="12"/>
        <v>0</v>
      </c>
      <c r="O167" s="43">
        <f t="shared" si="13"/>
        <v>0</v>
      </c>
      <c r="P167" s="44">
        <f t="shared" si="6"/>
        <v>0</v>
      </c>
      <c r="T167" s="103"/>
      <c r="U167" s="115"/>
      <c r="V167" s="113"/>
      <c r="W167" s="113"/>
    </row>
    <row r="168" spans="1:23" ht="22.5" x14ac:dyDescent="0.2">
      <c r="A168" s="97">
        <v>3</v>
      </c>
      <c r="B168" s="36"/>
      <c r="C168" s="180" t="s">
        <v>500</v>
      </c>
      <c r="D168" s="160" t="s">
        <v>121</v>
      </c>
      <c r="E168" s="160">
        <v>24</v>
      </c>
      <c r="F168" s="63"/>
      <c r="G168" s="60"/>
      <c r="H168" s="43">
        <f t="shared" si="4"/>
        <v>0</v>
      </c>
      <c r="I168" s="60"/>
      <c r="J168" s="60"/>
      <c r="K168" s="44">
        <f t="shared" si="5"/>
        <v>0</v>
      </c>
      <c r="L168" s="45">
        <f t="shared" si="10"/>
        <v>0</v>
      </c>
      <c r="M168" s="43">
        <f t="shared" si="11"/>
        <v>0</v>
      </c>
      <c r="N168" s="43">
        <f t="shared" si="12"/>
        <v>0</v>
      </c>
      <c r="O168" s="43">
        <f t="shared" si="13"/>
        <v>0</v>
      </c>
      <c r="P168" s="44">
        <f t="shared" si="6"/>
        <v>0</v>
      </c>
      <c r="T168" s="103"/>
      <c r="U168" s="116"/>
      <c r="V168" s="113"/>
      <c r="W168" s="113"/>
    </row>
    <row r="169" spans="1:23" ht="22.5" x14ac:dyDescent="0.2">
      <c r="A169" s="97">
        <v>4</v>
      </c>
      <c r="B169" s="36"/>
      <c r="C169" s="179" t="s">
        <v>499</v>
      </c>
      <c r="D169" s="151" t="s">
        <v>71</v>
      </c>
      <c r="E169" s="151">
        <v>24</v>
      </c>
      <c r="F169" s="63"/>
      <c r="G169" s="60"/>
      <c r="H169" s="43">
        <f t="shared" si="4"/>
        <v>0</v>
      </c>
      <c r="I169" s="60"/>
      <c r="J169" s="60"/>
      <c r="K169" s="44">
        <f t="shared" si="5"/>
        <v>0</v>
      </c>
      <c r="L169" s="45">
        <f t="shared" si="10"/>
        <v>0</v>
      </c>
      <c r="M169" s="43">
        <f t="shared" si="11"/>
        <v>0</v>
      </c>
      <c r="N169" s="43">
        <f t="shared" si="12"/>
        <v>0</v>
      </c>
      <c r="O169" s="43">
        <f t="shared" si="13"/>
        <v>0</v>
      </c>
      <c r="P169" s="44">
        <f t="shared" si="6"/>
        <v>0</v>
      </c>
      <c r="T169" s="103"/>
      <c r="U169" s="115"/>
      <c r="V169" s="107"/>
      <c r="W169" s="107"/>
    </row>
    <row r="170" spans="1:23" ht="22.5" x14ac:dyDescent="0.2">
      <c r="A170" s="97">
        <v>5</v>
      </c>
      <c r="B170" s="36"/>
      <c r="C170" s="163" t="s">
        <v>464</v>
      </c>
      <c r="D170" s="151" t="s">
        <v>68</v>
      </c>
      <c r="E170" s="151">
        <v>528</v>
      </c>
      <c r="F170" s="63"/>
      <c r="G170" s="60"/>
      <c r="H170" s="43">
        <f t="shared" si="4"/>
        <v>0</v>
      </c>
      <c r="I170" s="60"/>
      <c r="J170" s="60"/>
      <c r="K170" s="44">
        <f t="shared" si="5"/>
        <v>0</v>
      </c>
      <c r="L170" s="45">
        <f t="shared" si="10"/>
        <v>0</v>
      </c>
      <c r="M170" s="43">
        <f t="shared" si="11"/>
        <v>0</v>
      </c>
      <c r="N170" s="43">
        <f t="shared" si="12"/>
        <v>0</v>
      </c>
      <c r="O170" s="43">
        <f t="shared" si="13"/>
        <v>0</v>
      </c>
      <c r="P170" s="44">
        <f t="shared" si="6"/>
        <v>0</v>
      </c>
      <c r="T170" s="103"/>
      <c r="U170" s="117"/>
      <c r="V170" s="107"/>
      <c r="W170" s="107"/>
    </row>
    <row r="171" spans="1:23" x14ac:dyDescent="0.2">
      <c r="A171" s="97">
        <v>6</v>
      </c>
      <c r="B171" s="36"/>
      <c r="C171" s="163" t="s">
        <v>460</v>
      </c>
      <c r="D171" s="151" t="s">
        <v>71</v>
      </c>
      <c r="E171" s="151">
        <v>96</v>
      </c>
      <c r="F171" s="63"/>
      <c r="G171" s="60"/>
      <c r="H171" s="43">
        <f t="shared" si="4"/>
        <v>0</v>
      </c>
      <c r="I171" s="60"/>
      <c r="J171" s="60"/>
      <c r="K171" s="44">
        <f t="shared" si="5"/>
        <v>0</v>
      </c>
      <c r="L171" s="45">
        <f t="shared" si="10"/>
        <v>0</v>
      </c>
      <c r="M171" s="43">
        <f t="shared" si="11"/>
        <v>0</v>
      </c>
      <c r="N171" s="43">
        <f t="shared" si="12"/>
        <v>0</v>
      </c>
      <c r="O171" s="43">
        <f t="shared" si="13"/>
        <v>0</v>
      </c>
      <c r="P171" s="44">
        <f t="shared" si="6"/>
        <v>0</v>
      </c>
      <c r="T171" s="103"/>
      <c r="U171" s="117"/>
      <c r="V171" s="107"/>
      <c r="W171" s="107"/>
    </row>
    <row r="172" spans="1:23" x14ac:dyDescent="0.2">
      <c r="A172" s="97">
        <v>7</v>
      </c>
      <c r="B172" s="36"/>
      <c r="C172" s="163" t="s">
        <v>461</v>
      </c>
      <c r="D172" s="151" t="s">
        <v>71</v>
      </c>
      <c r="E172" s="151">
        <v>24</v>
      </c>
      <c r="F172" s="63"/>
      <c r="G172" s="60"/>
      <c r="H172" s="43">
        <f t="shared" si="4"/>
        <v>0</v>
      </c>
      <c r="I172" s="60"/>
      <c r="J172" s="60"/>
      <c r="K172" s="44">
        <f t="shared" si="5"/>
        <v>0</v>
      </c>
      <c r="L172" s="45">
        <f t="shared" si="10"/>
        <v>0</v>
      </c>
      <c r="M172" s="43">
        <f t="shared" si="11"/>
        <v>0</v>
      </c>
      <c r="N172" s="43">
        <f t="shared" si="12"/>
        <v>0</v>
      </c>
      <c r="O172" s="43">
        <f t="shared" si="13"/>
        <v>0</v>
      </c>
      <c r="P172" s="44">
        <f t="shared" si="6"/>
        <v>0</v>
      </c>
      <c r="T172" s="103"/>
      <c r="U172" s="117"/>
      <c r="V172" s="107"/>
      <c r="W172" s="107"/>
    </row>
    <row r="173" spans="1:23" x14ac:dyDescent="0.2">
      <c r="A173" s="97">
        <v>8</v>
      </c>
      <c r="B173" s="36"/>
      <c r="C173" s="169" t="s">
        <v>415</v>
      </c>
      <c r="D173" s="151" t="s">
        <v>71</v>
      </c>
      <c r="E173" s="151">
        <v>24</v>
      </c>
      <c r="F173" s="63"/>
      <c r="G173" s="60"/>
      <c r="H173" s="43">
        <f t="shared" si="4"/>
        <v>0</v>
      </c>
      <c r="I173" s="60"/>
      <c r="J173" s="60"/>
      <c r="K173" s="44">
        <f t="shared" si="5"/>
        <v>0</v>
      </c>
      <c r="L173" s="45">
        <f t="shared" si="10"/>
        <v>0</v>
      </c>
      <c r="M173" s="43">
        <f t="shared" si="11"/>
        <v>0</v>
      </c>
      <c r="N173" s="43">
        <f t="shared" si="12"/>
        <v>0</v>
      </c>
      <c r="O173" s="43">
        <f t="shared" si="13"/>
        <v>0</v>
      </c>
      <c r="P173" s="44">
        <f t="shared" si="6"/>
        <v>0</v>
      </c>
      <c r="T173" s="103"/>
      <c r="U173" s="122"/>
      <c r="V173" s="107"/>
      <c r="W173" s="107"/>
    </row>
    <row r="174" spans="1:23" ht="33.75" x14ac:dyDescent="0.2">
      <c r="A174" s="97">
        <v>9</v>
      </c>
      <c r="B174" s="36"/>
      <c r="C174" s="163" t="s">
        <v>416</v>
      </c>
      <c r="D174" s="151" t="s">
        <v>71</v>
      </c>
      <c r="E174" s="151">
        <v>72</v>
      </c>
      <c r="F174" s="63"/>
      <c r="G174" s="60"/>
      <c r="H174" s="43">
        <f t="shared" si="4"/>
        <v>0</v>
      </c>
      <c r="I174" s="60"/>
      <c r="J174" s="60"/>
      <c r="K174" s="44">
        <f t="shared" si="5"/>
        <v>0</v>
      </c>
      <c r="L174" s="45">
        <f t="shared" si="10"/>
        <v>0</v>
      </c>
      <c r="M174" s="43">
        <f t="shared" si="11"/>
        <v>0</v>
      </c>
      <c r="N174" s="43">
        <f t="shared" si="12"/>
        <v>0</v>
      </c>
      <c r="O174" s="43">
        <f t="shared" si="13"/>
        <v>0</v>
      </c>
      <c r="P174" s="44">
        <f t="shared" si="6"/>
        <v>0</v>
      </c>
      <c r="T174" s="103"/>
      <c r="U174" s="117"/>
      <c r="V174" s="107"/>
      <c r="W174" s="107"/>
    </row>
    <row r="175" spans="1:23" ht="22.5" x14ac:dyDescent="0.2">
      <c r="A175" s="97">
        <v>10</v>
      </c>
      <c r="B175" s="36"/>
      <c r="C175" s="163" t="s">
        <v>410</v>
      </c>
      <c r="D175" s="151" t="s">
        <v>80</v>
      </c>
      <c r="E175" s="151">
        <v>3.6</v>
      </c>
      <c r="F175" s="63"/>
      <c r="G175" s="60"/>
      <c r="H175" s="43">
        <f t="shared" si="4"/>
        <v>0</v>
      </c>
      <c r="I175" s="60"/>
      <c r="J175" s="60"/>
      <c r="K175" s="44">
        <f t="shared" si="5"/>
        <v>0</v>
      </c>
      <c r="L175" s="45">
        <f t="shared" si="10"/>
        <v>0</v>
      </c>
      <c r="M175" s="43">
        <f t="shared" si="11"/>
        <v>0</v>
      </c>
      <c r="N175" s="43">
        <f t="shared" si="12"/>
        <v>0</v>
      </c>
      <c r="O175" s="43">
        <f t="shared" si="13"/>
        <v>0</v>
      </c>
      <c r="P175" s="44">
        <f t="shared" si="6"/>
        <v>0</v>
      </c>
      <c r="T175" s="103"/>
      <c r="U175" s="117"/>
      <c r="V175" s="107"/>
      <c r="W175" s="107"/>
    </row>
    <row r="176" spans="1:23" ht="22.5" x14ac:dyDescent="0.2">
      <c r="A176" s="97">
        <v>11</v>
      </c>
      <c r="B176" s="36"/>
      <c r="C176" s="163" t="s">
        <v>123</v>
      </c>
      <c r="D176" s="151" t="s">
        <v>121</v>
      </c>
      <c r="E176" s="151">
        <v>12</v>
      </c>
      <c r="F176" s="63"/>
      <c r="G176" s="60"/>
      <c r="H176" s="43">
        <f t="shared" si="4"/>
        <v>0</v>
      </c>
      <c r="I176" s="60"/>
      <c r="J176" s="60"/>
      <c r="K176" s="44">
        <f t="shared" si="5"/>
        <v>0</v>
      </c>
      <c r="L176" s="45">
        <f t="shared" si="10"/>
        <v>0</v>
      </c>
      <c r="M176" s="43">
        <f t="shared" si="11"/>
        <v>0</v>
      </c>
      <c r="N176" s="43">
        <f t="shared" si="12"/>
        <v>0</v>
      </c>
      <c r="O176" s="43">
        <f t="shared" si="13"/>
        <v>0</v>
      </c>
      <c r="P176" s="44">
        <f t="shared" si="6"/>
        <v>0</v>
      </c>
      <c r="T176" s="103"/>
      <c r="U176" s="117"/>
      <c r="V176" s="107"/>
      <c r="W176" s="107"/>
    </row>
    <row r="177" spans="1:23" ht="22.5" x14ac:dyDescent="0.2">
      <c r="A177" s="97">
        <v>12</v>
      </c>
      <c r="B177" s="36"/>
      <c r="C177" s="163" t="s">
        <v>418</v>
      </c>
      <c r="D177" s="151" t="s">
        <v>68</v>
      </c>
      <c r="E177" s="151">
        <v>144</v>
      </c>
      <c r="F177" s="63"/>
      <c r="G177" s="60"/>
      <c r="H177" s="43">
        <f t="shared" si="4"/>
        <v>0</v>
      </c>
      <c r="I177" s="60"/>
      <c r="J177" s="60"/>
      <c r="K177" s="44">
        <f t="shared" si="5"/>
        <v>0</v>
      </c>
      <c r="L177" s="45">
        <f t="shared" ref="L177:L208" si="14">ROUND(E177*F177,2)</f>
        <v>0</v>
      </c>
      <c r="M177" s="43">
        <f t="shared" ref="M177:M208" si="15">ROUND(H177*E177,2)</f>
        <v>0</v>
      </c>
      <c r="N177" s="43">
        <f t="shared" ref="N177:N208" si="16">ROUND(I177*E177,2)</f>
        <v>0</v>
      </c>
      <c r="O177" s="43">
        <f t="shared" ref="O177:O208" si="17">ROUND(J177*E177,2)</f>
        <v>0</v>
      </c>
      <c r="P177" s="44">
        <f t="shared" si="6"/>
        <v>0</v>
      </c>
      <c r="T177" s="103"/>
      <c r="U177" s="117"/>
      <c r="V177" s="107"/>
      <c r="W177" s="107"/>
    </row>
    <row r="178" spans="1:23" x14ac:dyDescent="0.2">
      <c r="A178" s="97">
        <v>13</v>
      </c>
      <c r="B178" s="36"/>
      <c r="C178" s="163" t="s">
        <v>411</v>
      </c>
      <c r="D178" s="151" t="s">
        <v>121</v>
      </c>
      <c r="E178" s="151">
        <v>12</v>
      </c>
      <c r="F178" s="63"/>
      <c r="G178" s="60"/>
      <c r="H178" s="43">
        <f t="shared" si="4"/>
        <v>0</v>
      </c>
      <c r="I178" s="60"/>
      <c r="J178" s="60"/>
      <c r="K178" s="44">
        <f t="shared" si="5"/>
        <v>0</v>
      </c>
      <c r="L178" s="45">
        <f t="shared" si="14"/>
        <v>0</v>
      </c>
      <c r="M178" s="43">
        <f t="shared" si="15"/>
        <v>0</v>
      </c>
      <c r="N178" s="43">
        <f t="shared" si="16"/>
        <v>0</v>
      </c>
      <c r="O178" s="43">
        <f t="shared" si="17"/>
        <v>0</v>
      </c>
      <c r="P178" s="44">
        <f t="shared" si="6"/>
        <v>0</v>
      </c>
      <c r="T178" s="103"/>
      <c r="U178" s="117"/>
      <c r="V178" s="107"/>
      <c r="W178" s="107"/>
    </row>
    <row r="179" spans="1:23" ht="22.5" x14ac:dyDescent="0.2">
      <c r="A179" s="97">
        <v>14</v>
      </c>
      <c r="B179" s="36"/>
      <c r="C179" s="163" t="s">
        <v>412</v>
      </c>
      <c r="D179" s="151" t="s">
        <v>121</v>
      </c>
      <c r="E179" s="151">
        <v>12</v>
      </c>
      <c r="F179" s="63"/>
      <c r="G179" s="60"/>
      <c r="H179" s="43">
        <f t="shared" si="4"/>
        <v>0</v>
      </c>
      <c r="I179" s="60"/>
      <c r="J179" s="60"/>
      <c r="K179" s="44">
        <f t="shared" si="5"/>
        <v>0</v>
      </c>
      <c r="L179" s="45">
        <f t="shared" si="14"/>
        <v>0</v>
      </c>
      <c r="M179" s="43">
        <f t="shared" si="15"/>
        <v>0</v>
      </c>
      <c r="N179" s="43">
        <f t="shared" si="16"/>
        <v>0</v>
      </c>
      <c r="O179" s="43">
        <f t="shared" si="17"/>
        <v>0</v>
      </c>
      <c r="P179" s="44">
        <f t="shared" si="6"/>
        <v>0</v>
      </c>
      <c r="T179" s="103"/>
      <c r="U179" s="117"/>
      <c r="V179" s="107"/>
      <c r="W179" s="107"/>
    </row>
    <row r="180" spans="1:23" ht="22.5" x14ac:dyDescent="0.2">
      <c r="A180" s="97"/>
      <c r="B180" s="36"/>
      <c r="C180" s="170" t="s">
        <v>471</v>
      </c>
      <c r="D180" s="165"/>
      <c r="E180" s="164"/>
      <c r="F180" s="63"/>
      <c r="G180" s="60"/>
      <c r="H180" s="43">
        <f t="shared" si="4"/>
        <v>0</v>
      </c>
      <c r="I180" s="60"/>
      <c r="J180" s="60"/>
      <c r="K180" s="44">
        <f t="shared" si="5"/>
        <v>0</v>
      </c>
      <c r="L180" s="45">
        <f t="shared" si="14"/>
        <v>0</v>
      </c>
      <c r="M180" s="43">
        <f t="shared" si="15"/>
        <v>0</v>
      </c>
      <c r="N180" s="43">
        <f t="shared" si="16"/>
        <v>0</v>
      </c>
      <c r="O180" s="43">
        <f t="shared" si="17"/>
        <v>0</v>
      </c>
      <c r="P180" s="44">
        <f t="shared" si="6"/>
        <v>0</v>
      </c>
      <c r="T180" s="103"/>
      <c r="U180" s="123"/>
      <c r="V180" s="119"/>
      <c r="W180" s="118"/>
    </row>
    <row r="181" spans="1:23" ht="15" x14ac:dyDescent="0.2">
      <c r="A181" s="97"/>
      <c r="B181" s="36"/>
      <c r="C181" s="167" t="s">
        <v>472</v>
      </c>
      <c r="D181" s="168"/>
      <c r="E181" s="151"/>
      <c r="F181" s="63"/>
      <c r="G181" s="60"/>
      <c r="H181" s="43">
        <f t="shared" si="4"/>
        <v>0</v>
      </c>
      <c r="I181" s="60"/>
      <c r="J181" s="60"/>
      <c r="K181" s="44">
        <f t="shared" si="5"/>
        <v>0</v>
      </c>
      <c r="L181" s="45">
        <f t="shared" si="14"/>
        <v>0</v>
      </c>
      <c r="M181" s="43">
        <f t="shared" si="15"/>
        <v>0</v>
      </c>
      <c r="N181" s="43">
        <f t="shared" si="16"/>
        <v>0</v>
      </c>
      <c r="O181" s="43">
        <f t="shared" si="17"/>
        <v>0</v>
      </c>
      <c r="P181" s="44">
        <f t="shared" si="6"/>
        <v>0</v>
      </c>
      <c r="T181" s="103"/>
      <c r="U181" s="120"/>
      <c r="V181" s="121"/>
      <c r="W181" s="107"/>
    </row>
    <row r="182" spans="1:23" ht="33.75" x14ac:dyDescent="0.2">
      <c r="A182" s="97">
        <v>1</v>
      </c>
      <c r="B182" s="36"/>
      <c r="C182" s="182" t="s">
        <v>503</v>
      </c>
      <c r="D182" s="160" t="s">
        <v>121</v>
      </c>
      <c r="E182" s="160">
        <v>32</v>
      </c>
      <c r="F182" s="63"/>
      <c r="G182" s="60"/>
      <c r="H182" s="43">
        <f t="shared" si="4"/>
        <v>0</v>
      </c>
      <c r="I182" s="60"/>
      <c r="J182" s="60"/>
      <c r="K182" s="44">
        <f t="shared" si="5"/>
        <v>0</v>
      </c>
      <c r="L182" s="45">
        <f t="shared" si="14"/>
        <v>0</v>
      </c>
      <c r="M182" s="43">
        <f t="shared" si="15"/>
        <v>0</v>
      </c>
      <c r="N182" s="43">
        <f t="shared" si="16"/>
        <v>0</v>
      </c>
      <c r="O182" s="43">
        <f t="shared" si="17"/>
        <v>0</v>
      </c>
      <c r="P182" s="44">
        <f t="shared" si="6"/>
        <v>0</v>
      </c>
      <c r="T182" s="103"/>
      <c r="U182" s="115"/>
      <c r="V182" s="113"/>
      <c r="W182" s="113"/>
    </row>
    <row r="183" spans="1:23" ht="33.75" x14ac:dyDescent="0.2">
      <c r="A183" s="97">
        <v>2</v>
      </c>
      <c r="B183" s="36"/>
      <c r="C183" s="182" t="s">
        <v>505</v>
      </c>
      <c r="D183" s="160" t="s">
        <v>121</v>
      </c>
      <c r="E183" s="160">
        <v>16</v>
      </c>
      <c r="F183" s="63"/>
      <c r="G183" s="60"/>
      <c r="H183" s="43">
        <f t="shared" si="4"/>
        <v>0</v>
      </c>
      <c r="I183" s="60"/>
      <c r="J183" s="60"/>
      <c r="K183" s="44">
        <f t="shared" si="5"/>
        <v>0</v>
      </c>
      <c r="L183" s="45">
        <f t="shared" si="14"/>
        <v>0</v>
      </c>
      <c r="M183" s="43">
        <f t="shared" si="15"/>
        <v>0</v>
      </c>
      <c r="N183" s="43">
        <f t="shared" si="16"/>
        <v>0</v>
      </c>
      <c r="O183" s="43">
        <f t="shared" si="17"/>
        <v>0</v>
      </c>
      <c r="P183" s="44">
        <f t="shared" si="6"/>
        <v>0</v>
      </c>
      <c r="T183" s="103"/>
      <c r="U183" s="115"/>
      <c r="V183" s="113"/>
      <c r="W183" s="113"/>
    </row>
    <row r="184" spans="1:23" ht="22.5" x14ac:dyDescent="0.2">
      <c r="A184" s="97">
        <v>3</v>
      </c>
      <c r="B184" s="36"/>
      <c r="C184" s="180" t="s">
        <v>500</v>
      </c>
      <c r="D184" s="160" t="s">
        <v>121</v>
      </c>
      <c r="E184" s="160">
        <v>48</v>
      </c>
      <c r="F184" s="63"/>
      <c r="G184" s="60"/>
      <c r="H184" s="43">
        <f t="shared" si="4"/>
        <v>0</v>
      </c>
      <c r="I184" s="60"/>
      <c r="J184" s="60"/>
      <c r="K184" s="44">
        <f t="shared" si="5"/>
        <v>0</v>
      </c>
      <c r="L184" s="45">
        <f t="shared" si="14"/>
        <v>0</v>
      </c>
      <c r="M184" s="43">
        <f t="shared" si="15"/>
        <v>0</v>
      </c>
      <c r="N184" s="43">
        <f t="shared" si="16"/>
        <v>0</v>
      </c>
      <c r="O184" s="43">
        <f t="shared" si="17"/>
        <v>0</v>
      </c>
      <c r="P184" s="44">
        <f t="shared" si="6"/>
        <v>0</v>
      </c>
      <c r="T184" s="103"/>
      <c r="U184" s="116"/>
      <c r="V184" s="113"/>
      <c r="W184" s="113"/>
    </row>
    <row r="185" spans="1:23" ht="22.5" x14ac:dyDescent="0.2">
      <c r="A185" s="97">
        <v>4</v>
      </c>
      <c r="B185" s="36"/>
      <c r="C185" s="179" t="s">
        <v>499</v>
      </c>
      <c r="D185" s="151" t="s">
        <v>71</v>
      </c>
      <c r="E185" s="151">
        <v>48</v>
      </c>
      <c r="F185" s="63"/>
      <c r="G185" s="60"/>
      <c r="H185" s="43">
        <f t="shared" si="4"/>
        <v>0</v>
      </c>
      <c r="I185" s="60"/>
      <c r="J185" s="60"/>
      <c r="K185" s="44">
        <f t="shared" si="5"/>
        <v>0</v>
      </c>
      <c r="L185" s="45">
        <f t="shared" si="14"/>
        <v>0</v>
      </c>
      <c r="M185" s="43">
        <f t="shared" si="15"/>
        <v>0</v>
      </c>
      <c r="N185" s="43">
        <f t="shared" si="16"/>
        <v>0</v>
      </c>
      <c r="O185" s="43">
        <f t="shared" si="17"/>
        <v>0</v>
      </c>
      <c r="P185" s="44">
        <f t="shared" si="6"/>
        <v>0</v>
      </c>
      <c r="T185" s="103"/>
      <c r="U185" s="115"/>
      <c r="V185" s="107"/>
      <c r="W185" s="107"/>
    </row>
    <row r="186" spans="1:23" ht="22.5" x14ac:dyDescent="0.2">
      <c r="A186" s="97">
        <v>5</v>
      </c>
      <c r="B186" s="36"/>
      <c r="C186" s="163" t="s">
        <v>464</v>
      </c>
      <c r="D186" s="151" t="s">
        <v>68</v>
      </c>
      <c r="E186" s="151">
        <v>896</v>
      </c>
      <c r="F186" s="63"/>
      <c r="G186" s="60"/>
      <c r="H186" s="43">
        <f t="shared" si="4"/>
        <v>0</v>
      </c>
      <c r="I186" s="60"/>
      <c r="J186" s="60"/>
      <c r="K186" s="44">
        <f t="shared" si="5"/>
        <v>0</v>
      </c>
      <c r="L186" s="45">
        <f t="shared" si="14"/>
        <v>0</v>
      </c>
      <c r="M186" s="43">
        <f t="shared" si="15"/>
        <v>0</v>
      </c>
      <c r="N186" s="43">
        <f t="shared" si="16"/>
        <v>0</v>
      </c>
      <c r="O186" s="43">
        <f t="shared" si="17"/>
        <v>0</v>
      </c>
      <c r="P186" s="44">
        <f t="shared" si="6"/>
        <v>0</v>
      </c>
      <c r="T186" s="103"/>
      <c r="U186" s="117"/>
      <c r="V186" s="107"/>
      <c r="W186" s="107"/>
    </row>
    <row r="187" spans="1:23" x14ac:dyDescent="0.2">
      <c r="A187" s="97">
        <v>6</v>
      </c>
      <c r="B187" s="36"/>
      <c r="C187" s="163" t="s">
        <v>460</v>
      </c>
      <c r="D187" s="151" t="s">
        <v>71</v>
      </c>
      <c r="E187" s="151">
        <v>288</v>
      </c>
      <c r="F187" s="63"/>
      <c r="G187" s="60"/>
      <c r="H187" s="43">
        <f t="shared" si="4"/>
        <v>0</v>
      </c>
      <c r="I187" s="60"/>
      <c r="J187" s="60"/>
      <c r="K187" s="44">
        <f t="shared" si="5"/>
        <v>0</v>
      </c>
      <c r="L187" s="45">
        <f t="shared" si="14"/>
        <v>0</v>
      </c>
      <c r="M187" s="43">
        <f t="shared" si="15"/>
        <v>0</v>
      </c>
      <c r="N187" s="43">
        <f t="shared" si="16"/>
        <v>0</v>
      </c>
      <c r="O187" s="43">
        <f t="shared" si="17"/>
        <v>0</v>
      </c>
      <c r="P187" s="44">
        <f t="shared" si="6"/>
        <v>0</v>
      </c>
      <c r="T187" s="103"/>
      <c r="U187" s="117"/>
      <c r="V187" s="107"/>
      <c r="W187" s="107"/>
    </row>
    <row r="188" spans="1:23" x14ac:dyDescent="0.2">
      <c r="A188" s="97">
        <v>7</v>
      </c>
      <c r="B188" s="36"/>
      <c r="C188" s="163" t="s">
        <v>461</v>
      </c>
      <c r="D188" s="151" t="s">
        <v>71</v>
      </c>
      <c r="E188" s="151">
        <v>64</v>
      </c>
      <c r="F188" s="63"/>
      <c r="G188" s="60"/>
      <c r="H188" s="43">
        <f t="shared" si="4"/>
        <v>0</v>
      </c>
      <c r="I188" s="60"/>
      <c r="J188" s="60"/>
      <c r="K188" s="44">
        <f t="shared" si="5"/>
        <v>0</v>
      </c>
      <c r="L188" s="45">
        <f t="shared" si="14"/>
        <v>0</v>
      </c>
      <c r="M188" s="43">
        <f t="shared" si="15"/>
        <v>0</v>
      </c>
      <c r="N188" s="43">
        <f t="shared" si="16"/>
        <v>0</v>
      </c>
      <c r="O188" s="43">
        <f t="shared" si="17"/>
        <v>0</v>
      </c>
      <c r="P188" s="44">
        <f t="shared" si="6"/>
        <v>0</v>
      </c>
      <c r="T188" s="103"/>
      <c r="U188" s="117"/>
      <c r="V188" s="107"/>
      <c r="W188" s="107"/>
    </row>
    <row r="189" spans="1:23" x14ac:dyDescent="0.2">
      <c r="A189" s="97">
        <v>8</v>
      </c>
      <c r="B189" s="36"/>
      <c r="C189" s="169" t="s">
        <v>415</v>
      </c>
      <c r="D189" s="151" t="s">
        <v>71</v>
      </c>
      <c r="E189" s="151">
        <v>32</v>
      </c>
      <c r="F189" s="63"/>
      <c r="G189" s="60"/>
      <c r="H189" s="43">
        <f t="shared" si="4"/>
        <v>0</v>
      </c>
      <c r="I189" s="60"/>
      <c r="J189" s="60"/>
      <c r="K189" s="44">
        <f t="shared" si="5"/>
        <v>0</v>
      </c>
      <c r="L189" s="45">
        <f t="shared" si="14"/>
        <v>0</v>
      </c>
      <c r="M189" s="43">
        <f t="shared" si="15"/>
        <v>0</v>
      </c>
      <c r="N189" s="43">
        <f t="shared" si="16"/>
        <v>0</v>
      </c>
      <c r="O189" s="43">
        <f t="shared" si="17"/>
        <v>0</v>
      </c>
      <c r="P189" s="44">
        <f t="shared" si="6"/>
        <v>0</v>
      </c>
      <c r="T189" s="103"/>
      <c r="U189" s="122"/>
      <c r="V189" s="107"/>
      <c r="W189" s="107"/>
    </row>
    <row r="190" spans="1:23" ht="33.75" x14ac:dyDescent="0.2">
      <c r="A190" s="97">
        <v>9</v>
      </c>
      <c r="B190" s="36"/>
      <c r="C190" s="163" t="s">
        <v>416</v>
      </c>
      <c r="D190" s="151" t="s">
        <v>71</v>
      </c>
      <c r="E190" s="151">
        <v>96</v>
      </c>
      <c r="F190" s="63"/>
      <c r="G190" s="60"/>
      <c r="H190" s="43">
        <f t="shared" si="4"/>
        <v>0</v>
      </c>
      <c r="I190" s="60"/>
      <c r="J190" s="60"/>
      <c r="K190" s="44">
        <f t="shared" si="5"/>
        <v>0</v>
      </c>
      <c r="L190" s="45">
        <f t="shared" si="14"/>
        <v>0</v>
      </c>
      <c r="M190" s="43">
        <f t="shared" si="15"/>
        <v>0</v>
      </c>
      <c r="N190" s="43">
        <f t="shared" si="16"/>
        <v>0</v>
      </c>
      <c r="O190" s="43">
        <f t="shared" si="17"/>
        <v>0</v>
      </c>
      <c r="P190" s="44">
        <f t="shared" si="6"/>
        <v>0</v>
      </c>
      <c r="T190" s="103"/>
      <c r="U190" s="117"/>
      <c r="V190" s="107"/>
      <c r="W190" s="107"/>
    </row>
    <row r="191" spans="1:23" ht="22.5" x14ac:dyDescent="0.2">
      <c r="A191" s="97">
        <v>10</v>
      </c>
      <c r="B191" s="36"/>
      <c r="C191" s="163" t="s">
        <v>410</v>
      </c>
      <c r="D191" s="151" t="s">
        <v>80</v>
      </c>
      <c r="E191" s="151">
        <v>8</v>
      </c>
      <c r="F191" s="63"/>
      <c r="G191" s="60"/>
      <c r="H191" s="43">
        <f t="shared" si="4"/>
        <v>0</v>
      </c>
      <c r="I191" s="60"/>
      <c r="J191" s="60"/>
      <c r="K191" s="44">
        <f t="shared" si="5"/>
        <v>0</v>
      </c>
      <c r="L191" s="45">
        <f t="shared" si="14"/>
        <v>0</v>
      </c>
      <c r="M191" s="43">
        <f t="shared" si="15"/>
        <v>0</v>
      </c>
      <c r="N191" s="43">
        <f t="shared" si="16"/>
        <v>0</v>
      </c>
      <c r="O191" s="43">
        <f t="shared" si="17"/>
        <v>0</v>
      </c>
      <c r="P191" s="44">
        <f t="shared" si="6"/>
        <v>0</v>
      </c>
      <c r="T191" s="103"/>
      <c r="U191" s="117"/>
      <c r="V191" s="107"/>
      <c r="W191" s="107"/>
    </row>
    <row r="192" spans="1:23" ht="22.5" x14ac:dyDescent="0.2">
      <c r="A192" s="97">
        <v>11</v>
      </c>
      <c r="B192" s="36"/>
      <c r="C192" s="163" t="s">
        <v>123</v>
      </c>
      <c r="D192" s="151" t="s">
        <v>121</v>
      </c>
      <c r="E192" s="151">
        <v>12</v>
      </c>
      <c r="F192" s="63"/>
      <c r="G192" s="60"/>
      <c r="H192" s="43">
        <f t="shared" si="4"/>
        <v>0</v>
      </c>
      <c r="I192" s="60"/>
      <c r="J192" s="60"/>
      <c r="K192" s="44">
        <f t="shared" si="5"/>
        <v>0</v>
      </c>
      <c r="L192" s="45">
        <f t="shared" si="14"/>
        <v>0</v>
      </c>
      <c r="M192" s="43">
        <f t="shared" si="15"/>
        <v>0</v>
      </c>
      <c r="N192" s="43">
        <f t="shared" si="16"/>
        <v>0</v>
      </c>
      <c r="O192" s="43">
        <f t="shared" si="17"/>
        <v>0</v>
      </c>
      <c r="P192" s="44">
        <f t="shared" si="6"/>
        <v>0</v>
      </c>
      <c r="T192" s="103"/>
      <c r="U192" s="117"/>
      <c r="V192" s="107"/>
      <c r="W192" s="107"/>
    </row>
    <row r="193" spans="1:23" ht="22.5" x14ac:dyDescent="0.2">
      <c r="A193" s="97">
        <v>12</v>
      </c>
      <c r="B193" s="36"/>
      <c r="C193" s="163" t="s">
        <v>418</v>
      </c>
      <c r="D193" s="151" t="s">
        <v>68</v>
      </c>
      <c r="E193" s="264">
        <v>160</v>
      </c>
      <c r="F193" s="63"/>
      <c r="G193" s="60"/>
      <c r="H193" s="43">
        <f t="shared" si="4"/>
        <v>0</v>
      </c>
      <c r="I193" s="60"/>
      <c r="J193" s="60"/>
      <c r="K193" s="44">
        <f t="shared" si="5"/>
        <v>0</v>
      </c>
      <c r="L193" s="45">
        <f t="shared" si="14"/>
        <v>0</v>
      </c>
      <c r="M193" s="43">
        <f t="shared" si="15"/>
        <v>0</v>
      </c>
      <c r="N193" s="43">
        <f t="shared" si="16"/>
        <v>0</v>
      </c>
      <c r="O193" s="43">
        <f t="shared" si="17"/>
        <v>0</v>
      </c>
      <c r="P193" s="44">
        <f t="shared" si="6"/>
        <v>0</v>
      </c>
      <c r="T193" s="103"/>
      <c r="U193" s="117"/>
      <c r="V193" s="107"/>
      <c r="W193" s="107"/>
    </row>
    <row r="194" spans="1:23" x14ac:dyDescent="0.2">
      <c r="A194" s="97">
        <v>13</v>
      </c>
      <c r="B194" s="36"/>
      <c r="C194" s="163" t="s">
        <v>411</v>
      </c>
      <c r="D194" s="151" t="s">
        <v>121</v>
      </c>
      <c r="E194" s="151">
        <v>16</v>
      </c>
      <c r="F194" s="63"/>
      <c r="G194" s="60"/>
      <c r="H194" s="43">
        <f t="shared" si="4"/>
        <v>0</v>
      </c>
      <c r="I194" s="60"/>
      <c r="J194" s="60"/>
      <c r="K194" s="44">
        <f t="shared" si="5"/>
        <v>0</v>
      </c>
      <c r="L194" s="45">
        <f t="shared" si="14"/>
        <v>0</v>
      </c>
      <c r="M194" s="43">
        <f t="shared" si="15"/>
        <v>0</v>
      </c>
      <c r="N194" s="43">
        <f t="shared" si="16"/>
        <v>0</v>
      </c>
      <c r="O194" s="43">
        <f t="shared" si="17"/>
        <v>0</v>
      </c>
      <c r="P194" s="44">
        <f t="shared" si="6"/>
        <v>0</v>
      </c>
      <c r="T194" s="103"/>
      <c r="U194" s="117"/>
      <c r="V194" s="107"/>
      <c r="W194" s="107"/>
    </row>
    <row r="195" spans="1:23" ht="22.5" x14ac:dyDescent="0.2">
      <c r="A195" s="97">
        <v>14</v>
      </c>
      <c r="B195" s="36"/>
      <c r="C195" s="163" t="s">
        <v>412</v>
      </c>
      <c r="D195" s="151" t="s">
        <v>121</v>
      </c>
      <c r="E195" s="264">
        <v>16</v>
      </c>
      <c r="F195" s="63"/>
      <c r="G195" s="60"/>
      <c r="H195" s="43">
        <f t="shared" si="4"/>
        <v>0</v>
      </c>
      <c r="I195" s="60"/>
      <c r="J195" s="60"/>
      <c r="K195" s="44">
        <f t="shared" si="5"/>
        <v>0</v>
      </c>
      <c r="L195" s="45">
        <f t="shared" si="14"/>
        <v>0</v>
      </c>
      <c r="M195" s="43">
        <f t="shared" si="15"/>
        <v>0</v>
      </c>
      <c r="N195" s="43">
        <f t="shared" si="16"/>
        <v>0</v>
      </c>
      <c r="O195" s="43">
        <f t="shared" si="17"/>
        <v>0</v>
      </c>
      <c r="P195" s="44">
        <f t="shared" si="6"/>
        <v>0</v>
      </c>
      <c r="T195" s="103"/>
      <c r="U195" s="117"/>
      <c r="V195" s="107"/>
      <c r="W195" s="107"/>
    </row>
    <row r="196" spans="1:23" x14ac:dyDescent="0.2">
      <c r="A196" s="97"/>
      <c r="B196" s="36"/>
      <c r="C196" s="164" t="s">
        <v>473</v>
      </c>
      <c r="D196" s="165"/>
      <c r="E196" s="164"/>
      <c r="F196" s="63"/>
      <c r="G196" s="60"/>
      <c r="H196" s="43">
        <f t="shared" si="4"/>
        <v>0</v>
      </c>
      <c r="I196" s="60"/>
      <c r="J196" s="60"/>
      <c r="K196" s="44">
        <f t="shared" si="5"/>
        <v>0</v>
      </c>
      <c r="L196" s="45">
        <f t="shared" si="14"/>
        <v>0</v>
      </c>
      <c r="M196" s="43">
        <f t="shared" si="15"/>
        <v>0</v>
      </c>
      <c r="N196" s="43">
        <f t="shared" si="16"/>
        <v>0</v>
      </c>
      <c r="O196" s="43">
        <f t="shared" si="17"/>
        <v>0</v>
      </c>
      <c r="P196" s="44">
        <f t="shared" si="6"/>
        <v>0</v>
      </c>
      <c r="T196" s="103"/>
      <c r="U196" s="118"/>
      <c r="V196" s="119"/>
      <c r="W196" s="118"/>
    </row>
    <row r="197" spans="1:23" x14ac:dyDescent="0.2">
      <c r="A197" s="97"/>
      <c r="B197" s="36"/>
      <c r="C197" s="167" t="s">
        <v>414</v>
      </c>
      <c r="D197" s="171"/>
      <c r="E197" s="151"/>
      <c r="F197" s="63"/>
      <c r="G197" s="60"/>
      <c r="H197" s="43">
        <f t="shared" si="4"/>
        <v>0</v>
      </c>
      <c r="I197" s="60"/>
      <c r="J197" s="60"/>
      <c r="K197" s="44">
        <f t="shared" si="5"/>
        <v>0</v>
      </c>
      <c r="L197" s="45">
        <f t="shared" si="14"/>
        <v>0</v>
      </c>
      <c r="M197" s="43">
        <f t="shared" si="15"/>
        <v>0</v>
      </c>
      <c r="N197" s="43">
        <f t="shared" si="16"/>
        <v>0</v>
      </c>
      <c r="O197" s="43">
        <f t="shared" si="17"/>
        <v>0</v>
      </c>
      <c r="P197" s="44">
        <f t="shared" si="6"/>
        <v>0</v>
      </c>
      <c r="T197" s="103"/>
      <c r="U197" s="120"/>
      <c r="V197" s="124"/>
      <c r="W197" s="107"/>
    </row>
    <row r="198" spans="1:23" ht="33.75" x14ac:dyDescent="0.2">
      <c r="A198" s="97">
        <v>1</v>
      </c>
      <c r="B198" s="36"/>
      <c r="C198" s="181" t="s">
        <v>503</v>
      </c>
      <c r="D198" s="160" t="s">
        <v>121</v>
      </c>
      <c r="E198" s="160">
        <v>1</v>
      </c>
      <c r="F198" s="63"/>
      <c r="G198" s="60"/>
      <c r="H198" s="43">
        <f t="shared" si="4"/>
        <v>0</v>
      </c>
      <c r="I198" s="60"/>
      <c r="J198" s="60"/>
      <c r="K198" s="44">
        <f t="shared" si="5"/>
        <v>0</v>
      </c>
      <c r="L198" s="45">
        <f t="shared" si="14"/>
        <v>0</v>
      </c>
      <c r="M198" s="43">
        <f t="shared" si="15"/>
        <v>0</v>
      </c>
      <c r="N198" s="43">
        <f t="shared" si="16"/>
        <v>0</v>
      </c>
      <c r="O198" s="43">
        <f t="shared" si="17"/>
        <v>0</v>
      </c>
      <c r="P198" s="44">
        <f t="shared" si="6"/>
        <v>0</v>
      </c>
      <c r="T198" s="103"/>
      <c r="U198" s="115"/>
      <c r="V198" s="113"/>
      <c r="W198" s="113"/>
    </row>
    <row r="199" spans="1:23" ht="33.75" x14ac:dyDescent="0.2">
      <c r="A199" s="97">
        <v>2</v>
      </c>
      <c r="B199" s="36"/>
      <c r="C199" s="181" t="s">
        <v>504</v>
      </c>
      <c r="D199" s="160" t="s">
        <v>121</v>
      </c>
      <c r="E199" s="160">
        <v>1</v>
      </c>
      <c r="F199" s="63"/>
      <c r="G199" s="60"/>
      <c r="H199" s="43">
        <f t="shared" si="4"/>
        <v>0</v>
      </c>
      <c r="I199" s="60"/>
      <c r="J199" s="60"/>
      <c r="K199" s="44">
        <f t="shared" si="5"/>
        <v>0</v>
      </c>
      <c r="L199" s="45">
        <f t="shared" si="14"/>
        <v>0</v>
      </c>
      <c r="M199" s="43">
        <f t="shared" si="15"/>
        <v>0</v>
      </c>
      <c r="N199" s="43">
        <f t="shared" si="16"/>
        <v>0</v>
      </c>
      <c r="O199" s="43">
        <f t="shared" si="17"/>
        <v>0</v>
      </c>
      <c r="P199" s="44">
        <f t="shared" si="6"/>
        <v>0</v>
      </c>
      <c r="T199" s="103"/>
      <c r="U199" s="115"/>
      <c r="V199" s="113"/>
      <c r="W199" s="113"/>
    </row>
    <row r="200" spans="1:23" ht="22.5" x14ac:dyDescent="0.2">
      <c r="A200" s="97">
        <f t="shared" ref="A200:A211" si="18">A199+1</f>
        <v>3</v>
      </c>
      <c r="B200" s="36"/>
      <c r="C200" s="180" t="s">
        <v>500</v>
      </c>
      <c r="D200" s="160" t="s">
        <v>121</v>
      </c>
      <c r="E200" s="263">
        <v>2</v>
      </c>
      <c r="F200" s="63"/>
      <c r="G200" s="60"/>
      <c r="H200" s="43">
        <f t="shared" si="4"/>
        <v>0</v>
      </c>
      <c r="I200" s="60"/>
      <c r="J200" s="60"/>
      <c r="K200" s="44">
        <f t="shared" si="5"/>
        <v>0</v>
      </c>
      <c r="L200" s="45">
        <f t="shared" si="14"/>
        <v>0</v>
      </c>
      <c r="M200" s="43">
        <f t="shared" si="15"/>
        <v>0</v>
      </c>
      <c r="N200" s="43">
        <f t="shared" si="16"/>
        <v>0</v>
      </c>
      <c r="O200" s="43">
        <f t="shared" si="17"/>
        <v>0</v>
      </c>
      <c r="P200" s="44">
        <f t="shared" si="6"/>
        <v>0</v>
      </c>
      <c r="T200" s="103"/>
      <c r="U200" s="116"/>
      <c r="V200" s="113"/>
      <c r="W200" s="113"/>
    </row>
    <row r="201" spans="1:23" ht="22.5" x14ac:dyDescent="0.2">
      <c r="A201" s="97">
        <f t="shared" si="18"/>
        <v>4</v>
      </c>
      <c r="B201" s="36"/>
      <c r="C201" s="179" t="s">
        <v>499</v>
      </c>
      <c r="D201" s="151" t="s">
        <v>71</v>
      </c>
      <c r="E201" s="263">
        <v>2</v>
      </c>
      <c r="F201" s="63"/>
      <c r="G201" s="60"/>
      <c r="H201" s="43">
        <f t="shared" si="4"/>
        <v>0</v>
      </c>
      <c r="I201" s="60"/>
      <c r="J201" s="60"/>
      <c r="K201" s="44">
        <f t="shared" si="5"/>
        <v>0</v>
      </c>
      <c r="L201" s="45">
        <f t="shared" si="14"/>
        <v>0</v>
      </c>
      <c r="M201" s="43">
        <f t="shared" si="15"/>
        <v>0</v>
      </c>
      <c r="N201" s="43">
        <f t="shared" si="16"/>
        <v>0</v>
      </c>
      <c r="O201" s="43">
        <f t="shared" si="17"/>
        <v>0</v>
      </c>
      <c r="P201" s="44">
        <f t="shared" si="6"/>
        <v>0</v>
      </c>
      <c r="T201" s="103"/>
      <c r="U201" s="115"/>
      <c r="V201" s="107"/>
      <c r="W201" s="107"/>
    </row>
    <row r="202" spans="1:23" ht="22.5" x14ac:dyDescent="0.2">
      <c r="A202" s="97">
        <f t="shared" si="18"/>
        <v>5</v>
      </c>
      <c r="B202" s="36"/>
      <c r="C202" s="163" t="s">
        <v>459</v>
      </c>
      <c r="D202" s="151" t="s">
        <v>68</v>
      </c>
      <c r="E202" s="151">
        <v>40</v>
      </c>
      <c r="F202" s="63"/>
      <c r="G202" s="60"/>
      <c r="H202" s="43">
        <f t="shared" ref="H202:H227" si="19">ROUND(F202*G202,2)</f>
        <v>0</v>
      </c>
      <c r="I202" s="60"/>
      <c r="J202" s="60"/>
      <c r="K202" s="44">
        <f t="shared" ref="K202:K227" si="20">SUM(H202:J202)</f>
        <v>0</v>
      </c>
      <c r="L202" s="45">
        <f t="shared" si="14"/>
        <v>0</v>
      </c>
      <c r="M202" s="43">
        <f t="shared" si="15"/>
        <v>0</v>
      </c>
      <c r="N202" s="43">
        <f t="shared" si="16"/>
        <v>0</v>
      </c>
      <c r="O202" s="43">
        <f t="shared" si="17"/>
        <v>0</v>
      </c>
      <c r="P202" s="44">
        <f t="shared" ref="P202:P227" si="21">SUM(M202:O202)</f>
        <v>0</v>
      </c>
      <c r="T202" s="103"/>
      <c r="U202" s="117"/>
      <c r="V202" s="107"/>
      <c r="W202" s="107"/>
    </row>
    <row r="203" spans="1:23" x14ac:dyDescent="0.2">
      <c r="A203" s="97">
        <f t="shared" si="18"/>
        <v>6</v>
      </c>
      <c r="B203" s="36"/>
      <c r="C203" s="163" t="s">
        <v>460</v>
      </c>
      <c r="D203" s="151" t="s">
        <v>71</v>
      </c>
      <c r="E203" s="151">
        <v>16</v>
      </c>
      <c r="F203" s="63"/>
      <c r="G203" s="60"/>
      <c r="H203" s="43">
        <f t="shared" si="19"/>
        <v>0</v>
      </c>
      <c r="I203" s="60"/>
      <c r="J203" s="60"/>
      <c r="K203" s="44">
        <f t="shared" si="20"/>
        <v>0</v>
      </c>
      <c r="L203" s="45">
        <f t="shared" si="14"/>
        <v>0</v>
      </c>
      <c r="M203" s="43">
        <f t="shared" si="15"/>
        <v>0</v>
      </c>
      <c r="N203" s="43">
        <f t="shared" si="16"/>
        <v>0</v>
      </c>
      <c r="O203" s="43">
        <f t="shared" si="17"/>
        <v>0</v>
      </c>
      <c r="P203" s="44">
        <f t="shared" si="21"/>
        <v>0</v>
      </c>
      <c r="T203" s="103"/>
      <c r="U203" s="117"/>
      <c r="V203" s="107"/>
      <c r="W203" s="107"/>
    </row>
    <row r="204" spans="1:23" x14ac:dyDescent="0.2">
      <c r="A204" s="97">
        <f t="shared" si="18"/>
        <v>7</v>
      </c>
      <c r="B204" s="36"/>
      <c r="C204" s="163" t="s">
        <v>461</v>
      </c>
      <c r="D204" s="151" t="s">
        <v>71</v>
      </c>
      <c r="E204" s="151">
        <v>4</v>
      </c>
      <c r="F204" s="63"/>
      <c r="G204" s="60"/>
      <c r="H204" s="43">
        <f t="shared" si="19"/>
        <v>0</v>
      </c>
      <c r="I204" s="60"/>
      <c r="J204" s="60"/>
      <c r="K204" s="44">
        <f t="shared" si="20"/>
        <v>0</v>
      </c>
      <c r="L204" s="45">
        <f t="shared" si="14"/>
        <v>0</v>
      </c>
      <c r="M204" s="43">
        <f t="shared" si="15"/>
        <v>0</v>
      </c>
      <c r="N204" s="43">
        <f t="shared" si="16"/>
        <v>0</v>
      </c>
      <c r="O204" s="43">
        <f t="shared" si="17"/>
        <v>0</v>
      </c>
      <c r="P204" s="44">
        <f t="shared" si="21"/>
        <v>0</v>
      </c>
      <c r="T204" s="103"/>
      <c r="U204" s="117"/>
      <c r="V204" s="107"/>
      <c r="W204" s="107"/>
    </row>
    <row r="205" spans="1:23" x14ac:dyDescent="0.2">
      <c r="A205" s="97">
        <f t="shared" si="18"/>
        <v>8</v>
      </c>
      <c r="B205" s="36"/>
      <c r="C205" s="169" t="s">
        <v>415</v>
      </c>
      <c r="D205" s="151" t="s">
        <v>71</v>
      </c>
      <c r="E205" s="151">
        <v>2</v>
      </c>
      <c r="F205" s="63"/>
      <c r="G205" s="60"/>
      <c r="H205" s="43">
        <f t="shared" si="19"/>
        <v>0</v>
      </c>
      <c r="I205" s="60"/>
      <c r="J205" s="60"/>
      <c r="K205" s="44">
        <f t="shared" si="20"/>
        <v>0</v>
      </c>
      <c r="L205" s="45">
        <f t="shared" si="14"/>
        <v>0</v>
      </c>
      <c r="M205" s="43">
        <f t="shared" si="15"/>
        <v>0</v>
      </c>
      <c r="N205" s="43">
        <f t="shared" si="16"/>
        <v>0</v>
      </c>
      <c r="O205" s="43">
        <f t="shared" si="17"/>
        <v>0</v>
      </c>
      <c r="P205" s="44">
        <f t="shared" si="21"/>
        <v>0</v>
      </c>
      <c r="T205" s="103"/>
      <c r="U205" s="122"/>
      <c r="V205" s="107"/>
      <c r="W205" s="107"/>
    </row>
    <row r="206" spans="1:23" ht="33.75" x14ac:dyDescent="0.2">
      <c r="A206" s="97">
        <f t="shared" si="18"/>
        <v>9</v>
      </c>
      <c r="B206" s="36"/>
      <c r="C206" s="163" t="s">
        <v>416</v>
      </c>
      <c r="D206" s="151" t="s">
        <v>71</v>
      </c>
      <c r="E206" s="151">
        <v>6</v>
      </c>
      <c r="F206" s="63"/>
      <c r="G206" s="60"/>
      <c r="H206" s="43">
        <f t="shared" si="19"/>
        <v>0</v>
      </c>
      <c r="I206" s="60"/>
      <c r="J206" s="60"/>
      <c r="K206" s="44">
        <f t="shared" si="20"/>
        <v>0</v>
      </c>
      <c r="L206" s="45">
        <f t="shared" si="14"/>
        <v>0</v>
      </c>
      <c r="M206" s="43">
        <f t="shared" si="15"/>
        <v>0</v>
      </c>
      <c r="N206" s="43">
        <f t="shared" si="16"/>
        <v>0</v>
      </c>
      <c r="O206" s="43">
        <f t="shared" si="17"/>
        <v>0</v>
      </c>
      <c r="P206" s="44">
        <f t="shared" si="21"/>
        <v>0</v>
      </c>
      <c r="T206" s="103"/>
      <c r="U206" s="117"/>
      <c r="V206" s="107"/>
      <c r="W206" s="107"/>
    </row>
    <row r="207" spans="1:23" ht="22.5" x14ac:dyDescent="0.2">
      <c r="A207" s="97">
        <f t="shared" si="18"/>
        <v>10</v>
      </c>
      <c r="B207" s="36"/>
      <c r="C207" s="163" t="s">
        <v>410</v>
      </c>
      <c r="D207" s="151" t="s">
        <v>80</v>
      </c>
      <c r="E207" s="151">
        <v>0.3</v>
      </c>
      <c r="F207" s="63"/>
      <c r="G207" s="60"/>
      <c r="H207" s="43">
        <f t="shared" si="19"/>
        <v>0</v>
      </c>
      <c r="I207" s="60"/>
      <c r="J207" s="60"/>
      <c r="K207" s="44">
        <f t="shared" si="20"/>
        <v>0</v>
      </c>
      <c r="L207" s="45">
        <f t="shared" si="14"/>
        <v>0</v>
      </c>
      <c r="M207" s="43">
        <f t="shared" si="15"/>
        <v>0</v>
      </c>
      <c r="N207" s="43">
        <f t="shared" si="16"/>
        <v>0</v>
      </c>
      <c r="O207" s="43">
        <f t="shared" si="17"/>
        <v>0</v>
      </c>
      <c r="P207" s="44">
        <f t="shared" si="21"/>
        <v>0</v>
      </c>
      <c r="T207" s="103"/>
      <c r="U207" s="117"/>
      <c r="V207" s="107"/>
      <c r="W207" s="107"/>
    </row>
    <row r="208" spans="1:23" ht="22.5" x14ac:dyDescent="0.2">
      <c r="A208" s="97">
        <f t="shared" si="18"/>
        <v>11</v>
      </c>
      <c r="B208" s="36"/>
      <c r="C208" s="163" t="s">
        <v>123</v>
      </c>
      <c r="D208" s="151" t="s">
        <v>121</v>
      </c>
      <c r="E208" s="151">
        <v>1</v>
      </c>
      <c r="F208" s="63"/>
      <c r="G208" s="60"/>
      <c r="H208" s="43">
        <f t="shared" si="19"/>
        <v>0</v>
      </c>
      <c r="I208" s="60"/>
      <c r="J208" s="60"/>
      <c r="K208" s="44">
        <f t="shared" si="20"/>
        <v>0</v>
      </c>
      <c r="L208" s="45">
        <f t="shared" si="14"/>
        <v>0</v>
      </c>
      <c r="M208" s="43">
        <f t="shared" si="15"/>
        <v>0</v>
      </c>
      <c r="N208" s="43">
        <f t="shared" si="16"/>
        <v>0</v>
      </c>
      <c r="O208" s="43">
        <f t="shared" si="17"/>
        <v>0</v>
      </c>
      <c r="P208" s="44">
        <f t="shared" si="21"/>
        <v>0</v>
      </c>
      <c r="T208" s="103"/>
      <c r="U208" s="117"/>
      <c r="V208" s="107"/>
      <c r="W208" s="107"/>
    </row>
    <row r="209" spans="1:23" ht="22.5" x14ac:dyDescent="0.2">
      <c r="A209" s="97">
        <f t="shared" si="18"/>
        <v>12</v>
      </c>
      <c r="B209" s="36"/>
      <c r="C209" s="163" t="s">
        <v>418</v>
      </c>
      <c r="D209" s="151" t="s">
        <v>68</v>
      </c>
      <c r="E209" s="151">
        <v>6</v>
      </c>
      <c r="F209" s="63"/>
      <c r="G209" s="60"/>
      <c r="H209" s="43">
        <f t="shared" si="19"/>
        <v>0</v>
      </c>
      <c r="I209" s="60"/>
      <c r="J209" s="60"/>
      <c r="K209" s="44">
        <f t="shared" si="20"/>
        <v>0</v>
      </c>
      <c r="L209" s="45">
        <f t="shared" ref="L209:L227" si="22">ROUND(E209*F209,2)</f>
        <v>0</v>
      </c>
      <c r="M209" s="43">
        <f t="shared" ref="M209:M227" si="23">ROUND(H209*E209,2)</f>
        <v>0</v>
      </c>
      <c r="N209" s="43">
        <f t="shared" ref="N209:N227" si="24">ROUND(I209*E209,2)</f>
        <v>0</v>
      </c>
      <c r="O209" s="43">
        <f t="shared" ref="O209:O227" si="25">ROUND(J209*E209,2)</f>
        <v>0</v>
      </c>
      <c r="P209" s="44">
        <f t="shared" si="21"/>
        <v>0</v>
      </c>
      <c r="T209" s="103"/>
      <c r="U209" s="117"/>
      <c r="V209" s="107"/>
      <c r="W209" s="107"/>
    </row>
    <row r="210" spans="1:23" x14ac:dyDescent="0.2">
      <c r="A210" s="97">
        <f t="shared" si="18"/>
        <v>13</v>
      </c>
      <c r="B210" s="36"/>
      <c r="C210" s="163" t="s">
        <v>411</v>
      </c>
      <c r="D210" s="151" t="s">
        <v>121</v>
      </c>
      <c r="E210" s="151">
        <v>1</v>
      </c>
      <c r="F210" s="63"/>
      <c r="G210" s="60"/>
      <c r="H210" s="43">
        <f t="shared" si="19"/>
        <v>0</v>
      </c>
      <c r="I210" s="60"/>
      <c r="J210" s="60"/>
      <c r="K210" s="44">
        <f t="shared" si="20"/>
        <v>0</v>
      </c>
      <c r="L210" s="45">
        <f t="shared" si="22"/>
        <v>0</v>
      </c>
      <c r="M210" s="43">
        <f t="shared" si="23"/>
        <v>0</v>
      </c>
      <c r="N210" s="43">
        <f t="shared" si="24"/>
        <v>0</v>
      </c>
      <c r="O210" s="43">
        <f t="shared" si="25"/>
        <v>0</v>
      </c>
      <c r="P210" s="44">
        <f t="shared" si="21"/>
        <v>0</v>
      </c>
      <c r="T210" s="103"/>
      <c r="U210" s="117"/>
      <c r="V210" s="107"/>
      <c r="W210" s="107"/>
    </row>
    <row r="211" spans="1:23" ht="22.5" x14ac:dyDescent="0.2">
      <c r="A211" s="97">
        <f t="shared" si="18"/>
        <v>14</v>
      </c>
      <c r="B211" s="36"/>
      <c r="C211" s="163" t="s">
        <v>412</v>
      </c>
      <c r="D211" s="151" t="s">
        <v>121</v>
      </c>
      <c r="E211" s="151">
        <v>1</v>
      </c>
      <c r="F211" s="63"/>
      <c r="G211" s="60"/>
      <c r="H211" s="43">
        <f t="shared" si="19"/>
        <v>0</v>
      </c>
      <c r="I211" s="60"/>
      <c r="J211" s="60"/>
      <c r="K211" s="44">
        <f t="shared" si="20"/>
        <v>0</v>
      </c>
      <c r="L211" s="45">
        <f t="shared" si="22"/>
        <v>0</v>
      </c>
      <c r="M211" s="43">
        <f t="shared" si="23"/>
        <v>0</v>
      </c>
      <c r="N211" s="43">
        <f t="shared" si="24"/>
        <v>0</v>
      </c>
      <c r="O211" s="43">
        <f t="shared" si="25"/>
        <v>0</v>
      </c>
      <c r="P211" s="44">
        <f t="shared" si="21"/>
        <v>0</v>
      </c>
      <c r="T211" s="103"/>
      <c r="U211" s="117"/>
      <c r="V211" s="107"/>
      <c r="W211" s="107"/>
    </row>
    <row r="212" spans="1:23" x14ac:dyDescent="0.2">
      <c r="A212" s="97"/>
      <c r="B212" s="36"/>
      <c r="C212" s="164" t="s">
        <v>474</v>
      </c>
      <c r="D212" s="165"/>
      <c r="E212" s="164"/>
      <c r="F212" s="63"/>
      <c r="G212" s="60"/>
      <c r="H212" s="43">
        <f t="shared" si="19"/>
        <v>0</v>
      </c>
      <c r="I212" s="60"/>
      <c r="J212" s="60"/>
      <c r="K212" s="44">
        <f t="shared" si="20"/>
        <v>0</v>
      </c>
      <c r="L212" s="45">
        <f t="shared" si="22"/>
        <v>0</v>
      </c>
      <c r="M212" s="43">
        <f t="shared" si="23"/>
        <v>0</v>
      </c>
      <c r="N212" s="43">
        <f t="shared" si="24"/>
        <v>0</v>
      </c>
      <c r="O212" s="43">
        <f t="shared" si="25"/>
        <v>0</v>
      </c>
      <c r="P212" s="44">
        <f t="shared" si="21"/>
        <v>0</v>
      </c>
      <c r="T212" s="103"/>
      <c r="U212" s="118"/>
      <c r="V212" s="119"/>
      <c r="W212" s="118"/>
    </row>
    <row r="213" spans="1:23" x14ac:dyDescent="0.2">
      <c r="A213" s="97"/>
      <c r="B213" s="36"/>
      <c r="C213" s="167" t="s">
        <v>414</v>
      </c>
      <c r="D213" s="171"/>
      <c r="E213" s="151"/>
      <c r="F213" s="63"/>
      <c r="G213" s="60"/>
      <c r="H213" s="43">
        <f t="shared" si="19"/>
        <v>0</v>
      </c>
      <c r="I213" s="60"/>
      <c r="J213" s="60"/>
      <c r="K213" s="44">
        <f t="shared" si="20"/>
        <v>0</v>
      </c>
      <c r="L213" s="45">
        <f t="shared" si="22"/>
        <v>0</v>
      </c>
      <c r="M213" s="43">
        <f t="shared" si="23"/>
        <v>0</v>
      </c>
      <c r="N213" s="43">
        <f t="shared" si="24"/>
        <v>0</v>
      </c>
      <c r="O213" s="43">
        <f t="shared" si="25"/>
        <v>0</v>
      </c>
      <c r="P213" s="44">
        <f t="shared" si="21"/>
        <v>0</v>
      </c>
      <c r="T213" s="103"/>
      <c r="U213" s="120"/>
      <c r="V213" s="124"/>
      <c r="W213" s="107"/>
    </row>
    <row r="214" spans="1:23" ht="33.75" x14ac:dyDescent="0.2">
      <c r="A214" s="97">
        <v>1</v>
      </c>
      <c r="B214" s="36"/>
      <c r="C214" s="181" t="s">
        <v>501</v>
      </c>
      <c r="D214" s="160" t="s">
        <v>121</v>
      </c>
      <c r="E214" s="160">
        <v>1</v>
      </c>
      <c r="F214" s="63"/>
      <c r="G214" s="60"/>
      <c r="H214" s="43">
        <f t="shared" si="19"/>
        <v>0</v>
      </c>
      <c r="I214" s="60"/>
      <c r="J214" s="60"/>
      <c r="K214" s="44">
        <f t="shared" si="20"/>
        <v>0</v>
      </c>
      <c r="L214" s="45">
        <f t="shared" si="22"/>
        <v>0</v>
      </c>
      <c r="M214" s="43">
        <f t="shared" si="23"/>
        <v>0</v>
      </c>
      <c r="N214" s="43">
        <f t="shared" si="24"/>
        <v>0</v>
      </c>
      <c r="O214" s="43">
        <f t="shared" si="25"/>
        <v>0</v>
      </c>
      <c r="P214" s="44">
        <f t="shared" si="21"/>
        <v>0</v>
      </c>
      <c r="T214" s="103"/>
      <c r="U214" s="115"/>
      <c r="V214" s="113"/>
      <c r="W214" s="113"/>
    </row>
    <row r="215" spans="1:23" ht="33.75" x14ac:dyDescent="0.2">
      <c r="A215" s="97">
        <v>2</v>
      </c>
      <c r="B215" s="36"/>
      <c r="C215" s="182" t="s">
        <v>502</v>
      </c>
      <c r="D215" s="160" t="s">
        <v>121</v>
      </c>
      <c r="E215" s="160">
        <v>1</v>
      </c>
      <c r="F215" s="63"/>
      <c r="G215" s="60"/>
      <c r="H215" s="43">
        <f t="shared" si="19"/>
        <v>0</v>
      </c>
      <c r="I215" s="60"/>
      <c r="J215" s="60"/>
      <c r="K215" s="44">
        <f t="shared" si="20"/>
        <v>0</v>
      </c>
      <c r="L215" s="45">
        <f t="shared" si="22"/>
        <v>0</v>
      </c>
      <c r="M215" s="43">
        <f t="shared" si="23"/>
        <v>0</v>
      </c>
      <c r="N215" s="43">
        <f t="shared" si="24"/>
        <v>0</v>
      </c>
      <c r="O215" s="43">
        <f t="shared" si="25"/>
        <v>0</v>
      </c>
      <c r="P215" s="44">
        <f t="shared" si="21"/>
        <v>0</v>
      </c>
      <c r="T215" s="103"/>
      <c r="U215" s="115"/>
      <c r="V215" s="113"/>
      <c r="W215" s="113"/>
    </row>
    <row r="216" spans="1:23" ht="22.5" x14ac:dyDescent="0.2">
      <c r="A216" s="97">
        <v>3</v>
      </c>
      <c r="B216" s="36"/>
      <c r="C216" s="180" t="s">
        <v>500</v>
      </c>
      <c r="D216" s="160" t="s">
        <v>121</v>
      </c>
      <c r="E216" s="160">
        <v>2</v>
      </c>
      <c r="F216" s="63"/>
      <c r="G216" s="60"/>
      <c r="H216" s="43">
        <f t="shared" si="19"/>
        <v>0</v>
      </c>
      <c r="I216" s="60"/>
      <c r="J216" s="60"/>
      <c r="K216" s="44">
        <f t="shared" si="20"/>
        <v>0</v>
      </c>
      <c r="L216" s="45">
        <f t="shared" si="22"/>
        <v>0</v>
      </c>
      <c r="M216" s="43">
        <f t="shared" si="23"/>
        <v>0</v>
      </c>
      <c r="N216" s="43">
        <f t="shared" si="24"/>
        <v>0</v>
      </c>
      <c r="O216" s="43">
        <f t="shared" si="25"/>
        <v>0</v>
      </c>
      <c r="P216" s="44">
        <f t="shared" si="21"/>
        <v>0</v>
      </c>
      <c r="T216" s="103"/>
      <c r="U216" s="116"/>
      <c r="V216" s="113"/>
      <c r="W216" s="113"/>
    </row>
    <row r="217" spans="1:23" ht="22.5" x14ac:dyDescent="0.2">
      <c r="A217" s="97">
        <v>4</v>
      </c>
      <c r="B217" s="36"/>
      <c r="C217" s="179" t="s">
        <v>499</v>
      </c>
      <c r="D217" s="151" t="s">
        <v>71</v>
      </c>
      <c r="E217" s="151">
        <v>2</v>
      </c>
      <c r="F217" s="63"/>
      <c r="G217" s="60"/>
      <c r="H217" s="43">
        <f t="shared" si="19"/>
        <v>0</v>
      </c>
      <c r="I217" s="60"/>
      <c r="J217" s="60"/>
      <c r="K217" s="44">
        <f t="shared" si="20"/>
        <v>0</v>
      </c>
      <c r="L217" s="45">
        <f t="shared" si="22"/>
        <v>0</v>
      </c>
      <c r="M217" s="43">
        <f t="shared" si="23"/>
        <v>0</v>
      </c>
      <c r="N217" s="43">
        <f t="shared" si="24"/>
        <v>0</v>
      </c>
      <c r="O217" s="43">
        <f t="shared" si="25"/>
        <v>0</v>
      </c>
      <c r="P217" s="44">
        <f t="shared" si="21"/>
        <v>0</v>
      </c>
      <c r="T217" s="103"/>
      <c r="U217" s="115"/>
      <c r="V217" s="107"/>
      <c r="W217" s="107"/>
    </row>
    <row r="218" spans="1:23" ht="22.5" x14ac:dyDescent="0.2">
      <c r="A218" s="97">
        <v>5</v>
      </c>
      <c r="B218" s="36"/>
      <c r="C218" s="163" t="s">
        <v>459</v>
      </c>
      <c r="D218" s="151" t="s">
        <v>68</v>
      </c>
      <c r="E218" s="151">
        <v>46</v>
      </c>
      <c r="F218" s="63"/>
      <c r="G218" s="60"/>
      <c r="H218" s="43">
        <f t="shared" si="19"/>
        <v>0</v>
      </c>
      <c r="I218" s="60"/>
      <c r="J218" s="60"/>
      <c r="K218" s="44">
        <f t="shared" si="20"/>
        <v>0</v>
      </c>
      <c r="L218" s="45">
        <f t="shared" si="22"/>
        <v>0</v>
      </c>
      <c r="M218" s="43">
        <f t="shared" si="23"/>
        <v>0</v>
      </c>
      <c r="N218" s="43">
        <f t="shared" si="24"/>
        <v>0</v>
      </c>
      <c r="O218" s="43">
        <f t="shared" si="25"/>
        <v>0</v>
      </c>
      <c r="P218" s="44">
        <f t="shared" si="21"/>
        <v>0</v>
      </c>
      <c r="T218" s="103"/>
      <c r="U218" s="117"/>
      <c r="V218" s="107"/>
      <c r="W218" s="107"/>
    </row>
    <row r="219" spans="1:23" x14ac:dyDescent="0.2">
      <c r="A219" s="97">
        <v>6</v>
      </c>
      <c r="B219" s="36"/>
      <c r="C219" s="163" t="s">
        <v>460</v>
      </c>
      <c r="D219" s="151" t="s">
        <v>71</v>
      </c>
      <c r="E219" s="151">
        <v>12</v>
      </c>
      <c r="F219" s="63"/>
      <c r="G219" s="60"/>
      <c r="H219" s="43">
        <f t="shared" si="19"/>
        <v>0</v>
      </c>
      <c r="I219" s="60"/>
      <c r="J219" s="60"/>
      <c r="K219" s="44">
        <f t="shared" si="20"/>
        <v>0</v>
      </c>
      <c r="L219" s="45">
        <f t="shared" si="22"/>
        <v>0</v>
      </c>
      <c r="M219" s="43">
        <f t="shared" si="23"/>
        <v>0</v>
      </c>
      <c r="N219" s="43">
        <f t="shared" si="24"/>
        <v>0</v>
      </c>
      <c r="O219" s="43">
        <f t="shared" si="25"/>
        <v>0</v>
      </c>
      <c r="P219" s="44">
        <f t="shared" si="21"/>
        <v>0</v>
      </c>
      <c r="T219" s="103"/>
      <c r="U219" s="117"/>
      <c r="V219" s="107"/>
      <c r="W219" s="107"/>
    </row>
    <row r="220" spans="1:23" x14ac:dyDescent="0.2">
      <c r="A220" s="97">
        <v>7</v>
      </c>
      <c r="B220" s="36"/>
      <c r="C220" s="163" t="s">
        <v>461</v>
      </c>
      <c r="D220" s="151" t="s">
        <v>71</v>
      </c>
      <c r="E220" s="151">
        <v>2</v>
      </c>
      <c r="F220" s="63"/>
      <c r="G220" s="60"/>
      <c r="H220" s="43">
        <f t="shared" si="19"/>
        <v>0</v>
      </c>
      <c r="I220" s="60"/>
      <c r="J220" s="60"/>
      <c r="K220" s="44">
        <f t="shared" si="20"/>
        <v>0</v>
      </c>
      <c r="L220" s="45">
        <f t="shared" si="22"/>
        <v>0</v>
      </c>
      <c r="M220" s="43">
        <f t="shared" si="23"/>
        <v>0</v>
      </c>
      <c r="N220" s="43">
        <f t="shared" si="24"/>
        <v>0</v>
      </c>
      <c r="O220" s="43">
        <f t="shared" si="25"/>
        <v>0</v>
      </c>
      <c r="P220" s="44">
        <f t="shared" si="21"/>
        <v>0</v>
      </c>
      <c r="T220" s="103"/>
      <c r="U220" s="117"/>
      <c r="V220" s="107"/>
      <c r="W220" s="107"/>
    </row>
    <row r="221" spans="1:23" x14ac:dyDescent="0.2">
      <c r="A221" s="97">
        <v>8</v>
      </c>
      <c r="B221" s="36"/>
      <c r="C221" s="169" t="s">
        <v>415</v>
      </c>
      <c r="D221" s="151" t="s">
        <v>71</v>
      </c>
      <c r="E221" s="151">
        <v>2</v>
      </c>
      <c r="F221" s="63"/>
      <c r="G221" s="60"/>
      <c r="H221" s="43">
        <f t="shared" si="19"/>
        <v>0</v>
      </c>
      <c r="I221" s="60"/>
      <c r="J221" s="60"/>
      <c r="K221" s="44">
        <f t="shared" si="20"/>
        <v>0</v>
      </c>
      <c r="L221" s="45">
        <f t="shared" si="22"/>
        <v>0</v>
      </c>
      <c r="M221" s="43">
        <f t="shared" si="23"/>
        <v>0</v>
      </c>
      <c r="N221" s="43">
        <f t="shared" si="24"/>
        <v>0</v>
      </c>
      <c r="O221" s="43">
        <f t="shared" si="25"/>
        <v>0</v>
      </c>
      <c r="P221" s="44">
        <f t="shared" si="21"/>
        <v>0</v>
      </c>
      <c r="T221" s="103"/>
      <c r="U221" s="122"/>
      <c r="V221" s="107"/>
      <c r="W221" s="107"/>
    </row>
    <row r="222" spans="1:23" ht="33.75" x14ac:dyDescent="0.2">
      <c r="A222" s="97">
        <v>9</v>
      </c>
      <c r="B222" s="36"/>
      <c r="C222" s="163" t="s">
        <v>416</v>
      </c>
      <c r="D222" s="151" t="s">
        <v>71</v>
      </c>
      <c r="E222" s="151">
        <v>6</v>
      </c>
      <c r="F222" s="63"/>
      <c r="G222" s="60"/>
      <c r="H222" s="43">
        <f t="shared" si="19"/>
        <v>0</v>
      </c>
      <c r="I222" s="60"/>
      <c r="J222" s="60"/>
      <c r="K222" s="44">
        <f t="shared" si="20"/>
        <v>0</v>
      </c>
      <c r="L222" s="45">
        <f t="shared" si="22"/>
        <v>0</v>
      </c>
      <c r="M222" s="43">
        <f t="shared" si="23"/>
        <v>0</v>
      </c>
      <c r="N222" s="43">
        <f t="shared" si="24"/>
        <v>0</v>
      </c>
      <c r="O222" s="43">
        <f t="shared" si="25"/>
        <v>0</v>
      </c>
      <c r="P222" s="44">
        <f t="shared" si="21"/>
        <v>0</v>
      </c>
      <c r="T222" s="103"/>
      <c r="U222" s="117"/>
      <c r="V222" s="107"/>
      <c r="W222" s="107"/>
    </row>
    <row r="223" spans="1:23" ht="22.5" x14ac:dyDescent="0.2">
      <c r="A223" s="97">
        <v>10</v>
      </c>
      <c r="B223" s="36"/>
      <c r="C223" s="163" t="s">
        <v>410</v>
      </c>
      <c r="D223" s="151" t="s">
        <v>80</v>
      </c>
      <c r="E223" s="151">
        <v>0.3</v>
      </c>
      <c r="F223" s="63"/>
      <c r="G223" s="60"/>
      <c r="H223" s="43">
        <f t="shared" si="19"/>
        <v>0</v>
      </c>
      <c r="I223" s="60"/>
      <c r="J223" s="60"/>
      <c r="K223" s="44">
        <f t="shared" si="20"/>
        <v>0</v>
      </c>
      <c r="L223" s="45">
        <f t="shared" si="22"/>
        <v>0</v>
      </c>
      <c r="M223" s="43">
        <f t="shared" si="23"/>
        <v>0</v>
      </c>
      <c r="N223" s="43">
        <f t="shared" si="24"/>
        <v>0</v>
      </c>
      <c r="O223" s="43">
        <f t="shared" si="25"/>
        <v>0</v>
      </c>
      <c r="P223" s="44">
        <f t="shared" si="21"/>
        <v>0</v>
      </c>
      <c r="T223" s="103"/>
      <c r="U223" s="117"/>
      <c r="V223" s="107"/>
      <c r="W223" s="107"/>
    </row>
    <row r="224" spans="1:23" ht="22.5" x14ac:dyDescent="0.2">
      <c r="A224" s="97">
        <v>11</v>
      </c>
      <c r="B224" s="36"/>
      <c r="C224" s="163" t="s">
        <v>123</v>
      </c>
      <c r="D224" s="151" t="s">
        <v>121</v>
      </c>
      <c r="E224" s="151">
        <v>1</v>
      </c>
      <c r="F224" s="63"/>
      <c r="G224" s="60"/>
      <c r="H224" s="43">
        <f t="shared" si="19"/>
        <v>0</v>
      </c>
      <c r="I224" s="60"/>
      <c r="J224" s="60"/>
      <c r="K224" s="44">
        <f t="shared" si="20"/>
        <v>0</v>
      </c>
      <c r="L224" s="45">
        <f t="shared" si="22"/>
        <v>0</v>
      </c>
      <c r="M224" s="43">
        <f t="shared" si="23"/>
        <v>0</v>
      </c>
      <c r="N224" s="43">
        <f t="shared" si="24"/>
        <v>0</v>
      </c>
      <c r="O224" s="43">
        <f t="shared" si="25"/>
        <v>0</v>
      </c>
      <c r="P224" s="44">
        <f t="shared" si="21"/>
        <v>0</v>
      </c>
      <c r="T224" s="103"/>
      <c r="U224" s="117"/>
      <c r="V224" s="107"/>
      <c r="W224" s="107"/>
    </row>
    <row r="225" spans="1:23" ht="22.5" x14ac:dyDescent="0.2">
      <c r="A225" s="97">
        <v>12</v>
      </c>
      <c r="B225" s="36"/>
      <c r="C225" s="163" t="s">
        <v>417</v>
      </c>
      <c r="D225" s="151" t="s">
        <v>68</v>
      </c>
      <c r="E225" s="151">
        <v>12</v>
      </c>
      <c r="F225" s="63"/>
      <c r="G225" s="60"/>
      <c r="H225" s="43">
        <f t="shared" si="19"/>
        <v>0</v>
      </c>
      <c r="I225" s="60"/>
      <c r="J225" s="60"/>
      <c r="K225" s="44">
        <f t="shared" si="20"/>
        <v>0</v>
      </c>
      <c r="L225" s="45">
        <f t="shared" si="22"/>
        <v>0</v>
      </c>
      <c r="M225" s="43">
        <f t="shared" si="23"/>
        <v>0</v>
      </c>
      <c r="N225" s="43">
        <f t="shared" si="24"/>
        <v>0</v>
      </c>
      <c r="O225" s="43">
        <f t="shared" si="25"/>
        <v>0</v>
      </c>
      <c r="P225" s="44">
        <f t="shared" si="21"/>
        <v>0</v>
      </c>
      <c r="T225" s="103"/>
      <c r="U225" s="117"/>
      <c r="V225" s="107"/>
      <c r="W225" s="107"/>
    </row>
    <row r="226" spans="1:23" x14ac:dyDescent="0.2">
      <c r="A226" s="97">
        <v>13</v>
      </c>
      <c r="B226" s="36"/>
      <c r="C226" s="163" t="s">
        <v>411</v>
      </c>
      <c r="D226" s="151" t="s">
        <v>121</v>
      </c>
      <c r="E226" s="151">
        <v>1</v>
      </c>
      <c r="F226" s="63"/>
      <c r="G226" s="60"/>
      <c r="H226" s="43">
        <f t="shared" si="19"/>
        <v>0</v>
      </c>
      <c r="I226" s="60"/>
      <c r="J226" s="60"/>
      <c r="K226" s="44">
        <f t="shared" si="20"/>
        <v>0</v>
      </c>
      <c r="L226" s="45">
        <f t="shared" si="22"/>
        <v>0</v>
      </c>
      <c r="M226" s="43">
        <f t="shared" si="23"/>
        <v>0</v>
      </c>
      <c r="N226" s="43">
        <f t="shared" si="24"/>
        <v>0</v>
      </c>
      <c r="O226" s="43">
        <f t="shared" si="25"/>
        <v>0</v>
      </c>
      <c r="P226" s="44">
        <f t="shared" si="21"/>
        <v>0</v>
      </c>
      <c r="T226" s="103"/>
      <c r="U226" s="117"/>
      <c r="V226" s="107"/>
      <c r="W226" s="107"/>
    </row>
    <row r="227" spans="1:23" ht="23.25" thickBot="1" x14ac:dyDescent="0.25">
      <c r="A227" s="97">
        <v>14</v>
      </c>
      <c r="B227" s="36"/>
      <c r="C227" s="163" t="s">
        <v>412</v>
      </c>
      <c r="D227" s="151" t="s">
        <v>121</v>
      </c>
      <c r="E227" s="151">
        <v>1</v>
      </c>
      <c r="F227" s="63"/>
      <c r="G227" s="60"/>
      <c r="H227" s="43">
        <f t="shared" si="19"/>
        <v>0</v>
      </c>
      <c r="I227" s="60"/>
      <c r="J227" s="60"/>
      <c r="K227" s="44">
        <f t="shared" si="20"/>
        <v>0</v>
      </c>
      <c r="L227" s="45">
        <f t="shared" si="22"/>
        <v>0</v>
      </c>
      <c r="M227" s="43">
        <f t="shared" si="23"/>
        <v>0</v>
      </c>
      <c r="N227" s="43">
        <f t="shared" si="24"/>
        <v>0</v>
      </c>
      <c r="O227" s="43">
        <f t="shared" si="25"/>
        <v>0</v>
      </c>
      <c r="P227" s="44">
        <f t="shared" si="21"/>
        <v>0</v>
      </c>
      <c r="T227" s="103"/>
      <c r="U227" s="117"/>
      <c r="V227" s="107"/>
      <c r="W227" s="107"/>
    </row>
    <row r="228" spans="1:23" ht="12" customHeight="1" thickBot="1" x14ac:dyDescent="0.25">
      <c r="A228" s="260" t="s">
        <v>88</v>
      </c>
      <c r="B228" s="261"/>
      <c r="C228" s="261"/>
      <c r="D228" s="261"/>
      <c r="E228" s="261"/>
      <c r="F228" s="261"/>
      <c r="G228" s="261"/>
      <c r="H228" s="261"/>
      <c r="I228" s="261"/>
      <c r="J228" s="261"/>
      <c r="K228" s="262"/>
      <c r="L228" s="64">
        <f>SUM(L14:L227)</f>
        <v>0</v>
      </c>
      <c r="M228" s="65">
        <f>SUM(M14:M227)</f>
        <v>0</v>
      </c>
      <c r="N228" s="65">
        <f>SUM(N14:N227)</f>
        <v>0</v>
      </c>
      <c r="O228" s="65">
        <f>SUM(O14:O227)</f>
        <v>0</v>
      </c>
      <c r="P228" s="66">
        <f>SUM(P14:P227)</f>
        <v>0</v>
      </c>
    </row>
    <row r="229" spans="1:23" x14ac:dyDescent="0.2">
      <c r="A229" s="15"/>
      <c r="B229" s="15"/>
      <c r="C229" s="15"/>
      <c r="D229" s="15"/>
      <c r="E229" s="15"/>
      <c r="F229" s="15"/>
      <c r="G229" s="15"/>
      <c r="H229" s="15"/>
      <c r="I229" s="15"/>
      <c r="J229" s="15"/>
      <c r="K229" s="15"/>
      <c r="L229" s="15"/>
      <c r="M229" s="15"/>
      <c r="N229" s="15"/>
      <c r="O229" s="15"/>
      <c r="P229" s="15"/>
    </row>
    <row r="230" spans="1:23" x14ac:dyDescent="0.2">
      <c r="A230" s="15"/>
      <c r="B230" s="15"/>
      <c r="C230" s="15"/>
      <c r="D230" s="15"/>
      <c r="E230" s="15"/>
      <c r="F230" s="15"/>
      <c r="G230" s="15"/>
      <c r="H230" s="15"/>
      <c r="I230" s="15"/>
      <c r="J230" s="15"/>
      <c r="K230" s="15"/>
      <c r="L230" s="15"/>
      <c r="M230" s="15"/>
      <c r="N230" s="15"/>
      <c r="O230" s="15"/>
      <c r="P230" s="15"/>
    </row>
    <row r="231" spans="1:23" x14ac:dyDescent="0.2">
      <c r="A231" s="1" t="s">
        <v>14</v>
      </c>
      <c r="B231" s="15"/>
      <c r="C231" s="236">
        <f>'Kops a'!C34:H34</f>
        <v>0</v>
      </c>
      <c r="D231" s="236"/>
      <c r="E231" s="236"/>
      <c r="F231" s="236"/>
      <c r="G231" s="236"/>
      <c r="H231" s="236"/>
      <c r="I231" s="15"/>
      <c r="J231" s="15"/>
      <c r="K231" s="15"/>
      <c r="L231" s="15"/>
      <c r="M231" s="15"/>
      <c r="N231" s="15"/>
      <c r="O231" s="15"/>
      <c r="P231" s="15"/>
    </row>
    <row r="232" spans="1:23" x14ac:dyDescent="0.2">
      <c r="A232" s="15"/>
      <c r="B232" s="15"/>
      <c r="C232" s="187" t="s">
        <v>15</v>
      </c>
      <c r="D232" s="187"/>
      <c r="E232" s="187"/>
      <c r="F232" s="187"/>
      <c r="G232" s="187"/>
      <c r="H232" s="187"/>
      <c r="I232" s="15"/>
      <c r="J232" s="15"/>
      <c r="K232" s="15"/>
      <c r="L232" s="15"/>
      <c r="M232" s="15"/>
      <c r="N232" s="15"/>
      <c r="O232" s="15"/>
      <c r="P232" s="15"/>
    </row>
    <row r="233" spans="1:23" x14ac:dyDescent="0.2">
      <c r="A233" s="15"/>
      <c r="B233" s="15"/>
      <c r="C233" s="15"/>
      <c r="D233" s="15"/>
      <c r="E233" s="15"/>
      <c r="F233" s="15"/>
      <c r="G233" s="15"/>
      <c r="H233" s="15"/>
      <c r="I233" s="15"/>
      <c r="J233" s="15"/>
      <c r="K233" s="15"/>
      <c r="L233" s="15"/>
      <c r="M233" s="15"/>
      <c r="N233" s="15"/>
      <c r="O233" s="15"/>
      <c r="P233" s="15"/>
    </row>
    <row r="234" spans="1:23" x14ac:dyDescent="0.2">
      <c r="A234" s="79" t="str">
        <f>'Kops a'!A37</f>
        <v>Tāme sastādīta 2020. gada</v>
      </c>
      <c r="B234" s="80"/>
      <c r="C234" s="80"/>
      <c r="D234" s="80"/>
      <c r="E234" s="15"/>
      <c r="F234" s="15"/>
      <c r="G234" s="15"/>
      <c r="H234" s="15"/>
      <c r="I234" s="15"/>
      <c r="J234" s="15"/>
      <c r="K234" s="15"/>
      <c r="L234" s="15"/>
      <c r="M234" s="15"/>
      <c r="N234" s="15"/>
      <c r="O234" s="15"/>
      <c r="P234" s="15"/>
    </row>
    <row r="235" spans="1:23" x14ac:dyDescent="0.2">
      <c r="A235" s="15"/>
      <c r="B235" s="15"/>
      <c r="C235" s="15"/>
      <c r="D235" s="15"/>
      <c r="E235" s="15"/>
      <c r="F235" s="15"/>
      <c r="G235" s="15"/>
      <c r="H235" s="15"/>
      <c r="I235" s="15"/>
      <c r="J235" s="15"/>
      <c r="K235" s="15"/>
      <c r="L235" s="15"/>
      <c r="M235" s="15"/>
      <c r="N235" s="15"/>
      <c r="O235" s="15"/>
      <c r="P235" s="15"/>
    </row>
    <row r="236" spans="1:23" x14ac:dyDescent="0.2">
      <c r="A236" s="1" t="s">
        <v>37</v>
      </c>
      <c r="B236" s="15"/>
      <c r="C236" s="236">
        <f>'Kops a'!C39:H39</f>
        <v>0</v>
      </c>
      <c r="D236" s="236"/>
      <c r="E236" s="236"/>
      <c r="F236" s="236"/>
      <c r="G236" s="236"/>
      <c r="H236" s="236"/>
      <c r="I236" s="15"/>
      <c r="J236" s="15"/>
      <c r="K236" s="15"/>
      <c r="L236" s="15"/>
      <c r="M236" s="15"/>
      <c r="N236" s="15"/>
      <c r="O236" s="15"/>
      <c r="P236" s="15"/>
    </row>
    <row r="237" spans="1:23" x14ac:dyDescent="0.2">
      <c r="A237" s="15"/>
      <c r="B237" s="15"/>
      <c r="C237" s="187" t="s">
        <v>15</v>
      </c>
      <c r="D237" s="187"/>
      <c r="E237" s="187"/>
      <c r="F237" s="187"/>
      <c r="G237" s="187"/>
      <c r="H237" s="187"/>
      <c r="I237" s="15"/>
      <c r="J237" s="15"/>
      <c r="K237" s="15"/>
      <c r="L237" s="15"/>
      <c r="M237" s="15"/>
      <c r="N237" s="15"/>
      <c r="O237" s="15"/>
      <c r="P237" s="15"/>
    </row>
    <row r="238" spans="1:23" x14ac:dyDescent="0.2">
      <c r="A238" s="15"/>
      <c r="B238" s="15"/>
      <c r="C238" s="15"/>
      <c r="D238" s="15"/>
      <c r="E238" s="15"/>
      <c r="F238" s="15"/>
      <c r="G238" s="15"/>
      <c r="H238" s="15"/>
      <c r="I238" s="15"/>
      <c r="J238" s="15"/>
      <c r="K238" s="15"/>
      <c r="L238" s="15"/>
      <c r="M238" s="15"/>
      <c r="N238" s="15"/>
      <c r="O238" s="15"/>
      <c r="P238" s="15"/>
    </row>
    <row r="239" spans="1:23" x14ac:dyDescent="0.2">
      <c r="A239" s="79" t="s">
        <v>54</v>
      </c>
      <c r="B239" s="80"/>
      <c r="C239" s="84">
        <f>'Kops a'!C42</f>
        <v>0</v>
      </c>
      <c r="D239" s="46"/>
      <c r="E239" s="15"/>
      <c r="F239" s="15"/>
      <c r="G239" s="15"/>
      <c r="H239" s="15"/>
      <c r="I239" s="15"/>
      <c r="J239" s="15"/>
      <c r="K239" s="15"/>
      <c r="L239" s="15"/>
      <c r="M239" s="15"/>
      <c r="N239" s="15"/>
      <c r="O239" s="15"/>
      <c r="P239" s="15"/>
    </row>
    <row r="240" spans="1:23" x14ac:dyDescent="0.2">
      <c r="A240" s="15"/>
      <c r="B240" s="15"/>
      <c r="C240" s="15"/>
      <c r="D240" s="15"/>
      <c r="E240" s="15"/>
      <c r="F240" s="15"/>
      <c r="G240" s="15"/>
      <c r="H240" s="15"/>
      <c r="I240" s="15"/>
      <c r="J240" s="15"/>
      <c r="K240" s="15"/>
      <c r="L240" s="15"/>
      <c r="M240" s="15"/>
      <c r="N240" s="15"/>
      <c r="O240" s="15"/>
      <c r="P240" s="15"/>
    </row>
    <row r="241" spans="1:15" ht="12" x14ac:dyDescent="0.2">
      <c r="A241" s="88" t="s">
        <v>421</v>
      </c>
      <c r="B241" s="89"/>
      <c r="C241" s="90"/>
      <c r="D241" s="90"/>
      <c r="E241" s="91"/>
      <c r="F241" s="92"/>
      <c r="G241" s="91"/>
      <c r="H241" s="93"/>
      <c r="I241" s="93"/>
      <c r="J241" s="94"/>
      <c r="K241" s="95"/>
      <c r="L241" s="95"/>
      <c r="M241" s="95"/>
      <c r="N241" s="95"/>
      <c r="O241" s="95"/>
    </row>
    <row r="242" spans="1:15" ht="12" customHeight="1" x14ac:dyDescent="0.2">
      <c r="A242" s="240" t="s">
        <v>422</v>
      </c>
      <c r="B242" s="240"/>
      <c r="C242" s="240"/>
      <c r="D242" s="240"/>
      <c r="E242" s="240"/>
      <c r="F242" s="240"/>
      <c r="G242" s="240"/>
      <c r="H242" s="240"/>
      <c r="I242" s="240"/>
      <c r="J242" s="240"/>
      <c r="K242" s="240"/>
      <c r="L242" s="240"/>
      <c r="M242" s="240"/>
      <c r="N242" s="240"/>
      <c r="O242" s="240"/>
    </row>
    <row r="243" spans="1:15" ht="12" customHeight="1" x14ac:dyDescent="0.2">
      <c r="A243" s="240" t="s">
        <v>423</v>
      </c>
      <c r="B243" s="240"/>
      <c r="C243" s="240"/>
      <c r="D243" s="240"/>
      <c r="E243" s="240"/>
      <c r="F243" s="240"/>
      <c r="G243" s="240"/>
      <c r="H243" s="240"/>
      <c r="I243" s="240"/>
      <c r="J243" s="240"/>
      <c r="K243" s="240"/>
      <c r="L243" s="240"/>
      <c r="M243" s="240"/>
      <c r="N243" s="240"/>
      <c r="O243" s="240"/>
    </row>
  </sheetData>
  <mergeCells count="26">
    <mergeCell ref="U60:V60"/>
    <mergeCell ref="C60:D60"/>
    <mergeCell ref="A242:O242"/>
    <mergeCell ref="F12:K12"/>
    <mergeCell ref="A243:O243"/>
    <mergeCell ref="C231:H231"/>
    <mergeCell ref="C232:H232"/>
    <mergeCell ref="C236:H236"/>
    <mergeCell ref="C237:H237"/>
    <mergeCell ref="A228:K228"/>
    <mergeCell ref="C2:I2"/>
    <mergeCell ref="C3:I3"/>
    <mergeCell ref="D5:L5"/>
    <mergeCell ref="D6:L6"/>
    <mergeCell ref="D7:L7"/>
    <mergeCell ref="C4:I4"/>
    <mergeCell ref="D8:L8"/>
    <mergeCell ref="N9:O9"/>
    <mergeCell ref="A12:A13"/>
    <mergeCell ref="B12:B13"/>
    <mergeCell ref="C12:C13"/>
    <mergeCell ref="D12:D13"/>
    <mergeCell ref="E12:E13"/>
    <mergeCell ref="L12:P12"/>
    <mergeCell ref="A9:F9"/>
    <mergeCell ref="J9:M9"/>
  </mergeCells>
  <conditionalFormatting sqref="A15:B227 I15:J227 F15:G227">
    <cfRule type="cellIs" dxfId="20" priority="29" operator="equal">
      <formula>0</formula>
    </cfRule>
  </conditionalFormatting>
  <conditionalFormatting sqref="N9:O9 H14:H227 K14:P227">
    <cfRule type="cellIs" dxfId="19" priority="28" operator="equal">
      <formula>0</formula>
    </cfRule>
  </conditionalFormatting>
  <conditionalFormatting sqref="A9:F9">
    <cfRule type="containsText" dxfId="18"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7" priority="25" operator="equal">
      <formula>0</formula>
    </cfRule>
  </conditionalFormatting>
  <conditionalFormatting sqref="O10">
    <cfRule type="cellIs" dxfId="16" priority="24" operator="equal">
      <formula>"20__. gada __. _________"</formula>
    </cfRule>
  </conditionalFormatting>
  <conditionalFormatting sqref="A228:K228">
    <cfRule type="containsText" dxfId="15" priority="23" operator="containsText" text="Tiešās izmaksas kopā, t. sk. darba devēja sociālais nodoklis __.__% ">
      <formula>NOT(ISERROR(SEARCH("Tiešās izmaksas kopā, t. sk. darba devēja sociālais nodoklis __.__% ",A228)))</formula>
    </cfRule>
  </conditionalFormatting>
  <conditionalFormatting sqref="L228:P228">
    <cfRule type="cellIs" dxfId="14" priority="18" operator="equal">
      <formula>0</formula>
    </cfRule>
  </conditionalFormatting>
  <conditionalFormatting sqref="C4:I4">
    <cfRule type="cellIs" dxfId="13" priority="17" operator="equal">
      <formula>0</formula>
    </cfRule>
  </conditionalFormatting>
  <conditionalFormatting sqref="D5:L8">
    <cfRule type="cellIs" dxfId="12" priority="14" operator="equal">
      <formula>0</formula>
    </cfRule>
  </conditionalFormatting>
  <conditionalFormatting sqref="A14:B14 F14:G14">
    <cfRule type="cellIs" dxfId="11" priority="13" operator="equal">
      <formula>0</formula>
    </cfRule>
  </conditionalFormatting>
  <conditionalFormatting sqref="I14:J14">
    <cfRule type="cellIs" dxfId="10" priority="11" operator="equal">
      <formula>0</formula>
    </cfRule>
  </conditionalFormatting>
  <conditionalFormatting sqref="P10">
    <cfRule type="cellIs" dxfId="9" priority="10" operator="equal">
      <formula>"20__. gada __. _________"</formula>
    </cfRule>
  </conditionalFormatting>
  <conditionalFormatting sqref="C236:H236">
    <cfRule type="cellIs" dxfId="8" priority="7" operator="equal">
      <formula>0</formula>
    </cfRule>
  </conditionalFormatting>
  <conditionalFormatting sqref="C231:H231">
    <cfRule type="cellIs" dxfId="7" priority="6" operator="equal">
      <formula>0</formula>
    </cfRule>
  </conditionalFormatting>
  <conditionalFormatting sqref="C236:H236 C239 C231:H231">
    <cfRule type="cellIs" dxfId="6" priority="5" operator="equal">
      <formula>0</formula>
    </cfRule>
  </conditionalFormatting>
  <conditionalFormatting sqref="D1">
    <cfRule type="cellIs" dxfId="5" priority="4" operator="equal">
      <formula>0</formula>
    </cfRule>
  </conditionalFormatting>
  <conditionalFormatting sqref="C15:E68 C70:E227 D69:E69">
    <cfRule type="cellIs" dxfId="4" priority="3" operator="equal">
      <formula>0</formula>
    </cfRule>
  </conditionalFormatting>
  <conditionalFormatting sqref="D14:E14">
    <cfRule type="cellIs" dxfId="3" priority="2" operator="equal">
      <formula>0</formula>
    </cfRule>
  </conditionalFormatting>
  <conditionalFormatting sqref="C14">
    <cfRule type="cellIs" dxfId="2" priority="1" operator="equal">
      <formula>0</formula>
    </cfRule>
  </conditionalFormatting>
  <pageMargins left="0" right="0" top="0.78740157480314965" bottom="0.39370078740157483" header="0" footer="0.31496062992125984"/>
  <pageSetup scale="8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160D584C-64FF-402E-862E-BC36A5AEB0A3}">
            <xm:f>NOT(ISERROR(SEARCH("Tāme sastādīta ____. gada ___. ______________",A234)))</xm:f>
            <xm:f>"Tāme sastādīta ____. gada ___. ______________"</xm:f>
            <x14:dxf>
              <font>
                <color auto="1"/>
              </font>
              <fill>
                <patternFill>
                  <bgColor rgb="FFC6EFCE"/>
                </patternFill>
              </fill>
            </x14:dxf>
          </x14:cfRule>
          <xm:sqref>A234</xm:sqref>
        </x14:conditionalFormatting>
        <x14:conditionalFormatting xmlns:xm="http://schemas.microsoft.com/office/excel/2006/main">
          <x14:cfRule type="containsText" priority="8" operator="containsText" id="{E1217419-522C-47B8-8672-CC9D11C3FC05}">
            <xm:f>NOT(ISERROR(SEARCH("Sertifikāta Nr. _________________________________",A239)))</xm:f>
            <xm:f>"Sertifikāta Nr. _________________________________"</xm:f>
            <x14:dxf>
              <font>
                <color auto="1"/>
              </font>
              <fill>
                <patternFill>
                  <bgColor rgb="FFC6EFCE"/>
                </patternFill>
              </fill>
            </x14:dxf>
          </x14:cfRule>
          <xm:sqref>A239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12</vt:i4>
      </vt:variant>
    </vt:vector>
  </HeadingPairs>
  <TitlesOfParts>
    <vt:vector size="12" baseType="lpstr">
      <vt:lpstr>Kopt a</vt:lpstr>
      <vt:lpstr>Kops a</vt:lpstr>
      <vt:lpstr>1a</vt:lpstr>
      <vt:lpstr>2a</vt:lpstr>
      <vt:lpstr>3a</vt:lpstr>
      <vt:lpstr>4a</vt:lpstr>
      <vt:lpstr>5a</vt:lpstr>
      <vt:lpstr>6a</vt:lpstr>
      <vt:lpstr>7a</vt:lpstr>
      <vt:lpstr>8a</vt:lpstr>
      <vt:lpstr>9a</vt:lpstr>
      <vt:lpstr>10a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Prezenta</cp:lastModifiedBy>
  <cp:lastPrinted>2019-09-02T07:50:12Z</cp:lastPrinted>
  <dcterms:created xsi:type="dcterms:W3CDTF">2019-03-11T11:42:22Z</dcterms:created>
  <dcterms:modified xsi:type="dcterms:W3CDTF">2020-09-25T09:10:02Z</dcterms:modified>
</cp:coreProperties>
</file>